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ralph\OneDrive\Documentos\SGCM\ESTADISTICAS\PASAJEROS METROPOLITANOS\ESTADISTICAS METRO AMBA\"/>
    </mc:Choice>
  </mc:AlternateContent>
  <bookViews>
    <workbookView xWindow="-120" yWindow="-120" windowWidth="29040" windowHeight="15840" activeTab="4"/>
  </bookViews>
  <sheets>
    <sheet name="DASHBOARD" sheetId="5" r:id="rId1"/>
    <sheet name="CUADRO" sheetId="6" r:id="rId2"/>
    <sheet name="DATOS UR#Bol por Estación" sheetId="1" r:id="rId3"/>
    <sheet name="Est. x Ramal + Datos" sheetId="2" r:id="rId4"/>
    <sheet name="Tarifas" sheetId="7" r:id="rId5"/>
    <sheet name="Control" sheetId="8" r:id="rId6"/>
  </sheets>
  <definedNames>
    <definedName name="SegmentaciónDeDatos_AÑO">#N/A</definedName>
    <definedName name="SegmentaciónDeDatos_AÑO1">#N/A</definedName>
    <definedName name="SegmentaciónDeDatos_ESTACIÓN">#N/A</definedName>
    <definedName name="SegmentaciónDeDatos_MES">#N/A</definedName>
    <definedName name="SegmentaciónDeDatos_MES1">#N/A</definedName>
  </definedNames>
  <calcPr calcId="162913"/>
  <pivotCaches>
    <pivotCache cacheId="38" r:id="rId7"/>
    <pivotCache cacheId="44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Z39" i="7" l="1"/>
  <c r="FZ35" i="7"/>
  <c r="B13" i="8" l="1"/>
  <c r="B12" i="8"/>
  <c r="B11" i="8"/>
  <c r="B10" i="8"/>
  <c r="B9" i="8"/>
  <c r="B8" i="8"/>
  <c r="B7" i="8"/>
  <c r="B6" i="8"/>
  <c r="B5" i="8"/>
  <c r="BA376" i="8"/>
  <c r="AZ376" i="8"/>
  <c r="AY376" i="8"/>
  <c r="AX376" i="8"/>
  <c r="AW376" i="8"/>
  <c r="AV376" i="8"/>
  <c r="AU376" i="8"/>
  <c r="AT376" i="8"/>
  <c r="AS376" i="8"/>
  <c r="AR376" i="8"/>
  <c r="AQ376" i="8"/>
  <c r="AP376" i="8"/>
  <c r="AO376" i="8"/>
  <c r="AN376" i="8"/>
  <c r="AM376" i="8"/>
  <c r="AL376" i="8"/>
  <c r="AK376" i="8"/>
  <c r="AJ376" i="8"/>
  <c r="AI376" i="8"/>
  <c r="AH376" i="8"/>
  <c r="AG376" i="8"/>
  <c r="AF376" i="8"/>
  <c r="AE376" i="8"/>
  <c r="AM356" i="1"/>
  <c r="AN356" i="1" s="1"/>
  <c r="AJ356" i="1"/>
  <c r="FZ34" i="7"/>
  <c r="BR39" i="7"/>
  <c r="AR39" i="7"/>
  <c r="FR35" i="7"/>
  <c r="ER35" i="7"/>
  <c r="DR35" i="7"/>
  <c r="CR35" i="7"/>
  <c r="BR35" i="7"/>
  <c r="AR35" i="7"/>
  <c r="FR34" i="7"/>
  <c r="FR39" i="7" s="1"/>
  <c r="ER34" i="7"/>
  <c r="ER39" i="7" s="1"/>
  <c r="DR34" i="7"/>
  <c r="DR39" i="7" s="1"/>
  <c r="CR34" i="7"/>
  <c r="CR39" i="7" s="1"/>
  <c r="BR34" i="7"/>
  <c r="AR34" i="7"/>
  <c r="R31" i="7"/>
  <c r="R30" i="7"/>
  <c r="R29" i="7"/>
  <c r="R28" i="7"/>
  <c r="R22" i="7"/>
  <c r="R21" i="7"/>
  <c r="R20" i="7"/>
  <c r="R19" i="7"/>
  <c r="R13" i="7"/>
  <c r="R12" i="7"/>
  <c r="R11" i="7"/>
  <c r="R10" i="7"/>
  <c r="AF356" i="1"/>
  <c r="AO356" i="1" l="1"/>
  <c r="AP356" i="1" s="1"/>
  <c r="FY34" i="7"/>
  <c r="BN13" i="8" l="1"/>
  <c r="BN12" i="8"/>
  <c r="BN11" i="8"/>
  <c r="BN10" i="8"/>
  <c r="BN9" i="8"/>
  <c r="BN8" i="8"/>
  <c r="BN7" i="8"/>
  <c r="BN6" i="8"/>
  <c r="BN5" i="8"/>
  <c r="BB13" i="8"/>
  <c r="BB12" i="8"/>
  <c r="BB11" i="8"/>
  <c r="BB10" i="8"/>
  <c r="BB9" i="8"/>
  <c r="BB8" i="8"/>
  <c r="BB7" i="8"/>
  <c r="BB6" i="8"/>
  <c r="BB5" i="8"/>
  <c r="AO13" i="8"/>
  <c r="AO12" i="8"/>
  <c r="AO11" i="8"/>
  <c r="AO10" i="8"/>
  <c r="AO9" i="8"/>
  <c r="AO8" i="8"/>
  <c r="AO7" i="8"/>
  <c r="AO6" i="8"/>
  <c r="AO5" i="8"/>
  <c r="AB13" i="8"/>
  <c r="AB12" i="8"/>
  <c r="AB11" i="8"/>
  <c r="AB10" i="8"/>
  <c r="AB9" i="8"/>
  <c r="AB8" i="8"/>
  <c r="AB7" i="8"/>
  <c r="AB6" i="8"/>
  <c r="AB5" i="8"/>
  <c r="BA375" i="8"/>
  <c r="AZ375" i="8"/>
  <c r="AY375" i="8"/>
  <c r="AX375" i="8"/>
  <c r="AW375" i="8"/>
  <c r="AV375" i="8"/>
  <c r="AU375" i="8"/>
  <c r="AT375" i="8"/>
  <c r="AS375" i="8"/>
  <c r="AR375" i="8"/>
  <c r="AQ375" i="8"/>
  <c r="AP375" i="8"/>
  <c r="AO375" i="8"/>
  <c r="AN375" i="8"/>
  <c r="AM375" i="8"/>
  <c r="AL375" i="8"/>
  <c r="AK375" i="8"/>
  <c r="AJ375" i="8"/>
  <c r="AI375" i="8"/>
  <c r="AH375" i="8"/>
  <c r="AG375" i="8"/>
  <c r="AF375" i="8"/>
  <c r="AE375" i="8"/>
  <c r="O13" i="8" s="1"/>
  <c r="BA374" i="8"/>
  <c r="AZ374" i="8"/>
  <c r="AY374" i="8"/>
  <c r="AX374" i="8"/>
  <c r="AW374" i="8"/>
  <c r="AV374" i="8"/>
  <c r="AU374" i="8"/>
  <c r="AT374" i="8"/>
  <c r="AS374" i="8"/>
  <c r="AR374" i="8"/>
  <c r="AQ374" i="8"/>
  <c r="AP374" i="8"/>
  <c r="AO374" i="8"/>
  <c r="AN374" i="8"/>
  <c r="AM374" i="8"/>
  <c r="AL374" i="8"/>
  <c r="AK374" i="8"/>
  <c r="AJ374" i="8"/>
  <c r="AI374" i="8"/>
  <c r="AH374" i="8"/>
  <c r="AG374" i="8"/>
  <c r="AF374" i="8"/>
  <c r="AE374" i="8"/>
  <c r="BA373" i="8"/>
  <c r="AZ373" i="8"/>
  <c r="AY373" i="8"/>
  <c r="AX373" i="8"/>
  <c r="AW373" i="8"/>
  <c r="AV373" i="8"/>
  <c r="AU373" i="8"/>
  <c r="AT373" i="8"/>
  <c r="AS373" i="8"/>
  <c r="AR373" i="8"/>
  <c r="AQ373" i="8"/>
  <c r="AP373" i="8"/>
  <c r="AO373" i="8"/>
  <c r="AN373" i="8"/>
  <c r="AM373" i="8"/>
  <c r="AL373" i="8"/>
  <c r="AK373" i="8"/>
  <c r="AJ373" i="8"/>
  <c r="AI373" i="8"/>
  <c r="AH373" i="8"/>
  <c r="AG373" i="8"/>
  <c r="AF373" i="8"/>
  <c r="AE373" i="8"/>
  <c r="BA372" i="8"/>
  <c r="AZ372" i="8"/>
  <c r="AY372" i="8"/>
  <c r="AX372" i="8"/>
  <c r="AW372" i="8"/>
  <c r="AV372" i="8"/>
  <c r="AU372" i="8"/>
  <c r="AT372" i="8"/>
  <c r="AS372" i="8"/>
  <c r="AR372" i="8"/>
  <c r="AQ372" i="8"/>
  <c r="AP372" i="8"/>
  <c r="AO372" i="8"/>
  <c r="AN372" i="8"/>
  <c r="AM372" i="8"/>
  <c r="AL372" i="8"/>
  <c r="AK372" i="8"/>
  <c r="AJ372" i="8"/>
  <c r="AI372" i="8"/>
  <c r="AH372" i="8"/>
  <c r="AG372" i="8"/>
  <c r="AF372" i="8"/>
  <c r="AE372" i="8"/>
  <c r="BA371" i="8"/>
  <c r="AZ371" i="8"/>
  <c r="AY371" i="8"/>
  <c r="AX371" i="8"/>
  <c r="AW371" i="8"/>
  <c r="AV371" i="8"/>
  <c r="AU371" i="8"/>
  <c r="AT371" i="8"/>
  <c r="AS371" i="8"/>
  <c r="AR371" i="8"/>
  <c r="AQ371" i="8"/>
  <c r="AP371" i="8"/>
  <c r="AO371" i="8"/>
  <c r="AN371" i="8"/>
  <c r="AM371" i="8"/>
  <c r="AL371" i="8"/>
  <c r="AK371" i="8"/>
  <c r="AJ371" i="8"/>
  <c r="AI371" i="8"/>
  <c r="AH371" i="8"/>
  <c r="AG371" i="8"/>
  <c r="AF371" i="8"/>
  <c r="AE371" i="8"/>
  <c r="BA370" i="8"/>
  <c r="AZ370" i="8"/>
  <c r="AY370" i="8"/>
  <c r="AX370" i="8"/>
  <c r="AW370" i="8"/>
  <c r="AV370" i="8"/>
  <c r="AU370" i="8"/>
  <c r="AT370" i="8"/>
  <c r="AS370" i="8"/>
  <c r="AR370" i="8"/>
  <c r="AQ370" i="8"/>
  <c r="AP370" i="8"/>
  <c r="AO370" i="8"/>
  <c r="AN370" i="8"/>
  <c r="AM370" i="8"/>
  <c r="AL370" i="8"/>
  <c r="AK370" i="8"/>
  <c r="AJ370" i="8"/>
  <c r="AI370" i="8"/>
  <c r="AH370" i="8"/>
  <c r="AG370" i="8"/>
  <c r="AF370" i="8"/>
  <c r="AE370" i="8"/>
  <c r="BA369" i="8"/>
  <c r="AZ369" i="8"/>
  <c r="AY369" i="8"/>
  <c r="AX369" i="8"/>
  <c r="AW369" i="8"/>
  <c r="AV369" i="8"/>
  <c r="AU369" i="8"/>
  <c r="AT369" i="8"/>
  <c r="AS369" i="8"/>
  <c r="AR369" i="8"/>
  <c r="AQ369" i="8"/>
  <c r="AP369" i="8"/>
  <c r="AO369" i="8"/>
  <c r="AN369" i="8"/>
  <c r="AM369" i="8"/>
  <c r="AL369" i="8"/>
  <c r="AK369" i="8"/>
  <c r="AJ369" i="8"/>
  <c r="AI369" i="8"/>
  <c r="AH369" i="8"/>
  <c r="AG369" i="8"/>
  <c r="AF369" i="8"/>
  <c r="AE369" i="8"/>
  <c r="BA368" i="8"/>
  <c r="AZ368" i="8"/>
  <c r="AY368" i="8"/>
  <c r="AX368" i="8"/>
  <c r="AW368" i="8"/>
  <c r="AV368" i="8"/>
  <c r="AU368" i="8"/>
  <c r="AT368" i="8"/>
  <c r="AS368" i="8"/>
  <c r="AR368" i="8"/>
  <c r="AQ368" i="8"/>
  <c r="AP368" i="8"/>
  <c r="AO368" i="8"/>
  <c r="AN368" i="8"/>
  <c r="AM368" i="8"/>
  <c r="AL368" i="8"/>
  <c r="AK368" i="8"/>
  <c r="AJ368" i="8"/>
  <c r="AI368" i="8"/>
  <c r="AH368" i="8"/>
  <c r="AG368" i="8"/>
  <c r="AF368" i="8"/>
  <c r="AE368" i="8"/>
  <c r="BA367" i="8"/>
  <c r="AZ367" i="8"/>
  <c r="AY367" i="8"/>
  <c r="AX367" i="8"/>
  <c r="AW367" i="8"/>
  <c r="AV367" i="8"/>
  <c r="AU367" i="8"/>
  <c r="AT367" i="8"/>
  <c r="AS367" i="8"/>
  <c r="AR367" i="8"/>
  <c r="AQ367" i="8"/>
  <c r="AP367" i="8"/>
  <c r="AO367" i="8"/>
  <c r="AN367" i="8"/>
  <c r="AM367" i="8"/>
  <c r="AL367" i="8"/>
  <c r="AK367" i="8"/>
  <c r="AJ367" i="8"/>
  <c r="AI367" i="8"/>
  <c r="AH367" i="8"/>
  <c r="AG367" i="8"/>
  <c r="AF367" i="8"/>
  <c r="AE367" i="8"/>
  <c r="BA366" i="8"/>
  <c r="AZ366" i="8"/>
  <c r="AY366" i="8"/>
  <c r="AX366" i="8"/>
  <c r="AW366" i="8"/>
  <c r="AV366" i="8"/>
  <c r="AU366" i="8"/>
  <c r="AT366" i="8"/>
  <c r="AS366" i="8"/>
  <c r="AR366" i="8"/>
  <c r="AQ366" i="8"/>
  <c r="AP366" i="8"/>
  <c r="AO366" i="8"/>
  <c r="AN366" i="8"/>
  <c r="AM366" i="8"/>
  <c r="AL366" i="8"/>
  <c r="AK366" i="8"/>
  <c r="AJ366" i="8"/>
  <c r="AI366" i="8"/>
  <c r="AH366" i="8"/>
  <c r="AG366" i="8"/>
  <c r="AF366" i="8"/>
  <c r="AE366" i="8"/>
  <c r="BA365" i="8"/>
  <c r="AZ365" i="8"/>
  <c r="AY365" i="8"/>
  <c r="AX365" i="8"/>
  <c r="AW365" i="8"/>
  <c r="AV365" i="8"/>
  <c r="AU365" i="8"/>
  <c r="AT365" i="8"/>
  <c r="AS365" i="8"/>
  <c r="AR365" i="8"/>
  <c r="AQ365" i="8"/>
  <c r="AP365" i="8"/>
  <c r="AO365" i="8"/>
  <c r="AN365" i="8"/>
  <c r="AM365" i="8"/>
  <c r="AL365" i="8"/>
  <c r="AK365" i="8"/>
  <c r="AJ365" i="8"/>
  <c r="AI365" i="8"/>
  <c r="AH365" i="8"/>
  <c r="AG365" i="8"/>
  <c r="AF365" i="8"/>
  <c r="AE365" i="8"/>
  <c r="BA364" i="8"/>
  <c r="AZ364" i="8"/>
  <c r="AY364" i="8"/>
  <c r="AX364" i="8"/>
  <c r="AW364" i="8"/>
  <c r="AV364" i="8"/>
  <c r="AU364" i="8"/>
  <c r="AT364" i="8"/>
  <c r="AS364" i="8"/>
  <c r="AR364" i="8"/>
  <c r="AQ364" i="8"/>
  <c r="AP364" i="8"/>
  <c r="AO364" i="8"/>
  <c r="AN364" i="8"/>
  <c r="AM364" i="8"/>
  <c r="AL364" i="8"/>
  <c r="AK364" i="8"/>
  <c r="AJ364" i="8"/>
  <c r="AI364" i="8"/>
  <c r="AH364" i="8"/>
  <c r="AG364" i="8"/>
  <c r="AF364" i="8"/>
  <c r="AE364" i="8"/>
  <c r="BA363" i="8"/>
  <c r="AZ363" i="8"/>
  <c r="AY363" i="8"/>
  <c r="AX363" i="8"/>
  <c r="AW363" i="8"/>
  <c r="AV363" i="8"/>
  <c r="AU363" i="8"/>
  <c r="AT363" i="8"/>
  <c r="AS363" i="8"/>
  <c r="AR363" i="8"/>
  <c r="AQ363" i="8"/>
  <c r="AP363" i="8"/>
  <c r="AO363" i="8"/>
  <c r="AN363" i="8"/>
  <c r="AM363" i="8"/>
  <c r="AL363" i="8"/>
  <c r="AK363" i="8"/>
  <c r="AJ363" i="8"/>
  <c r="AI363" i="8"/>
  <c r="AH363" i="8"/>
  <c r="AG363" i="8"/>
  <c r="AF363" i="8"/>
  <c r="AE363" i="8"/>
  <c r="BA362" i="8"/>
  <c r="AZ362" i="8"/>
  <c r="AY362" i="8"/>
  <c r="AX362" i="8"/>
  <c r="AW362" i="8"/>
  <c r="AV362" i="8"/>
  <c r="AU362" i="8"/>
  <c r="AT362" i="8"/>
  <c r="AS362" i="8"/>
  <c r="AR362" i="8"/>
  <c r="AQ362" i="8"/>
  <c r="AP362" i="8"/>
  <c r="AO362" i="8"/>
  <c r="AN362" i="8"/>
  <c r="AM362" i="8"/>
  <c r="AL362" i="8"/>
  <c r="AK362" i="8"/>
  <c r="AJ362" i="8"/>
  <c r="AI362" i="8"/>
  <c r="AH362" i="8"/>
  <c r="AG362" i="8"/>
  <c r="AF362" i="8"/>
  <c r="AE362" i="8"/>
  <c r="BA361" i="8"/>
  <c r="AZ361" i="8"/>
  <c r="AY361" i="8"/>
  <c r="AX361" i="8"/>
  <c r="AW361" i="8"/>
  <c r="AV361" i="8"/>
  <c r="AU361" i="8"/>
  <c r="AT361" i="8"/>
  <c r="AS361" i="8"/>
  <c r="AR361" i="8"/>
  <c r="AQ361" i="8"/>
  <c r="AP361" i="8"/>
  <c r="AO361" i="8"/>
  <c r="AN361" i="8"/>
  <c r="AM361" i="8"/>
  <c r="AL361" i="8"/>
  <c r="AK361" i="8"/>
  <c r="AJ361" i="8"/>
  <c r="AI361" i="8"/>
  <c r="AH361" i="8"/>
  <c r="AG361" i="8"/>
  <c r="AF361" i="8"/>
  <c r="AE361" i="8"/>
  <c r="BA360" i="8"/>
  <c r="AZ360" i="8"/>
  <c r="AY360" i="8"/>
  <c r="AX360" i="8"/>
  <c r="AW360" i="8"/>
  <c r="AV360" i="8"/>
  <c r="AU360" i="8"/>
  <c r="AT360" i="8"/>
  <c r="AS360" i="8"/>
  <c r="AR360" i="8"/>
  <c r="AQ360" i="8"/>
  <c r="AP360" i="8"/>
  <c r="AO360" i="8"/>
  <c r="AN360" i="8"/>
  <c r="AM360" i="8"/>
  <c r="AL360" i="8"/>
  <c r="AK360" i="8"/>
  <c r="AJ360" i="8"/>
  <c r="AI360" i="8"/>
  <c r="AH360" i="8"/>
  <c r="AG360" i="8"/>
  <c r="AF360" i="8"/>
  <c r="AE360" i="8"/>
  <c r="BA359" i="8"/>
  <c r="AZ359" i="8"/>
  <c r="AY359" i="8"/>
  <c r="AX359" i="8"/>
  <c r="AW359" i="8"/>
  <c r="AV359" i="8"/>
  <c r="AU359" i="8"/>
  <c r="AT359" i="8"/>
  <c r="AS359" i="8"/>
  <c r="AR359" i="8"/>
  <c r="AQ359" i="8"/>
  <c r="AP359" i="8"/>
  <c r="AO359" i="8"/>
  <c r="AN359" i="8"/>
  <c r="AM359" i="8"/>
  <c r="AL359" i="8"/>
  <c r="AK359" i="8"/>
  <c r="AJ359" i="8"/>
  <c r="AI359" i="8"/>
  <c r="AH359" i="8"/>
  <c r="AG359" i="8"/>
  <c r="AF359" i="8"/>
  <c r="AE359" i="8"/>
  <c r="BA358" i="8"/>
  <c r="AZ358" i="8"/>
  <c r="AY358" i="8"/>
  <c r="AX358" i="8"/>
  <c r="AW358" i="8"/>
  <c r="AV358" i="8"/>
  <c r="AU358" i="8"/>
  <c r="AT358" i="8"/>
  <c r="AS358" i="8"/>
  <c r="AR358" i="8"/>
  <c r="AQ358" i="8"/>
  <c r="AP358" i="8"/>
  <c r="AO358" i="8"/>
  <c r="AN358" i="8"/>
  <c r="AM358" i="8"/>
  <c r="AL358" i="8"/>
  <c r="AK358" i="8"/>
  <c r="AJ358" i="8"/>
  <c r="AI358" i="8"/>
  <c r="AH358" i="8"/>
  <c r="AG358" i="8"/>
  <c r="AF358" i="8"/>
  <c r="AE358" i="8"/>
  <c r="BA357" i="8"/>
  <c r="AZ357" i="8"/>
  <c r="AY357" i="8"/>
  <c r="AX357" i="8"/>
  <c r="AW357" i="8"/>
  <c r="AV357" i="8"/>
  <c r="AU357" i="8"/>
  <c r="AT357" i="8"/>
  <c r="AS357" i="8"/>
  <c r="AR357" i="8"/>
  <c r="AQ357" i="8"/>
  <c r="AP357" i="8"/>
  <c r="AO357" i="8"/>
  <c r="AN357" i="8"/>
  <c r="AM357" i="8"/>
  <c r="AL357" i="8"/>
  <c r="AK357" i="8"/>
  <c r="AJ357" i="8"/>
  <c r="AI357" i="8"/>
  <c r="AH357" i="8"/>
  <c r="AG357" i="8"/>
  <c r="AF357" i="8"/>
  <c r="AE357" i="8"/>
  <c r="BA356" i="8"/>
  <c r="AZ356" i="8"/>
  <c r="AY356" i="8"/>
  <c r="AX356" i="8"/>
  <c r="AW356" i="8"/>
  <c r="AV356" i="8"/>
  <c r="AU356" i="8"/>
  <c r="AT356" i="8"/>
  <c r="AS356" i="8"/>
  <c r="AR356" i="8"/>
  <c r="AQ356" i="8"/>
  <c r="AP356" i="8"/>
  <c r="AO356" i="8"/>
  <c r="AN356" i="8"/>
  <c r="AM356" i="8"/>
  <c r="AL356" i="8"/>
  <c r="AK356" i="8"/>
  <c r="AJ356" i="8"/>
  <c r="AI356" i="8"/>
  <c r="AH356" i="8"/>
  <c r="AG356" i="8"/>
  <c r="AF356" i="8"/>
  <c r="AE356" i="8"/>
  <c r="BA355" i="8"/>
  <c r="AZ355" i="8"/>
  <c r="AY355" i="8"/>
  <c r="AX355" i="8"/>
  <c r="AW355" i="8"/>
  <c r="AV355" i="8"/>
  <c r="AU355" i="8"/>
  <c r="AT355" i="8"/>
  <c r="AS355" i="8"/>
  <c r="AR355" i="8"/>
  <c r="AQ355" i="8"/>
  <c r="AP355" i="8"/>
  <c r="AO355" i="8"/>
  <c r="AN355" i="8"/>
  <c r="AM355" i="8"/>
  <c r="AL355" i="8"/>
  <c r="AK355" i="8"/>
  <c r="AJ355" i="8"/>
  <c r="AI355" i="8"/>
  <c r="AH355" i="8"/>
  <c r="AG355" i="8"/>
  <c r="AF355" i="8"/>
  <c r="AE355" i="8"/>
  <c r="BA354" i="8"/>
  <c r="AZ354" i="8"/>
  <c r="AY354" i="8"/>
  <c r="AX354" i="8"/>
  <c r="AW354" i="8"/>
  <c r="AV354" i="8"/>
  <c r="AU354" i="8"/>
  <c r="AT354" i="8"/>
  <c r="AS354" i="8"/>
  <c r="AR354" i="8"/>
  <c r="AQ354" i="8"/>
  <c r="AP354" i="8"/>
  <c r="AO354" i="8"/>
  <c r="AN354" i="8"/>
  <c r="AM354" i="8"/>
  <c r="AL354" i="8"/>
  <c r="AK354" i="8"/>
  <c r="AJ354" i="8"/>
  <c r="AI354" i="8"/>
  <c r="AH354" i="8"/>
  <c r="AG354" i="8"/>
  <c r="AF354" i="8"/>
  <c r="AE354" i="8"/>
  <c r="BA353" i="8"/>
  <c r="AZ353" i="8"/>
  <c r="AY353" i="8"/>
  <c r="AX353" i="8"/>
  <c r="AW353" i="8"/>
  <c r="AV353" i="8"/>
  <c r="AU353" i="8"/>
  <c r="AT353" i="8"/>
  <c r="AS353" i="8"/>
  <c r="AR353" i="8"/>
  <c r="AQ353" i="8"/>
  <c r="AP353" i="8"/>
  <c r="AO353" i="8"/>
  <c r="AN353" i="8"/>
  <c r="AM353" i="8"/>
  <c r="AL353" i="8"/>
  <c r="AK353" i="8"/>
  <c r="AJ353" i="8"/>
  <c r="AI353" i="8"/>
  <c r="AH353" i="8"/>
  <c r="AG353" i="8"/>
  <c r="AF353" i="8"/>
  <c r="AE353" i="8"/>
  <c r="BA352" i="8"/>
  <c r="AZ352" i="8"/>
  <c r="AY352" i="8"/>
  <c r="AX352" i="8"/>
  <c r="AW352" i="8"/>
  <c r="AV352" i="8"/>
  <c r="AU352" i="8"/>
  <c r="AT352" i="8"/>
  <c r="AS352" i="8"/>
  <c r="AR352" i="8"/>
  <c r="AQ352" i="8"/>
  <c r="AP352" i="8"/>
  <c r="AO352" i="8"/>
  <c r="AN352" i="8"/>
  <c r="AM352" i="8"/>
  <c r="AL352" i="8"/>
  <c r="AK352" i="8"/>
  <c r="AJ352" i="8"/>
  <c r="AI352" i="8"/>
  <c r="AH352" i="8"/>
  <c r="AG352" i="8"/>
  <c r="AF352" i="8"/>
  <c r="AE352" i="8"/>
  <c r="BA351" i="8"/>
  <c r="AZ351" i="8"/>
  <c r="AY351" i="8"/>
  <c r="AX351" i="8"/>
  <c r="AW351" i="8"/>
  <c r="AV351" i="8"/>
  <c r="AU351" i="8"/>
  <c r="AT351" i="8"/>
  <c r="AS351" i="8"/>
  <c r="AR351" i="8"/>
  <c r="AQ351" i="8"/>
  <c r="AP351" i="8"/>
  <c r="AO351" i="8"/>
  <c r="AN351" i="8"/>
  <c r="AM351" i="8"/>
  <c r="AL351" i="8"/>
  <c r="AK351" i="8"/>
  <c r="AJ351" i="8"/>
  <c r="AI351" i="8"/>
  <c r="AH351" i="8"/>
  <c r="AG351" i="8"/>
  <c r="AF351" i="8"/>
  <c r="AE351" i="8"/>
  <c r="BA350" i="8"/>
  <c r="AZ350" i="8"/>
  <c r="AY350" i="8"/>
  <c r="AX350" i="8"/>
  <c r="AW350" i="8"/>
  <c r="AV350" i="8"/>
  <c r="AU350" i="8"/>
  <c r="AT350" i="8"/>
  <c r="AS350" i="8"/>
  <c r="AR350" i="8"/>
  <c r="AQ350" i="8"/>
  <c r="AP350" i="8"/>
  <c r="AO350" i="8"/>
  <c r="AN350" i="8"/>
  <c r="AM350" i="8"/>
  <c r="AL350" i="8"/>
  <c r="AK350" i="8"/>
  <c r="AJ350" i="8"/>
  <c r="AI350" i="8"/>
  <c r="AH350" i="8"/>
  <c r="AG350" i="8"/>
  <c r="AF350" i="8"/>
  <c r="AE350" i="8"/>
  <c r="BA349" i="8"/>
  <c r="AZ349" i="8"/>
  <c r="AY349" i="8"/>
  <c r="AX349" i="8"/>
  <c r="AW349" i="8"/>
  <c r="AV349" i="8"/>
  <c r="AU349" i="8"/>
  <c r="AT349" i="8"/>
  <c r="AS349" i="8"/>
  <c r="AR349" i="8"/>
  <c r="AQ349" i="8"/>
  <c r="AP349" i="8"/>
  <c r="AO349" i="8"/>
  <c r="AN349" i="8"/>
  <c r="AM349" i="8"/>
  <c r="AL349" i="8"/>
  <c r="AK349" i="8"/>
  <c r="AJ349" i="8"/>
  <c r="AI349" i="8"/>
  <c r="AH349" i="8"/>
  <c r="AG349" i="8"/>
  <c r="AF349" i="8"/>
  <c r="AE349" i="8"/>
  <c r="BA348" i="8"/>
  <c r="AZ348" i="8"/>
  <c r="AY348" i="8"/>
  <c r="AX348" i="8"/>
  <c r="AW348" i="8"/>
  <c r="AV348" i="8"/>
  <c r="AU348" i="8"/>
  <c r="AT348" i="8"/>
  <c r="AS348" i="8"/>
  <c r="AR348" i="8"/>
  <c r="AQ348" i="8"/>
  <c r="AP348" i="8"/>
  <c r="AO348" i="8"/>
  <c r="AN348" i="8"/>
  <c r="AM348" i="8"/>
  <c r="AL348" i="8"/>
  <c r="AK348" i="8"/>
  <c r="AJ348" i="8"/>
  <c r="AI348" i="8"/>
  <c r="AH348" i="8"/>
  <c r="AG348" i="8"/>
  <c r="AF348" i="8"/>
  <c r="AE348" i="8"/>
  <c r="BA347" i="8"/>
  <c r="AZ347" i="8"/>
  <c r="AY347" i="8"/>
  <c r="AX347" i="8"/>
  <c r="AW347" i="8"/>
  <c r="AV347" i="8"/>
  <c r="AU347" i="8"/>
  <c r="AT347" i="8"/>
  <c r="AS347" i="8"/>
  <c r="AR347" i="8"/>
  <c r="AQ347" i="8"/>
  <c r="AP347" i="8"/>
  <c r="AO347" i="8"/>
  <c r="AN347" i="8"/>
  <c r="AM347" i="8"/>
  <c r="AL347" i="8"/>
  <c r="AK347" i="8"/>
  <c r="AJ347" i="8"/>
  <c r="AI347" i="8"/>
  <c r="AH347" i="8"/>
  <c r="AG347" i="8"/>
  <c r="AF347" i="8"/>
  <c r="AE347" i="8"/>
  <c r="BA346" i="8"/>
  <c r="AZ346" i="8"/>
  <c r="AY346" i="8"/>
  <c r="AX346" i="8"/>
  <c r="AW346" i="8"/>
  <c r="AV346" i="8"/>
  <c r="AU346" i="8"/>
  <c r="AT346" i="8"/>
  <c r="AS346" i="8"/>
  <c r="AR346" i="8"/>
  <c r="AQ346" i="8"/>
  <c r="AP346" i="8"/>
  <c r="AO346" i="8"/>
  <c r="AN346" i="8"/>
  <c r="AM346" i="8"/>
  <c r="AL346" i="8"/>
  <c r="AK346" i="8"/>
  <c r="AJ346" i="8"/>
  <c r="AI346" i="8"/>
  <c r="AH346" i="8"/>
  <c r="AG346" i="8"/>
  <c r="AF346" i="8"/>
  <c r="AE346" i="8"/>
  <c r="BA345" i="8"/>
  <c r="AZ345" i="8"/>
  <c r="AY345" i="8"/>
  <c r="AX345" i="8"/>
  <c r="AW345" i="8"/>
  <c r="AV345" i="8"/>
  <c r="AU345" i="8"/>
  <c r="AT345" i="8"/>
  <c r="AS345" i="8"/>
  <c r="AR345" i="8"/>
  <c r="AQ345" i="8"/>
  <c r="AP345" i="8"/>
  <c r="AO345" i="8"/>
  <c r="AN345" i="8"/>
  <c r="AM345" i="8"/>
  <c r="AL345" i="8"/>
  <c r="AK345" i="8"/>
  <c r="AJ345" i="8"/>
  <c r="AI345" i="8"/>
  <c r="AH345" i="8"/>
  <c r="AG345" i="8"/>
  <c r="AF345" i="8"/>
  <c r="AE345" i="8"/>
  <c r="BA344" i="8"/>
  <c r="AZ344" i="8"/>
  <c r="AY344" i="8"/>
  <c r="AX344" i="8"/>
  <c r="AW344" i="8"/>
  <c r="AV344" i="8"/>
  <c r="AU344" i="8"/>
  <c r="AT344" i="8"/>
  <c r="AS344" i="8"/>
  <c r="AR344" i="8"/>
  <c r="AQ344" i="8"/>
  <c r="AP344" i="8"/>
  <c r="AO344" i="8"/>
  <c r="AN344" i="8"/>
  <c r="AM344" i="8"/>
  <c r="AL344" i="8"/>
  <c r="AK344" i="8"/>
  <c r="AJ344" i="8"/>
  <c r="AI344" i="8"/>
  <c r="AH344" i="8"/>
  <c r="AG344" i="8"/>
  <c r="AF344" i="8"/>
  <c r="AE344" i="8"/>
  <c r="BA343" i="8"/>
  <c r="AZ343" i="8"/>
  <c r="AY343" i="8"/>
  <c r="AX343" i="8"/>
  <c r="AW343" i="8"/>
  <c r="AV343" i="8"/>
  <c r="AU343" i="8"/>
  <c r="AT343" i="8"/>
  <c r="AS343" i="8"/>
  <c r="AR343" i="8"/>
  <c r="AQ343" i="8"/>
  <c r="AP343" i="8"/>
  <c r="AO343" i="8"/>
  <c r="AN343" i="8"/>
  <c r="AM343" i="8"/>
  <c r="AL343" i="8"/>
  <c r="AK343" i="8"/>
  <c r="AJ343" i="8"/>
  <c r="AI343" i="8"/>
  <c r="AH343" i="8"/>
  <c r="AG343" i="8"/>
  <c r="AF343" i="8"/>
  <c r="AE343" i="8"/>
  <c r="BA342" i="8"/>
  <c r="AZ342" i="8"/>
  <c r="AY342" i="8"/>
  <c r="AX342" i="8"/>
  <c r="AW342" i="8"/>
  <c r="AV342" i="8"/>
  <c r="AU342" i="8"/>
  <c r="AT342" i="8"/>
  <c r="AS342" i="8"/>
  <c r="AR342" i="8"/>
  <c r="AQ342" i="8"/>
  <c r="AP342" i="8"/>
  <c r="AO342" i="8"/>
  <c r="AN342" i="8"/>
  <c r="AM342" i="8"/>
  <c r="AL342" i="8"/>
  <c r="AK342" i="8"/>
  <c r="AJ342" i="8"/>
  <c r="AI342" i="8"/>
  <c r="AH342" i="8"/>
  <c r="AG342" i="8"/>
  <c r="AF342" i="8"/>
  <c r="AE342" i="8"/>
  <c r="BA341" i="8"/>
  <c r="AZ341" i="8"/>
  <c r="AY341" i="8"/>
  <c r="AX341" i="8"/>
  <c r="AW341" i="8"/>
  <c r="AV341" i="8"/>
  <c r="AU341" i="8"/>
  <c r="AT341" i="8"/>
  <c r="AS341" i="8"/>
  <c r="AR341" i="8"/>
  <c r="AQ341" i="8"/>
  <c r="AP341" i="8"/>
  <c r="AO341" i="8"/>
  <c r="AN341" i="8"/>
  <c r="AM341" i="8"/>
  <c r="AL341" i="8"/>
  <c r="AK341" i="8"/>
  <c r="AJ341" i="8"/>
  <c r="AI341" i="8"/>
  <c r="AH341" i="8"/>
  <c r="AG341" i="8"/>
  <c r="AF341" i="8"/>
  <c r="AE341" i="8"/>
  <c r="BA340" i="8"/>
  <c r="AZ340" i="8"/>
  <c r="AY340" i="8"/>
  <c r="AX340" i="8"/>
  <c r="AW340" i="8"/>
  <c r="AV340" i="8"/>
  <c r="AU340" i="8"/>
  <c r="AT340" i="8"/>
  <c r="AS340" i="8"/>
  <c r="AR340" i="8"/>
  <c r="AQ340" i="8"/>
  <c r="AP340" i="8"/>
  <c r="AO340" i="8"/>
  <c r="AN340" i="8"/>
  <c r="AM340" i="8"/>
  <c r="AL340" i="8"/>
  <c r="AK340" i="8"/>
  <c r="AJ340" i="8"/>
  <c r="AI340" i="8"/>
  <c r="AH340" i="8"/>
  <c r="AG340" i="8"/>
  <c r="AF340" i="8"/>
  <c r="AE340" i="8"/>
  <c r="BA339" i="8"/>
  <c r="AZ339" i="8"/>
  <c r="AY339" i="8"/>
  <c r="AX339" i="8"/>
  <c r="AW339" i="8"/>
  <c r="AV339" i="8"/>
  <c r="AU339" i="8"/>
  <c r="AT339" i="8"/>
  <c r="AS339" i="8"/>
  <c r="AR339" i="8"/>
  <c r="AQ339" i="8"/>
  <c r="AP339" i="8"/>
  <c r="AO339" i="8"/>
  <c r="AN339" i="8"/>
  <c r="AM339" i="8"/>
  <c r="AL339" i="8"/>
  <c r="AK339" i="8"/>
  <c r="AJ339" i="8"/>
  <c r="AI339" i="8"/>
  <c r="AH339" i="8"/>
  <c r="AG339" i="8"/>
  <c r="AF339" i="8"/>
  <c r="AE339" i="8"/>
  <c r="BA338" i="8"/>
  <c r="AZ338" i="8"/>
  <c r="AY338" i="8"/>
  <c r="AX338" i="8"/>
  <c r="AW338" i="8"/>
  <c r="AV338" i="8"/>
  <c r="AU338" i="8"/>
  <c r="AT338" i="8"/>
  <c r="AS338" i="8"/>
  <c r="AR338" i="8"/>
  <c r="AQ338" i="8"/>
  <c r="AP338" i="8"/>
  <c r="AO338" i="8"/>
  <c r="AN338" i="8"/>
  <c r="AM338" i="8"/>
  <c r="AL338" i="8"/>
  <c r="AK338" i="8"/>
  <c r="AJ338" i="8"/>
  <c r="AI338" i="8"/>
  <c r="AH338" i="8"/>
  <c r="AG338" i="8"/>
  <c r="AF338" i="8"/>
  <c r="AE338" i="8"/>
  <c r="BA337" i="8"/>
  <c r="AZ337" i="8"/>
  <c r="AY337" i="8"/>
  <c r="AX337" i="8"/>
  <c r="AW337" i="8"/>
  <c r="AV337" i="8"/>
  <c r="AU337" i="8"/>
  <c r="AT337" i="8"/>
  <c r="AS337" i="8"/>
  <c r="AR337" i="8"/>
  <c r="AQ337" i="8"/>
  <c r="AP337" i="8"/>
  <c r="AO337" i="8"/>
  <c r="AN337" i="8"/>
  <c r="AM337" i="8"/>
  <c r="AL337" i="8"/>
  <c r="AK337" i="8"/>
  <c r="AJ337" i="8"/>
  <c r="AI337" i="8"/>
  <c r="AH337" i="8"/>
  <c r="AG337" i="8"/>
  <c r="AF337" i="8"/>
  <c r="AE337" i="8"/>
  <c r="BA336" i="8"/>
  <c r="AZ336" i="8"/>
  <c r="AY336" i="8"/>
  <c r="AX336" i="8"/>
  <c r="AW336" i="8"/>
  <c r="AV336" i="8"/>
  <c r="AU336" i="8"/>
  <c r="AT336" i="8"/>
  <c r="AS336" i="8"/>
  <c r="AR336" i="8"/>
  <c r="AQ336" i="8"/>
  <c r="AP336" i="8"/>
  <c r="AO336" i="8"/>
  <c r="AN336" i="8"/>
  <c r="AM336" i="8"/>
  <c r="AL336" i="8"/>
  <c r="AK336" i="8"/>
  <c r="AJ336" i="8"/>
  <c r="AI336" i="8"/>
  <c r="AH336" i="8"/>
  <c r="AG336" i="8"/>
  <c r="AF336" i="8"/>
  <c r="AE336" i="8"/>
  <c r="BA335" i="8"/>
  <c r="AZ335" i="8"/>
  <c r="AY335" i="8"/>
  <c r="AX335" i="8"/>
  <c r="AW335" i="8"/>
  <c r="AV335" i="8"/>
  <c r="AU335" i="8"/>
  <c r="AT335" i="8"/>
  <c r="AS335" i="8"/>
  <c r="AR335" i="8"/>
  <c r="AQ335" i="8"/>
  <c r="AP335" i="8"/>
  <c r="AO335" i="8"/>
  <c r="AN335" i="8"/>
  <c r="AM335" i="8"/>
  <c r="AL335" i="8"/>
  <c r="AK335" i="8"/>
  <c r="AJ335" i="8"/>
  <c r="AI335" i="8"/>
  <c r="AH335" i="8"/>
  <c r="AG335" i="8"/>
  <c r="AF335" i="8"/>
  <c r="AE335" i="8"/>
  <c r="BA334" i="8"/>
  <c r="AZ334" i="8"/>
  <c r="AY334" i="8"/>
  <c r="AX334" i="8"/>
  <c r="AW334" i="8"/>
  <c r="AV334" i="8"/>
  <c r="AU334" i="8"/>
  <c r="AT334" i="8"/>
  <c r="AS334" i="8"/>
  <c r="AR334" i="8"/>
  <c r="AQ334" i="8"/>
  <c r="AP334" i="8"/>
  <c r="AO334" i="8"/>
  <c r="AN334" i="8"/>
  <c r="AM334" i="8"/>
  <c r="AL334" i="8"/>
  <c r="AK334" i="8"/>
  <c r="AJ334" i="8"/>
  <c r="AI334" i="8"/>
  <c r="AH334" i="8"/>
  <c r="AG334" i="8"/>
  <c r="AF334" i="8"/>
  <c r="AE334" i="8"/>
  <c r="BA333" i="8"/>
  <c r="AZ333" i="8"/>
  <c r="AY333" i="8"/>
  <c r="AX333" i="8"/>
  <c r="AW333" i="8"/>
  <c r="AV333" i="8"/>
  <c r="AU333" i="8"/>
  <c r="AT333" i="8"/>
  <c r="AS333" i="8"/>
  <c r="AR333" i="8"/>
  <c r="AQ333" i="8"/>
  <c r="AP333" i="8"/>
  <c r="AO333" i="8"/>
  <c r="AN333" i="8"/>
  <c r="AM333" i="8"/>
  <c r="AL333" i="8"/>
  <c r="AK333" i="8"/>
  <c r="AJ333" i="8"/>
  <c r="AI333" i="8"/>
  <c r="AH333" i="8"/>
  <c r="AG333" i="8"/>
  <c r="AF333" i="8"/>
  <c r="AE333" i="8"/>
  <c r="BA332" i="8"/>
  <c r="AZ332" i="8"/>
  <c r="AY332" i="8"/>
  <c r="AX332" i="8"/>
  <c r="AW332" i="8"/>
  <c r="AV332" i="8"/>
  <c r="AU332" i="8"/>
  <c r="AT332" i="8"/>
  <c r="AS332" i="8"/>
  <c r="AR332" i="8"/>
  <c r="AQ332" i="8"/>
  <c r="AP332" i="8"/>
  <c r="AO332" i="8"/>
  <c r="AN332" i="8"/>
  <c r="AM332" i="8"/>
  <c r="AL332" i="8"/>
  <c r="AK332" i="8"/>
  <c r="AJ332" i="8"/>
  <c r="AI332" i="8"/>
  <c r="AH332" i="8"/>
  <c r="AG332" i="8"/>
  <c r="AF332" i="8"/>
  <c r="AE332" i="8"/>
  <c r="BA331" i="8"/>
  <c r="AZ331" i="8"/>
  <c r="AY331" i="8"/>
  <c r="AX331" i="8"/>
  <c r="AW331" i="8"/>
  <c r="AV331" i="8"/>
  <c r="AU331" i="8"/>
  <c r="AT331" i="8"/>
  <c r="AS331" i="8"/>
  <c r="AR331" i="8"/>
  <c r="AQ331" i="8"/>
  <c r="AP331" i="8"/>
  <c r="AO331" i="8"/>
  <c r="AN331" i="8"/>
  <c r="AM331" i="8"/>
  <c r="AL331" i="8"/>
  <c r="AK331" i="8"/>
  <c r="AJ331" i="8"/>
  <c r="AI331" i="8"/>
  <c r="AH331" i="8"/>
  <c r="AG331" i="8"/>
  <c r="AF331" i="8"/>
  <c r="AE331" i="8"/>
  <c r="BA330" i="8"/>
  <c r="AZ330" i="8"/>
  <c r="AY330" i="8"/>
  <c r="AX330" i="8"/>
  <c r="AW330" i="8"/>
  <c r="AV330" i="8"/>
  <c r="AU330" i="8"/>
  <c r="AT330" i="8"/>
  <c r="AS330" i="8"/>
  <c r="AR330" i="8"/>
  <c r="AQ330" i="8"/>
  <c r="AP330" i="8"/>
  <c r="AO330" i="8"/>
  <c r="AN330" i="8"/>
  <c r="AM330" i="8"/>
  <c r="AL330" i="8"/>
  <c r="AK330" i="8"/>
  <c r="AJ330" i="8"/>
  <c r="AI330" i="8"/>
  <c r="AH330" i="8"/>
  <c r="AG330" i="8"/>
  <c r="AF330" i="8"/>
  <c r="AE330" i="8"/>
  <c r="BA329" i="8"/>
  <c r="AZ329" i="8"/>
  <c r="AY329" i="8"/>
  <c r="AX329" i="8"/>
  <c r="AW329" i="8"/>
  <c r="AV329" i="8"/>
  <c r="AU329" i="8"/>
  <c r="AT329" i="8"/>
  <c r="AS329" i="8"/>
  <c r="AR329" i="8"/>
  <c r="AQ329" i="8"/>
  <c r="AP329" i="8"/>
  <c r="AO329" i="8"/>
  <c r="AN329" i="8"/>
  <c r="AM329" i="8"/>
  <c r="AL329" i="8"/>
  <c r="AK329" i="8"/>
  <c r="AJ329" i="8"/>
  <c r="AI329" i="8"/>
  <c r="AH329" i="8"/>
  <c r="AG329" i="8"/>
  <c r="AF329" i="8"/>
  <c r="AE329" i="8"/>
  <c r="BA328" i="8"/>
  <c r="AZ328" i="8"/>
  <c r="AY328" i="8"/>
  <c r="AX328" i="8"/>
  <c r="AW328" i="8"/>
  <c r="AV328" i="8"/>
  <c r="AU328" i="8"/>
  <c r="AT328" i="8"/>
  <c r="AS328" i="8"/>
  <c r="AR328" i="8"/>
  <c r="AQ328" i="8"/>
  <c r="AP328" i="8"/>
  <c r="AO328" i="8"/>
  <c r="AN328" i="8"/>
  <c r="AM328" i="8"/>
  <c r="AL328" i="8"/>
  <c r="AK328" i="8"/>
  <c r="AJ328" i="8"/>
  <c r="AI328" i="8"/>
  <c r="AH328" i="8"/>
  <c r="AG328" i="8"/>
  <c r="AF328" i="8"/>
  <c r="AE328" i="8"/>
  <c r="BA327" i="8"/>
  <c r="AZ327" i="8"/>
  <c r="AY327" i="8"/>
  <c r="AX327" i="8"/>
  <c r="AW327" i="8"/>
  <c r="AV327" i="8"/>
  <c r="AU327" i="8"/>
  <c r="AT327" i="8"/>
  <c r="AS327" i="8"/>
  <c r="AR327" i="8"/>
  <c r="AQ327" i="8"/>
  <c r="AP327" i="8"/>
  <c r="AO327" i="8"/>
  <c r="AN327" i="8"/>
  <c r="AM327" i="8"/>
  <c r="AL327" i="8"/>
  <c r="AK327" i="8"/>
  <c r="AJ327" i="8"/>
  <c r="AI327" i="8"/>
  <c r="AH327" i="8"/>
  <c r="AG327" i="8"/>
  <c r="AF327" i="8"/>
  <c r="AE327" i="8"/>
  <c r="BA326" i="8"/>
  <c r="AZ326" i="8"/>
  <c r="AY326" i="8"/>
  <c r="AX326" i="8"/>
  <c r="AW326" i="8"/>
  <c r="AV326" i="8"/>
  <c r="AU326" i="8"/>
  <c r="AT326" i="8"/>
  <c r="AS326" i="8"/>
  <c r="AR326" i="8"/>
  <c r="AQ326" i="8"/>
  <c r="AP326" i="8"/>
  <c r="AO326" i="8"/>
  <c r="AN326" i="8"/>
  <c r="AM326" i="8"/>
  <c r="AL326" i="8"/>
  <c r="AK326" i="8"/>
  <c r="AJ326" i="8"/>
  <c r="AI326" i="8"/>
  <c r="AH326" i="8"/>
  <c r="AG326" i="8"/>
  <c r="AF326" i="8"/>
  <c r="AE326" i="8"/>
  <c r="BA325" i="8"/>
  <c r="AZ325" i="8"/>
  <c r="AY325" i="8"/>
  <c r="AX325" i="8"/>
  <c r="AW325" i="8"/>
  <c r="AV325" i="8"/>
  <c r="AU325" i="8"/>
  <c r="AT325" i="8"/>
  <c r="AS325" i="8"/>
  <c r="AR325" i="8"/>
  <c r="AQ325" i="8"/>
  <c r="AP325" i="8"/>
  <c r="AO325" i="8"/>
  <c r="AN325" i="8"/>
  <c r="AM325" i="8"/>
  <c r="AL325" i="8"/>
  <c r="AK325" i="8"/>
  <c r="AJ325" i="8"/>
  <c r="AI325" i="8"/>
  <c r="AH325" i="8"/>
  <c r="AG325" i="8"/>
  <c r="AF325" i="8"/>
  <c r="AE325" i="8"/>
  <c r="BA324" i="8"/>
  <c r="AZ324" i="8"/>
  <c r="AY324" i="8"/>
  <c r="AX324" i="8"/>
  <c r="AW324" i="8"/>
  <c r="AV324" i="8"/>
  <c r="AU324" i="8"/>
  <c r="AT324" i="8"/>
  <c r="AS324" i="8"/>
  <c r="AR324" i="8"/>
  <c r="AQ324" i="8"/>
  <c r="AP324" i="8"/>
  <c r="AO324" i="8"/>
  <c r="AN324" i="8"/>
  <c r="AM324" i="8"/>
  <c r="AL324" i="8"/>
  <c r="AK324" i="8"/>
  <c r="AJ324" i="8"/>
  <c r="AI324" i="8"/>
  <c r="AH324" i="8"/>
  <c r="AG324" i="8"/>
  <c r="AF324" i="8"/>
  <c r="AE324" i="8"/>
  <c r="BA323" i="8"/>
  <c r="AZ323" i="8"/>
  <c r="AY323" i="8"/>
  <c r="AX323" i="8"/>
  <c r="AW323" i="8"/>
  <c r="AV323" i="8"/>
  <c r="AU323" i="8"/>
  <c r="AT323" i="8"/>
  <c r="AS323" i="8"/>
  <c r="AR323" i="8"/>
  <c r="AQ323" i="8"/>
  <c r="AP323" i="8"/>
  <c r="AO323" i="8"/>
  <c r="AN323" i="8"/>
  <c r="AM323" i="8"/>
  <c r="AL323" i="8"/>
  <c r="AK323" i="8"/>
  <c r="AJ323" i="8"/>
  <c r="AI323" i="8"/>
  <c r="AH323" i="8"/>
  <c r="AG323" i="8"/>
  <c r="AF323" i="8"/>
  <c r="AE323" i="8"/>
  <c r="BA322" i="8"/>
  <c r="AZ322" i="8"/>
  <c r="AY322" i="8"/>
  <c r="AX322" i="8"/>
  <c r="AW322" i="8"/>
  <c r="AV322" i="8"/>
  <c r="AU322" i="8"/>
  <c r="AT322" i="8"/>
  <c r="AS322" i="8"/>
  <c r="AR322" i="8"/>
  <c r="AQ322" i="8"/>
  <c r="AP322" i="8"/>
  <c r="AO322" i="8"/>
  <c r="AN322" i="8"/>
  <c r="AM322" i="8"/>
  <c r="AL322" i="8"/>
  <c r="AK322" i="8"/>
  <c r="AJ322" i="8"/>
  <c r="AI322" i="8"/>
  <c r="AH322" i="8"/>
  <c r="AG322" i="8"/>
  <c r="AF322" i="8"/>
  <c r="AE322" i="8"/>
  <c r="BA321" i="8"/>
  <c r="AZ321" i="8"/>
  <c r="AY321" i="8"/>
  <c r="AX321" i="8"/>
  <c r="AW321" i="8"/>
  <c r="AV321" i="8"/>
  <c r="AU321" i="8"/>
  <c r="AT321" i="8"/>
  <c r="AS321" i="8"/>
  <c r="AR321" i="8"/>
  <c r="AQ321" i="8"/>
  <c r="AP321" i="8"/>
  <c r="AO321" i="8"/>
  <c r="AN321" i="8"/>
  <c r="AM321" i="8"/>
  <c r="AL321" i="8"/>
  <c r="AK321" i="8"/>
  <c r="AJ321" i="8"/>
  <c r="AI321" i="8"/>
  <c r="AH321" i="8"/>
  <c r="AG321" i="8"/>
  <c r="AF321" i="8"/>
  <c r="AE321" i="8"/>
  <c r="BA320" i="8"/>
  <c r="AZ320" i="8"/>
  <c r="AY320" i="8"/>
  <c r="AX320" i="8"/>
  <c r="AW320" i="8"/>
  <c r="AV320" i="8"/>
  <c r="AU320" i="8"/>
  <c r="AT320" i="8"/>
  <c r="AS320" i="8"/>
  <c r="AR320" i="8"/>
  <c r="AQ320" i="8"/>
  <c r="AP320" i="8"/>
  <c r="AO320" i="8"/>
  <c r="AN320" i="8"/>
  <c r="AM320" i="8"/>
  <c r="AL320" i="8"/>
  <c r="AK320" i="8"/>
  <c r="AJ320" i="8"/>
  <c r="AI320" i="8"/>
  <c r="AH320" i="8"/>
  <c r="AG320" i="8"/>
  <c r="AF320" i="8"/>
  <c r="AE320" i="8"/>
  <c r="BA319" i="8"/>
  <c r="AZ319" i="8"/>
  <c r="AY319" i="8"/>
  <c r="AX319" i="8"/>
  <c r="AW319" i="8"/>
  <c r="AV319" i="8"/>
  <c r="AU319" i="8"/>
  <c r="AT319" i="8"/>
  <c r="AS319" i="8"/>
  <c r="AR319" i="8"/>
  <c r="AQ319" i="8"/>
  <c r="AP319" i="8"/>
  <c r="AO319" i="8"/>
  <c r="AN319" i="8"/>
  <c r="AM319" i="8"/>
  <c r="AL319" i="8"/>
  <c r="AK319" i="8"/>
  <c r="AJ319" i="8"/>
  <c r="AI319" i="8"/>
  <c r="AH319" i="8"/>
  <c r="AG319" i="8"/>
  <c r="AF319" i="8"/>
  <c r="AE319" i="8"/>
  <c r="BA318" i="8"/>
  <c r="AZ318" i="8"/>
  <c r="AY318" i="8"/>
  <c r="AX318" i="8"/>
  <c r="AW318" i="8"/>
  <c r="AV318" i="8"/>
  <c r="AU318" i="8"/>
  <c r="AT318" i="8"/>
  <c r="AS318" i="8"/>
  <c r="AR318" i="8"/>
  <c r="AQ318" i="8"/>
  <c r="AP318" i="8"/>
  <c r="AO318" i="8"/>
  <c r="AN318" i="8"/>
  <c r="AM318" i="8"/>
  <c r="AL318" i="8"/>
  <c r="AK318" i="8"/>
  <c r="AJ318" i="8"/>
  <c r="AI318" i="8"/>
  <c r="AH318" i="8"/>
  <c r="AG318" i="8"/>
  <c r="AF318" i="8"/>
  <c r="AE318" i="8"/>
  <c r="BA317" i="8"/>
  <c r="AZ317" i="8"/>
  <c r="AY317" i="8"/>
  <c r="AX317" i="8"/>
  <c r="AW317" i="8"/>
  <c r="AV317" i="8"/>
  <c r="AU317" i="8"/>
  <c r="AT317" i="8"/>
  <c r="AS317" i="8"/>
  <c r="AR317" i="8"/>
  <c r="AQ317" i="8"/>
  <c r="AP317" i="8"/>
  <c r="AO317" i="8"/>
  <c r="AN317" i="8"/>
  <c r="AM317" i="8"/>
  <c r="AL317" i="8"/>
  <c r="AK317" i="8"/>
  <c r="AJ317" i="8"/>
  <c r="AI317" i="8"/>
  <c r="AH317" i="8"/>
  <c r="AG317" i="8"/>
  <c r="AF317" i="8"/>
  <c r="AE317" i="8"/>
  <c r="BA316" i="8"/>
  <c r="AZ316" i="8"/>
  <c r="AY316" i="8"/>
  <c r="AX316" i="8"/>
  <c r="AW316" i="8"/>
  <c r="AV316" i="8"/>
  <c r="AU316" i="8"/>
  <c r="AT316" i="8"/>
  <c r="AS316" i="8"/>
  <c r="AR316" i="8"/>
  <c r="AQ316" i="8"/>
  <c r="AP316" i="8"/>
  <c r="AO316" i="8"/>
  <c r="AN316" i="8"/>
  <c r="AM316" i="8"/>
  <c r="AL316" i="8"/>
  <c r="AK316" i="8"/>
  <c r="AJ316" i="8"/>
  <c r="AI316" i="8"/>
  <c r="AH316" i="8"/>
  <c r="AG316" i="8"/>
  <c r="AF316" i="8"/>
  <c r="AE316" i="8"/>
  <c r="BA315" i="8"/>
  <c r="AZ315" i="8"/>
  <c r="AY315" i="8"/>
  <c r="AX315" i="8"/>
  <c r="AW315" i="8"/>
  <c r="AV315" i="8"/>
  <c r="AU315" i="8"/>
  <c r="AT315" i="8"/>
  <c r="AS315" i="8"/>
  <c r="AR315" i="8"/>
  <c r="AQ315" i="8"/>
  <c r="AP315" i="8"/>
  <c r="AO315" i="8"/>
  <c r="AN315" i="8"/>
  <c r="AM315" i="8"/>
  <c r="AL315" i="8"/>
  <c r="AK315" i="8"/>
  <c r="AJ315" i="8"/>
  <c r="AI315" i="8"/>
  <c r="AH315" i="8"/>
  <c r="AG315" i="8"/>
  <c r="AF315" i="8"/>
  <c r="AE315" i="8"/>
  <c r="BA314" i="8"/>
  <c r="AZ314" i="8"/>
  <c r="AY314" i="8"/>
  <c r="AX314" i="8"/>
  <c r="AW314" i="8"/>
  <c r="AV314" i="8"/>
  <c r="AU314" i="8"/>
  <c r="AT314" i="8"/>
  <c r="AS314" i="8"/>
  <c r="AR314" i="8"/>
  <c r="AQ314" i="8"/>
  <c r="AP314" i="8"/>
  <c r="AO314" i="8"/>
  <c r="AN314" i="8"/>
  <c r="AM314" i="8"/>
  <c r="AL314" i="8"/>
  <c r="AK314" i="8"/>
  <c r="AJ314" i="8"/>
  <c r="AI314" i="8"/>
  <c r="AH314" i="8"/>
  <c r="AG314" i="8"/>
  <c r="AF314" i="8"/>
  <c r="AE314" i="8"/>
  <c r="BA313" i="8"/>
  <c r="AZ313" i="8"/>
  <c r="AY313" i="8"/>
  <c r="AX313" i="8"/>
  <c r="AW313" i="8"/>
  <c r="AV313" i="8"/>
  <c r="AU313" i="8"/>
  <c r="AT313" i="8"/>
  <c r="AS313" i="8"/>
  <c r="AR313" i="8"/>
  <c r="AQ313" i="8"/>
  <c r="AP313" i="8"/>
  <c r="AO313" i="8"/>
  <c r="AN313" i="8"/>
  <c r="AM313" i="8"/>
  <c r="AL313" i="8"/>
  <c r="AK313" i="8"/>
  <c r="AJ313" i="8"/>
  <c r="AI313" i="8"/>
  <c r="AH313" i="8"/>
  <c r="AG313" i="8"/>
  <c r="AF313" i="8"/>
  <c r="AE313" i="8"/>
  <c r="BA312" i="8"/>
  <c r="AZ312" i="8"/>
  <c r="AY312" i="8"/>
  <c r="AX312" i="8"/>
  <c r="AW312" i="8"/>
  <c r="AV312" i="8"/>
  <c r="AU312" i="8"/>
  <c r="AT312" i="8"/>
  <c r="AS312" i="8"/>
  <c r="AR312" i="8"/>
  <c r="AQ312" i="8"/>
  <c r="AP312" i="8"/>
  <c r="AO312" i="8"/>
  <c r="AN312" i="8"/>
  <c r="AM312" i="8"/>
  <c r="AL312" i="8"/>
  <c r="AK312" i="8"/>
  <c r="AJ312" i="8"/>
  <c r="AI312" i="8"/>
  <c r="AH312" i="8"/>
  <c r="AG312" i="8"/>
  <c r="AF312" i="8"/>
  <c r="AE312" i="8"/>
  <c r="BA311" i="8"/>
  <c r="AZ311" i="8"/>
  <c r="AY311" i="8"/>
  <c r="AX311" i="8"/>
  <c r="AW311" i="8"/>
  <c r="AV311" i="8"/>
  <c r="AU311" i="8"/>
  <c r="AT311" i="8"/>
  <c r="AS311" i="8"/>
  <c r="AR311" i="8"/>
  <c r="AQ311" i="8"/>
  <c r="AP311" i="8"/>
  <c r="AO311" i="8"/>
  <c r="AN311" i="8"/>
  <c r="AM311" i="8"/>
  <c r="AL311" i="8"/>
  <c r="AK311" i="8"/>
  <c r="AJ311" i="8"/>
  <c r="AI311" i="8"/>
  <c r="AH311" i="8"/>
  <c r="AG311" i="8"/>
  <c r="AF311" i="8"/>
  <c r="AE311" i="8"/>
  <c r="BA310" i="8"/>
  <c r="AZ310" i="8"/>
  <c r="AY310" i="8"/>
  <c r="AX310" i="8"/>
  <c r="AW310" i="8"/>
  <c r="AV310" i="8"/>
  <c r="AU310" i="8"/>
  <c r="AT310" i="8"/>
  <c r="AS310" i="8"/>
  <c r="AR310" i="8"/>
  <c r="AQ310" i="8"/>
  <c r="AP310" i="8"/>
  <c r="AO310" i="8"/>
  <c r="AN310" i="8"/>
  <c r="AM310" i="8"/>
  <c r="AL310" i="8"/>
  <c r="AK310" i="8"/>
  <c r="AJ310" i="8"/>
  <c r="AI310" i="8"/>
  <c r="AH310" i="8"/>
  <c r="AG310" i="8"/>
  <c r="AF310" i="8"/>
  <c r="AE310" i="8"/>
  <c r="BA309" i="8"/>
  <c r="AZ309" i="8"/>
  <c r="AY309" i="8"/>
  <c r="AX309" i="8"/>
  <c r="AW309" i="8"/>
  <c r="AV309" i="8"/>
  <c r="AU309" i="8"/>
  <c r="AT309" i="8"/>
  <c r="AS309" i="8"/>
  <c r="AR309" i="8"/>
  <c r="AQ309" i="8"/>
  <c r="AP309" i="8"/>
  <c r="AO309" i="8"/>
  <c r="AN309" i="8"/>
  <c r="AM309" i="8"/>
  <c r="AL309" i="8"/>
  <c r="AK309" i="8"/>
  <c r="AJ309" i="8"/>
  <c r="AI309" i="8"/>
  <c r="AH309" i="8"/>
  <c r="AG309" i="8"/>
  <c r="AF309" i="8"/>
  <c r="AE309" i="8"/>
  <c r="BA308" i="8"/>
  <c r="AZ308" i="8"/>
  <c r="AY308" i="8"/>
  <c r="AX308" i="8"/>
  <c r="AW308" i="8"/>
  <c r="AV308" i="8"/>
  <c r="AU308" i="8"/>
  <c r="AT308" i="8"/>
  <c r="AS308" i="8"/>
  <c r="AR308" i="8"/>
  <c r="AQ308" i="8"/>
  <c r="AP308" i="8"/>
  <c r="AO308" i="8"/>
  <c r="AN308" i="8"/>
  <c r="AM308" i="8"/>
  <c r="AL308" i="8"/>
  <c r="AK308" i="8"/>
  <c r="AJ308" i="8"/>
  <c r="AI308" i="8"/>
  <c r="AH308" i="8"/>
  <c r="AG308" i="8"/>
  <c r="AF308" i="8"/>
  <c r="AE308" i="8"/>
  <c r="BA307" i="8"/>
  <c r="AZ307" i="8"/>
  <c r="AY307" i="8"/>
  <c r="AX307" i="8"/>
  <c r="AW307" i="8"/>
  <c r="AV307" i="8"/>
  <c r="AU307" i="8"/>
  <c r="AT307" i="8"/>
  <c r="AS307" i="8"/>
  <c r="AR307" i="8"/>
  <c r="AQ307" i="8"/>
  <c r="AP307" i="8"/>
  <c r="AO307" i="8"/>
  <c r="AN307" i="8"/>
  <c r="AM307" i="8"/>
  <c r="AL307" i="8"/>
  <c r="AK307" i="8"/>
  <c r="AJ307" i="8"/>
  <c r="AI307" i="8"/>
  <c r="AH307" i="8"/>
  <c r="AG307" i="8"/>
  <c r="AF307" i="8"/>
  <c r="AE307" i="8"/>
  <c r="BA306" i="8"/>
  <c r="AZ306" i="8"/>
  <c r="AY306" i="8"/>
  <c r="AX306" i="8"/>
  <c r="AW306" i="8"/>
  <c r="AV306" i="8"/>
  <c r="AU306" i="8"/>
  <c r="AT306" i="8"/>
  <c r="AS306" i="8"/>
  <c r="AR306" i="8"/>
  <c r="AQ306" i="8"/>
  <c r="AP306" i="8"/>
  <c r="AO306" i="8"/>
  <c r="AN306" i="8"/>
  <c r="AM306" i="8"/>
  <c r="AL306" i="8"/>
  <c r="AK306" i="8"/>
  <c r="AJ306" i="8"/>
  <c r="AI306" i="8"/>
  <c r="AH306" i="8"/>
  <c r="AG306" i="8"/>
  <c r="AF306" i="8"/>
  <c r="AE306" i="8"/>
  <c r="BA305" i="8"/>
  <c r="AZ305" i="8"/>
  <c r="AY305" i="8"/>
  <c r="AX305" i="8"/>
  <c r="AW305" i="8"/>
  <c r="AV305" i="8"/>
  <c r="AU305" i="8"/>
  <c r="AT305" i="8"/>
  <c r="AS305" i="8"/>
  <c r="AR305" i="8"/>
  <c r="AQ305" i="8"/>
  <c r="AP305" i="8"/>
  <c r="AO305" i="8"/>
  <c r="AN305" i="8"/>
  <c r="AM305" i="8"/>
  <c r="AL305" i="8"/>
  <c r="AK305" i="8"/>
  <c r="AJ305" i="8"/>
  <c r="AI305" i="8"/>
  <c r="AH305" i="8"/>
  <c r="AG305" i="8"/>
  <c r="AF305" i="8"/>
  <c r="AE305" i="8"/>
  <c r="BA304" i="8"/>
  <c r="AZ304" i="8"/>
  <c r="AY304" i="8"/>
  <c r="AX304" i="8"/>
  <c r="AW304" i="8"/>
  <c r="AV304" i="8"/>
  <c r="AU304" i="8"/>
  <c r="AT304" i="8"/>
  <c r="AS304" i="8"/>
  <c r="AR304" i="8"/>
  <c r="AQ304" i="8"/>
  <c r="AP304" i="8"/>
  <c r="AO304" i="8"/>
  <c r="AN304" i="8"/>
  <c r="AM304" i="8"/>
  <c r="AL304" i="8"/>
  <c r="AK304" i="8"/>
  <c r="AJ304" i="8"/>
  <c r="AI304" i="8"/>
  <c r="AH304" i="8"/>
  <c r="AG304" i="8"/>
  <c r="AF304" i="8"/>
  <c r="AE304" i="8"/>
  <c r="BA303" i="8"/>
  <c r="AZ303" i="8"/>
  <c r="AY303" i="8"/>
  <c r="AX303" i="8"/>
  <c r="AW303" i="8"/>
  <c r="AV303" i="8"/>
  <c r="AU303" i="8"/>
  <c r="AT303" i="8"/>
  <c r="AS303" i="8"/>
  <c r="AR303" i="8"/>
  <c r="AQ303" i="8"/>
  <c r="AP303" i="8"/>
  <c r="AO303" i="8"/>
  <c r="AN303" i="8"/>
  <c r="AM303" i="8"/>
  <c r="AL303" i="8"/>
  <c r="AK303" i="8"/>
  <c r="AJ303" i="8"/>
  <c r="AI303" i="8"/>
  <c r="AH303" i="8"/>
  <c r="AG303" i="8"/>
  <c r="AF303" i="8"/>
  <c r="AE303" i="8"/>
  <c r="BA302" i="8"/>
  <c r="AZ302" i="8"/>
  <c r="AY302" i="8"/>
  <c r="AX302" i="8"/>
  <c r="AW302" i="8"/>
  <c r="AV302" i="8"/>
  <c r="AU302" i="8"/>
  <c r="AT302" i="8"/>
  <c r="AS302" i="8"/>
  <c r="AR302" i="8"/>
  <c r="AQ302" i="8"/>
  <c r="AP302" i="8"/>
  <c r="AO302" i="8"/>
  <c r="AN302" i="8"/>
  <c r="AM302" i="8"/>
  <c r="AL302" i="8"/>
  <c r="AK302" i="8"/>
  <c r="AJ302" i="8"/>
  <c r="AI302" i="8"/>
  <c r="AH302" i="8"/>
  <c r="AG302" i="8"/>
  <c r="AF302" i="8"/>
  <c r="AE302" i="8"/>
  <c r="BA301" i="8"/>
  <c r="AZ301" i="8"/>
  <c r="AY301" i="8"/>
  <c r="AX301" i="8"/>
  <c r="AW301" i="8"/>
  <c r="AV301" i="8"/>
  <c r="AU301" i="8"/>
  <c r="AT301" i="8"/>
  <c r="AS301" i="8"/>
  <c r="AR301" i="8"/>
  <c r="AQ301" i="8"/>
  <c r="AP301" i="8"/>
  <c r="AO301" i="8"/>
  <c r="AN301" i="8"/>
  <c r="AM301" i="8"/>
  <c r="AL301" i="8"/>
  <c r="AK301" i="8"/>
  <c r="AJ301" i="8"/>
  <c r="AI301" i="8"/>
  <c r="AH301" i="8"/>
  <c r="AG301" i="8"/>
  <c r="AF301" i="8"/>
  <c r="AE301" i="8"/>
  <c r="BA300" i="8"/>
  <c r="AZ300" i="8"/>
  <c r="AY300" i="8"/>
  <c r="AX300" i="8"/>
  <c r="AW300" i="8"/>
  <c r="AV300" i="8"/>
  <c r="AU300" i="8"/>
  <c r="AT300" i="8"/>
  <c r="AS300" i="8"/>
  <c r="AR300" i="8"/>
  <c r="AQ300" i="8"/>
  <c r="AP300" i="8"/>
  <c r="AO300" i="8"/>
  <c r="AN300" i="8"/>
  <c r="AM300" i="8"/>
  <c r="AL300" i="8"/>
  <c r="AK300" i="8"/>
  <c r="AJ300" i="8"/>
  <c r="AI300" i="8"/>
  <c r="AH300" i="8"/>
  <c r="AG300" i="8"/>
  <c r="AF300" i="8"/>
  <c r="AE300" i="8"/>
  <c r="BA299" i="8"/>
  <c r="AZ299" i="8"/>
  <c r="AY299" i="8"/>
  <c r="AX299" i="8"/>
  <c r="AW299" i="8"/>
  <c r="AV299" i="8"/>
  <c r="AU299" i="8"/>
  <c r="AT299" i="8"/>
  <c r="AS299" i="8"/>
  <c r="AR299" i="8"/>
  <c r="AQ299" i="8"/>
  <c r="AP299" i="8"/>
  <c r="AO299" i="8"/>
  <c r="AN299" i="8"/>
  <c r="AM299" i="8"/>
  <c r="AL299" i="8"/>
  <c r="AK299" i="8"/>
  <c r="AJ299" i="8"/>
  <c r="AI299" i="8"/>
  <c r="AH299" i="8"/>
  <c r="AG299" i="8"/>
  <c r="AF299" i="8"/>
  <c r="AE299" i="8"/>
  <c r="BA298" i="8"/>
  <c r="AZ298" i="8"/>
  <c r="AY298" i="8"/>
  <c r="AX298" i="8"/>
  <c r="AW298" i="8"/>
  <c r="AV298" i="8"/>
  <c r="AU298" i="8"/>
  <c r="AT298" i="8"/>
  <c r="AS298" i="8"/>
  <c r="AR298" i="8"/>
  <c r="AQ298" i="8"/>
  <c r="AP298" i="8"/>
  <c r="AO298" i="8"/>
  <c r="AN298" i="8"/>
  <c r="AM298" i="8"/>
  <c r="AL298" i="8"/>
  <c r="AK298" i="8"/>
  <c r="AJ298" i="8"/>
  <c r="AI298" i="8"/>
  <c r="AH298" i="8"/>
  <c r="AG298" i="8"/>
  <c r="AF298" i="8"/>
  <c r="AE298" i="8"/>
  <c r="BA297" i="8"/>
  <c r="AZ297" i="8"/>
  <c r="AY297" i="8"/>
  <c r="AX297" i="8"/>
  <c r="AW297" i="8"/>
  <c r="AV297" i="8"/>
  <c r="AU297" i="8"/>
  <c r="AT297" i="8"/>
  <c r="AS297" i="8"/>
  <c r="AR297" i="8"/>
  <c r="AQ297" i="8"/>
  <c r="AP297" i="8"/>
  <c r="AO297" i="8"/>
  <c r="AN297" i="8"/>
  <c r="AM297" i="8"/>
  <c r="AL297" i="8"/>
  <c r="AK297" i="8"/>
  <c r="AJ297" i="8"/>
  <c r="AI297" i="8"/>
  <c r="AH297" i="8"/>
  <c r="AG297" i="8"/>
  <c r="AF297" i="8"/>
  <c r="AE297" i="8"/>
  <c r="BA296" i="8"/>
  <c r="AZ296" i="8"/>
  <c r="AY296" i="8"/>
  <c r="AX296" i="8"/>
  <c r="AW296" i="8"/>
  <c r="AV296" i="8"/>
  <c r="AU296" i="8"/>
  <c r="AT296" i="8"/>
  <c r="AS296" i="8"/>
  <c r="AR296" i="8"/>
  <c r="AQ296" i="8"/>
  <c r="AP296" i="8"/>
  <c r="AO296" i="8"/>
  <c r="AN296" i="8"/>
  <c r="AM296" i="8"/>
  <c r="AL296" i="8"/>
  <c r="AK296" i="8"/>
  <c r="AJ296" i="8"/>
  <c r="AI296" i="8"/>
  <c r="AH296" i="8"/>
  <c r="AG296" i="8"/>
  <c r="AF296" i="8"/>
  <c r="AE296" i="8"/>
  <c r="BA295" i="8"/>
  <c r="AZ295" i="8"/>
  <c r="AY295" i="8"/>
  <c r="AX295" i="8"/>
  <c r="AW295" i="8"/>
  <c r="AV295" i="8"/>
  <c r="AU295" i="8"/>
  <c r="AT295" i="8"/>
  <c r="AS295" i="8"/>
  <c r="AR295" i="8"/>
  <c r="AQ295" i="8"/>
  <c r="AP295" i="8"/>
  <c r="AO295" i="8"/>
  <c r="AN295" i="8"/>
  <c r="AM295" i="8"/>
  <c r="AL295" i="8"/>
  <c r="AK295" i="8"/>
  <c r="AJ295" i="8"/>
  <c r="AI295" i="8"/>
  <c r="AH295" i="8"/>
  <c r="AG295" i="8"/>
  <c r="AF295" i="8"/>
  <c r="AE295" i="8"/>
  <c r="BA294" i="8"/>
  <c r="AZ294" i="8"/>
  <c r="AY294" i="8"/>
  <c r="AX294" i="8"/>
  <c r="AW294" i="8"/>
  <c r="AV294" i="8"/>
  <c r="AU294" i="8"/>
  <c r="AT294" i="8"/>
  <c r="AS294" i="8"/>
  <c r="AR294" i="8"/>
  <c r="AQ294" i="8"/>
  <c r="AP294" i="8"/>
  <c r="AO294" i="8"/>
  <c r="AN294" i="8"/>
  <c r="AM294" i="8"/>
  <c r="AL294" i="8"/>
  <c r="AK294" i="8"/>
  <c r="AJ294" i="8"/>
  <c r="AI294" i="8"/>
  <c r="AH294" i="8"/>
  <c r="AG294" i="8"/>
  <c r="AF294" i="8"/>
  <c r="AE294" i="8"/>
  <c r="BA293" i="8"/>
  <c r="AZ293" i="8"/>
  <c r="AY293" i="8"/>
  <c r="AX293" i="8"/>
  <c r="AW293" i="8"/>
  <c r="AV293" i="8"/>
  <c r="AU293" i="8"/>
  <c r="AT293" i="8"/>
  <c r="AS293" i="8"/>
  <c r="AR293" i="8"/>
  <c r="AQ293" i="8"/>
  <c r="AP293" i="8"/>
  <c r="AO293" i="8"/>
  <c r="AN293" i="8"/>
  <c r="AM293" i="8"/>
  <c r="AL293" i="8"/>
  <c r="AK293" i="8"/>
  <c r="AJ293" i="8"/>
  <c r="AI293" i="8"/>
  <c r="AH293" i="8"/>
  <c r="AG293" i="8"/>
  <c r="AF293" i="8"/>
  <c r="AE293" i="8"/>
  <c r="BA292" i="8"/>
  <c r="AZ292" i="8"/>
  <c r="AY292" i="8"/>
  <c r="AX292" i="8"/>
  <c r="AW292" i="8"/>
  <c r="AV292" i="8"/>
  <c r="AU292" i="8"/>
  <c r="AT292" i="8"/>
  <c r="AS292" i="8"/>
  <c r="AR292" i="8"/>
  <c r="AQ292" i="8"/>
  <c r="AP292" i="8"/>
  <c r="AO292" i="8"/>
  <c r="AN292" i="8"/>
  <c r="AM292" i="8"/>
  <c r="AL292" i="8"/>
  <c r="AK292" i="8"/>
  <c r="AJ292" i="8"/>
  <c r="AI292" i="8"/>
  <c r="AH292" i="8"/>
  <c r="AG292" i="8"/>
  <c r="AF292" i="8"/>
  <c r="AE292" i="8"/>
  <c r="BA291" i="8"/>
  <c r="AZ291" i="8"/>
  <c r="AY291" i="8"/>
  <c r="AX291" i="8"/>
  <c r="AW291" i="8"/>
  <c r="AV291" i="8"/>
  <c r="AU291" i="8"/>
  <c r="AT291" i="8"/>
  <c r="AS291" i="8"/>
  <c r="AR291" i="8"/>
  <c r="AQ291" i="8"/>
  <c r="AP291" i="8"/>
  <c r="AO291" i="8"/>
  <c r="AN291" i="8"/>
  <c r="AM291" i="8"/>
  <c r="AL291" i="8"/>
  <c r="AK291" i="8"/>
  <c r="AJ291" i="8"/>
  <c r="AI291" i="8"/>
  <c r="AH291" i="8"/>
  <c r="AG291" i="8"/>
  <c r="AF291" i="8"/>
  <c r="AE291" i="8"/>
  <c r="BA290" i="8"/>
  <c r="AZ290" i="8"/>
  <c r="AY290" i="8"/>
  <c r="AX290" i="8"/>
  <c r="AW290" i="8"/>
  <c r="AV290" i="8"/>
  <c r="AU290" i="8"/>
  <c r="AT290" i="8"/>
  <c r="AS290" i="8"/>
  <c r="AR290" i="8"/>
  <c r="AQ290" i="8"/>
  <c r="AP290" i="8"/>
  <c r="AO290" i="8"/>
  <c r="AN290" i="8"/>
  <c r="AM290" i="8"/>
  <c r="AL290" i="8"/>
  <c r="AK290" i="8"/>
  <c r="AJ290" i="8"/>
  <c r="AI290" i="8"/>
  <c r="AH290" i="8"/>
  <c r="AG290" i="8"/>
  <c r="AF290" i="8"/>
  <c r="AE290" i="8"/>
  <c r="BA289" i="8"/>
  <c r="AZ289" i="8"/>
  <c r="AY289" i="8"/>
  <c r="AX289" i="8"/>
  <c r="AW289" i="8"/>
  <c r="AV289" i="8"/>
  <c r="AU289" i="8"/>
  <c r="AT289" i="8"/>
  <c r="AS289" i="8"/>
  <c r="AR289" i="8"/>
  <c r="AQ289" i="8"/>
  <c r="AP289" i="8"/>
  <c r="AO289" i="8"/>
  <c r="AN289" i="8"/>
  <c r="AM289" i="8"/>
  <c r="AL289" i="8"/>
  <c r="AK289" i="8"/>
  <c r="AJ289" i="8"/>
  <c r="AI289" i="8"/>
  <c r="AH289" i="8"/>
  <c r="AG289" i="8"/>
  <c r="AF289" i="8"/>
  <c r="AE289" i="8"/>
  <c r="BA288" i="8"/>
  <c r="AZ288" i="8"/>
  <c r="AY288" i="8"/>
  <c r="AX288" i="8"/>
  <c r="AW288" i="8"/>
  <c r="AV288" i="8"/>
  <c r="AU288" i="8"/>
  <c r="AT288" i="8"/>
  <c r="AS288" i="8"/>
  <c r="AR288" i="8"/>
  <c r="AQ288" i="8"/>
  <c r="AP288" i="8"/>
  <c r="AO288" i="8"/>
  <c r="AN288" i="8"/>
  <c r="AM288" i="8"/>
  <c r="AL288" i="8"/>
  <c r="AK288" i="8"/>
  <c r="AJ288" i="8"/>
  <c r="AI288" i="8"/>
  <c r="AH288" i="8"/>
  <c r="AG288" i="8"/>
  <c r="AF288" i="8"/>
  <c r="AE288" i="8"/>
  <c r="BA287" i="8"/>
  <c r="AZ287" i="8"/>
  <c r="AY287" i="8"/>
  <c r="AX287" i="8"/>
  <c r="AW287" i="8"/>
  <c r="AV287" i="8"/>
  <c r="AU287" i="8"/>
  <c r="AT287" i="8"/>
  <c r="AS287" i="8"/>
  <c r="AR287" i="8"/>
  <c r="AQ287" i="8"/>
  <c r="AP287" i="8"/>
  <c r="AO287" i="8"/>
  <c r="AN287" i="8"/>
  <c r="AM287" i="8"/>
  <c r="AL287" i="8"/>
  <c r="AK287" i="8"/>
  <c r="AJ287" i="8"/>
  <c r="AI287" i="8"/>
  <c r="AH287" i="8"/>
  <c r="AG287" i="8"/>
  <c r="AF287" i="8"/>
  <c r="AE287" i="8"/>
  <c r="BA286" i="8"/>
  <c r="AZ286" i="8"/>
  <c r="AY286" i="8"/>
  <c r="AX286" i="8"/>
  <c r="AW286" i="8"/>
  <c r="AV286" i="8"/>
  <c r="AU286" i="8"/>
  <c r="AT286" i="8"/>
  <c r="AS286" i="8"/>
  <c r="AR286" i="8"/>
  <c r="AQ286" i="8"/>
  <c r="AP286" i="8"/>
  <c r="AO286" i="8"/>
  <c r="AN286" i="8"/>
  <c r="AM286" i="8"/>
  <c r="AL286" i="8"/>
  <c r="AK286" i="8"/>
  <c r="AJ286" i="8"/>
  <c r="AI286" i="8"/>
  <c r="AH286" i="8"/>
  <c r="AG286" i="8"/>
  <c r="AF286" i="8"/>
  <c r="AE286" i="8"/>
  <c r="BA285" i="8"/>
  <c r="AZ285" i="8"/>
  <c r="AY285" i="8"/>
  <c r="AX285" i="8"/>
  <c r="AW285" i="8"/>
  <c r="AV285" i="8"/>
  <c r="AU285" i="8"/>
  <c r="AT285" i="8"/>
  <c r="AS285" i="8"/>
  <c r="AR285" i="8"/>
  <c r="AQ285" i="8"/>
  <c r="AP285" i="8"/>
  <c r="AO285" i="8"/>
  <c r="AN285" i="8"/>
  <c r="AM285" i="8"/>
  <c r="AL285" i="8"/>
  <c r="AK285" i="8"/>
  <c r="AJ285" i="8"/>
  <c r="AI285" i="8"/>
  <c r="AH285" i="8"/>
  <c r="AG285" i="8"/>
  <c r="AF285" i="8"/>
  <c r="AE285" i="8"/>
  <c r="BA284" i="8"/>
  <c r="AZ284" i="8"/>
  <c r="AY284" i="8"/>
  <c r="AX284" i="8"/>
  <c r="AW284" i="8"/>
  <c r="AV284" i="8"/>
  <c r="AU284" i="8"/>
  <c r="AT284" i="8"/>
  <c r="AS284" i="8"/>
  <c r="AR284" i="8"/>
  <c r="AQ284" i="8"/>
  <c r="AP284" i="8"/>
  <c r="AO284" i="8"/>
  <c r="AN284" i="8"/>
  <c r="AM284" i="8"/>
  <c r="AL284" i="8"/>
  <c r="AK284" i="8"/>
  <c r="AJ284" i="8"/>
  <c r="AI284" i="8"/>
  <c r="AH284" i="8"/>
  <c r="AG284" i="8"/>
  <c r="AF284" i="8"/>
  <c r="AE284" i="8"/>
  <c r="BA283" i="8"/>
  <c r="AZ283" i="8"/>
  <c r="AY283" i="8"/>
  <c r="AX283" i="8"/>
  <c r="AW283" i="8"/>
  <c r="AV283" i="8"/>
  <c r="AU283" i="8"/>
  <c r="AT283" i="8"/>
  <c r="AS283" i="8"/>
  <c r="AR283" i="8"/>
  <c r="AQ283" i="8"/>
  <c r="AP283" i="8"/>
  <c r="AO283" i="8"/>
  <c r="AN283" i="8"/>
  <c r="AM283" i="8"/>
  <c r="AL283" i="8"/>
  <c r="AK283" i="8"/>
  <c r="AJ283" i="8"/>
  <c r="AI283" i="8"/>
  <c r="AH283" i="8"/>
  <c r="AG283" i="8"/>
  <c r="AF283" i="8"/>
  <c r="AE283" i="8"/>
  <c r="BA282" i="8"/>
  <c r="AZ282" i="8"/>
  <c r="AY282" i="8"/>
  <c r="AX282" i="8"/>
  <c r="AW282" i="8"/>
  <c r="AV282" i="8"/>
  <c r="AU282" i="8"/>
  <c r="AT282" i="8"/>
  <c r="AS282" i="8"/>
  <c r="AR282" i="8"/>
  <c r="AQ282" i="8"/>
  <c r="AP282" i="8"/>
  <c r="AO282" i="8"/>
  <c r="AN282" i="8"/>
  <c r="AM282" i="8"/>
  <c r="AL282" i="8"/>
  <c r="AK282" i="8"/>
  <c r="AJ282" i="8"/>
  <c r="AI282" i="8"/>
  <c r="AH282" i="8"/>
  <c r="AG282" i="8"/>
  <c r="AF282" i="8"/>
  <c r="AE282" i="8"/>
  <c r="BA281" i="8"/>
  <c r="AZ281" i="8"/>
  <c r="AY281" i="8"/>
  <c r="AX281" i="8"/>
  <c r="AW281" i="8"/>
  <c r="AV281" i="8"/>
  <c r="AU281" i="8"/>
  <c r="AT281" i="8"/>
  <c r="AS281" i="8"/>
  <c r="AR281" i="8"/>
  <c r="AQ281" i="8"/>
  <c r="AP281" i="8"/>
  <c r="AO281" i="8"/>
  <c r="AN281" i="8"/>
  <c r="AM281" i="8"/>
  <c r="AL281" i="8"/>
  <c r="AK281" i="8"/>
  <c r="AJ281" i="8"/>
  <c r="AI281" i="8"/>
  <c r="AH281" i="8"/>
  <c r="AG281" i="8"/>
  <c r="AF281" i="8"/>
  <c r="AE281" i="8"/>
  <c r="BA280" i="8"/>
  <c r="AZ280" i="8"/>
  <c r="AY280" i="8"/>
  <c r="AX280" i="8"/>
  <c r="AW280" i="8"/>
  <c r="AV280" i="8"/>
  <c r="AU280" i="8"/>
  <c r="AT280" i="8"/>
  <c r="AS280" i="8"/>
  <c r="AR280" i="8"/>
  <c r="AQ280" i="8"/>
  <c r="AP280" i="8"/>
  <c r="AO280" i="8"/>
  <c r="AN280" i="8"/>
  <c r="AM280" i="8"/>
  <c r="AL280" i="8"/>
  <c r="AK280" i="8"/>
  <c r="AJ280" i="8"/>
  <c r="AI280" i="8"/>
  <c r="AH280" i="8"/>
  <c r="AG280" i="8"/>
  <c r="AF280" i="8"/>
  <c r="AE280" i="8"/>
  <c r="BA279" i="8"/>
  <c r="AZ279" i="8"/>
  <c r="AY279" i="8"/>
  <c r="AX279" i="8"/>
  <c r="AW279" i="8"/>
  <c r="AV279" i="8"/>
  <c r="AU279" i="8"/>
  <c r="AT279" i="8"/>
  <c r="AS279" i="8"/>
  <c r="AR279" i="8"/>
  <c r="AQ279" i="8"/>
  <c r="AP279" i="8"/>
  <c r="AO279" i="8"/>
  <c r="AN279" i="8"/>
  <c r="AM279" i="8"/>
  <c r="AL279" i="8"/>
  <c r="AK279" i="8"/>
  <c r="AJ279" i="8"/>
  <c r="AI279" i="8"/>
  <c r="AH279" i="8"/>
  <c r="AG279" i="8"/>
  <c r="AF279" i="8"/>
  <c r="AE279" i="8"/>
  <c r="BA278" i="8"/>
  <c r="AZ278" i="8"/>
  <c r="AY278" i="8"/>
  <c r="AX278" i="8"/>
  <c r="AW278" i="8"/>
  <c r="AV278" i="8"/>
  <c r="AU278" i="8"/>
  <c r="AT278" i="8"/>
  <c r="AS278" i="8"/>
  <c r="AR278" i="8"/>
  <c r="AQ278" i="8"/>
  <c r="AP278" i="8"/>
  <c r="AO278" i="8"/>
  <c r="AN278" i="8"/>
  <c r="AM278" i="8"/>
  <c r="AL278" i="8"/>
  <c r="AK278" i="8"/>
  <c r="AJ278" i="8"/>
  <c r="AI278" i="8"/>
  <c r="AH278" i="8"/>
  <c r="AG278" i="8"/>
  <c r="AF278" i="8"/>
  <c r="AE278" i="8"/>
  <c r="BA277" i="8"/>
  <c r="AZ277" i="8"/>
  <c r="AY277" i="8"/>
  <c r="AX277" i="8"/>
  <c r="AW277" i="8"/>
  <c r="AV277" i="8"/>
  <c r="AU277" i="8"/>
  <c r="AT277" i="8"/>
  <c r="AS277" i="8"/>
  <c r="AR277" i="8"/>
  <c r="AQ277" i="8"/>
  <c r="AP277" i="8"/>
  <c r="AO277" i="8"/>
  <c r="AN277" i="8"/>
  <c r="AM277" i="8"/>
  <c r="AL277" i="8"/>
  <c r="AK277" i="8"/>
  <c r="AJ277" i="8"/>
  <c r="AI277" i="8"/>
  <c r="AH277" i="8"/>
  <c r="AG277" i="8"/>
  <c r="AF277" i="8"/>
  <c r="AE277" i="8"/>
  <c r="BA276" i="8"/>
  <c r="AZ276" i="8"/>
  <c r="AY276" i="8"/>
  <c r="AX276" i="8"/>
  <c r="AW276" i="8"/>
  <c r="AV276" i="8"/>
  <c r="AU276" i="8"/>
  <c r="AT276" i="8"/>
  <c r="AS276" i="8"/>
  <c r="AR276" i="8"/>
  <c r="AQ276" i="8"/>
  <c r="AP276" i="8"/>
  <c r="AO276" i="8"/>
  <c r="AN276" i="8"/>
  <c r="AM276" i="8"/>
  <c r="AL276" i="8"/>
  <c r="AK276" i="8"/>
  <c r="AJ276" i="8"/>
  <c r="AI276" i="8"/>
  <c r="AH276" i="8"/>
  <c r="AG276" i="8"/>
  <c r="AF276" i="8"/>
  <c r="AE276" i="8"/>
  <c r="BA275" i="8"/>
  <c r="AZ275" i="8"/>
  <c r="AY275" i="8"/>
  <c r="AX275" i="8"/>
  <c r="AW275" i="8"/>
  <c r="AV275" i="8"/>
  <c r="AU275" i="8"/>
  <c r="AT275" i="8"/>
  <c r="AS275" i="8"/>
  <c r="AR275" i="8"/>
  <c r="AQ275" i="8"/>
  <c r="AP275" i="8"/>
  <c r="AO275" i="8"/>
  <c r="AN275" i="8"/>
  <c r="AM275" i="8"/>
  <c r="AL275" i="8"/>
  <c r="AK275" i="8"/>
  <c r="AJ275" i="8"/>
  <c r="AI275" i="8"/>
  <c r="AH275" i="8"/>
  <c r="AG275" i="8"/>
  <c r="AF275" i="8"/>
  <c r="AE275" i="8"/>
  <c r="BA274" i="8"/>
  <c r="AZ274" i="8"/>
  <c r="AY274" i="8"/>
  <c r="AX274" i="8"/>
  <c r="AW274" i="8"/>
  <c r="AV274" i="8"/>
  <c r="AU274" i="8"/>
  <c r="AT274" i="8"/>
  <c r="AS274" i="8"/>
  <c r="AR274" i="8"/>
  <c r="AQ274" i="8"/>
  <c r="AP274" i="8"/>
  <c r="AO274" i="8"/>
  <c r="AN274" i="8"/>
  <c r="AM274" i="8"/>
  <c r="AL274" i="8"/>
  <c r="AK274" i="8"/>
  <c r="AJ274" i="8"/>
  <c r="AI274" i="8"/>
  <c r="AH274" i="8"/>
  <c r="AG274" i="8"/>
  <c r="AF274" i="8"/>
  <c r="AE274" i="8"/>
  <c r="BA273" i="8"/>
  <c r="AZ273" i="8"/>
  <c r="AY273" i="8"/>
  <c r="AX273" i="8"/>
  <c r="AW273" i="8"/>
  <c r="AV273" i="8"/>
  <c r="AU273" i="8"/>
  <c r="AT273" i="8"/>
  <c r="AS273" i="8"/>
  <c r="AR273" i="8"/>
  <c r="AQ273" i="8"/>
  <c r="AP273" i="8"/>
  <c r="AO273" i="8"/>
  <c r="AN273" i="8"/>
  <c r="AM273" i="8"/>
  <c r="AL273" i="8"/>
  <c r="AK273" i="8"/>
  <c r="AJ273" i="8"/>
  <c r="AI273" i="8"/>
  <c r="AH273" i="8"/>
  <c r="AG273" i="8"/>
  <c r="AF273" i="8"/>
  <c r="AE273" i="8"/>
  <c r="BA272" i="8"/>
  <c r="AZ272" i="8"/>
  <c r="AY272" i="8"/>
  <c r="AX272" i="8"/>
  <c r="AW272" i="8"/>
  <c r="AV272" i="8"/>
  <c r="AU272" i="8"/>
  <c r="AT272" i="8"/>
  <c r="AS272" i="8"/>
  <c r="AR272" i="8"/>
  <c r="AQ272" i="8"/>
  <c r="AP272" i="8"/>
  <c r="AO272" i="8"/>
  <c r="AN272" i="8"/>
  <c r="AM272" i="8"/>
  <c r="AL272" i="8"/>
  <c r="AK272" i="8"/>
  <c r="AJ272" i="8"/>
  <c r="AI272" i="8"/>
  <c r="AH272" i="8"/>
  <c r="AG272" i="8"/>
  <c r="AF272" i="8"/>
  <c r="AE272" i="8"/>
  <c r="BA271" i="8"/>
  <c r="AZ271" i="8"/>
  <c r="AY271" i="8"/>
  <c r="AX271" i="8"/>
  <c r="AW271" i="8"/>
  <c r="AV271" i="8"/>
  <c r="AU271" i="8"/>
  <c r="AT271" i="8"/>
  <c r="AS271" i="8"/>
  <c r="AR271" i="8"/>
  <c r="AQ271" i="8"/>
  <c r="AP271" i="8"/>
  <c r="AO271" i="8"/>
  <c r="AN271" i="8"/>
  <c r="AM271" i="8"/>
  <c r="AL271" i="8"/>
  <c r="AK271" i="8"/>
  <c r="AJ271" i="8"/>
  <c r="AI271" i="8"/>
  <c r="AH271" i="8"/>
  <c r="AG271" i="8"/>
  <c r="AF271" i="8"/>
  <c r="AE271" i="8"/>
  <c r="BA270" i="8"/>
  <c r="AZ270" i="8"/>
  <c r="AY270" i="8"/>
  <c r="AX270" i="8"/>
  <c r="AW270" i="8"/>
  <c r="AV270" i="8"/>
  <c r="AU270" i="8"/>
  <c r="AT270" i="8"/>
  <c r="AS270" i="8"/>
  <c r="AR270" i="8"/>
  <c r="AQ270" i="8"/>
  <c r="AP270" i="8"/>
  <c r="AO270" i="8"/>
  <c r="AN270" i="8"/>
  <c r="AM270" i="8"/>
  <c r="AL270" i="8"/>
  <c r="AK270" i="8"/>
  <c r="AJ270" i="8"/>
  <c r="AI270" i="8"/>
  <c r="AH270" i="8"/>
  <c r="AG270" i="8"/>
  <c r="AF270" i="8"/>
  <c r="AE270" i="8"/>
  <c r="BA269" i="8"/>
  <c r="AZ269" i="8"/>
  <c r="AY269" i="8"/>
  <c r="AX269" i="8"/>
  <c r="AW269" i="8"/>
  <c r="AV269" i="8"/>
  <c r="AU269" i="8"/>
  <c r="AT269" i="8"/>
  <c r="AS269" i="8"/>
  <c r="AR269" i="8"/>
  <c r="AQ269" i="8"/>
  <c r="AP269" i="8"/>
  <c r="AO269" i="8"/>
  <c r="AN269" i="8"/>
  <c r="AM269" i="8"/>
  <c r="AL269" i="8"/>
  <c r="AK269" i="8"/>
  <c r="AJ269" i="8"/>
  <c r="AI269" i="8"/>
  <c r="AH269" i="8"/>
  <c r="AG269" i="8"/>
  <c r="AF269" i="8"/>
  <c r="AE269" i="8"/>
  <c r="BA268" i="8"/>
  <c r="AZ268" i="8"/>
  <c r="AY268" i="8"/>
  <c r="AX268" i="8"/>
  <c r="AW268" i="8"/>
  <c r="AV268" i="8"/>
  <c r="AU268" i="8"/>
  <c r="AT268" i="8"/>
  <c r="AS268" i="8"/>
  <c r="AR268" i="8"/>
  <c r="AQ268" i="8"/>
  <c r="AP268" i="8"/>
  <c r="AO268" i="8"/>
  <c r="AN268" i="8"/>
  <c r="AM268" i="8"/>
  <c r="AL268" i="8"/>
  <c r="AK268" i="8"/>
  <c r="AJ268" i="8"/>
  <c r="AI268" i="8"/>
  <c r="AH268" i="8"/>
  <c r="AG268" i="8"/>
  <c r="AF268" i="8"/>
  <c r="AE268" i="8"/>
  <c r="BA267" i="8"/>
  <c r="AZ267" i="8"/>
  <c r="AY267" i="8"/>
  <c r="AX267" i="8"/>
  <c r="AW267" i="8"/>
  <c r="AV267" i="8"/>
  <c r="AU267" i="8"/>
  <c r="AT267" i="8"/>
  <c r="AS267" i="8"/>
  <c r="AR267" i="8"/>
  <c r="AQ267" i="8"/>
  <c r="AP267" i="8"/>
  <c r="AO267" i="8"/>
  <c r="AN267" i="8"/>
  <c r="AM267" i="8"/>
  <c r="AL267" i="8"/>
  <c r="AK267" i="8"/>
  <c r="AJ267" i="8"/>
  <c r="AI267" i="8"/>
  <c r="AH267" i="8"/>
  <c r="AG267" i="8"/>
  <c r="AF267" i="8"/>
  <c r="AE267" i="8"/>
  <c r="BA266" i="8"/>
  <c r="AZ266" i="8"/>
  <c r="AY266" i="8"/>
  <c r="AX266" i="8"/>
  <c r="AW266" i="8"/>
  <c r="AV266" i="8"/>
  <c r="AU266" i="8"/>
  <c r="AT266" i="8"/>
  <c r="AS266" i="8"/>
  <c r="AR266" i="8"/>
  <c r="AQ266" i="8"/>
  <c r="AP266" i="8"/>
  <c r="AO266" i="8"/>
  <c r="AN266" i="8"/>
  <c r="AM266" i="8"/>
  <c r="AL266" i="8"/>
  <c r="AK266" i="8"/>
  <c r="AJ266" i="8"/>
  <c r="AI266" i="8"/>
  <c r="AH266" i="8"/>
  <c r="AG266" i="8"/>
  <c r="AF266" i="8"/>
  <c r="AE266" i="8"/>
  <c r="BA265" i="8"/>
  <c r="AZ265" i="8"/>
  <c r="AY265" i="8"/>
  <c r="AX265" i="8"/>
  <c r="AW265" i="8"/>
  <c r="AV265" i="8"/>
  <c r="AU265" i="8"/>
  <c r="AT265" i="8"/>
  <c r="AS265" i="8"/>
  <c r="AR265" i="8"/>
  <c r="AQ265" i="8"/>
  <c r="AP265" i="8"/>
  <c r="AO265" i="8"/>
  <c r="AN265" i="8"/>
  <c r="AM265" i="8"/>
  <c r="AL265" i="8"/>
  <c r="AK265" i="8"/>
  <c r="AJ265" i="8"/>
  <c r="AI265" i="8"/>
  <c r="AH265" i="8"/>
  <c r="AG265" i="8"/>
  <c r="AF265" i="8"/>
  <c r="AE265" i="8"/>
  <c r="BA264" i="8"/>
  <c r="AZ264" i="8"/>
  <c r="AY264" i="8"/>
  <c r="AX264" i="8"/>
  <c r="AW264" i="8"/>
  <c r="AV264" i="8"/>
  <c r="AU264" i="8"/>
  <c r="AT264" i="8"/>
  <c r="AS264" i="8"/>
  <c r="AR264" i="8"/>
  <c r="AQ264" i="8"/>
  <c r="AP264" i="8"/>
  <c r="AO264" i="8"/>
  <c r="AN264" i="8"/>
  <c r="AM264" i="8"/>
  <c r="AL264" i="8"/>
  <c r="AK264" i="8"/>
  <c r="AJ264" i="8"/>
  <c r="AI264" i="8"/>
  <c r="AH264" i="8"/>
  <c r="AG264" i="8"/>
  <c r="AF264" i="8"/>
  <c r="AE264" i="8"/>
  <c r="BA263" i="8"/>
  <c r="AZ263" i="8"/>
  <c r="AY263" i="8"/>
  <c r="AX263" i="8"/>
  <c r="AW263" i="8"/>
  <c r="AV263" i="8"/>
  <c r="AU263" i="8"/>
  <c r="AT263" i="8"/>
  <c r="AS263" i="8"/>
  <c r="AR263" i="8"/>
  <c r="AQ263" i="8"/>
  <c r="AP263" i="8"/>
  <c r="AO263" i="8"/>
  <c r="AN263" i="8"/>
  <c r="AM263" i="8"/>
  <c r="AL263" i="8"/>
  <c r="AK263" i="8"/>
  <c r="AJ263" i="8"/>
  <c r="AI263" i="8"/>
  <c r="AH263" i="8"/>
  <c r="AG263" i="8"/>
  <c r="AF263" i="8"/>
  <c r="AE263" i="8"/>
  <c r="BA262" i="8"/>
  <c r="AZ262" i="8"/>
  <c r="AY262" i="8"/>
  <c r="AX262" i="8"/>
  <c r="AW262" i="8"/>
  <c r="AV262" i="8"/>
  <c r="AU262" i="8"/>
  <c r="AT262" i="8"/>
  <c r="AS262" i="8"/>
  <c r="AR262" i="8"/>
  <c r="AQ262" i="8"/>
  <c r="AP262" i="8"/>
  <c r="AO262" i="8"/>
  <c r="AN262" i="8"/>
  <c r="AM262" i="8"/>
  <c r="AL262" i="8"/>
  <c r="AK262" i="8"/>
  <c r="AJ262" i="8"/>
  <c r="AI262" i="8"/>
  <c r="AH262" i="8"/>
  <c r="AG262" i="8"/>
  <c r="AF262" i="8"/>
  <c r="AE262" i="8"/>
  <c r="BA261" i="8"/>
  <c r="AZ261" i="8"/>
  <c r="AY261" i="8"/>
  <c r="AX261" i="8"/>
  <c r="AW261" i="8"/>
  <c r="AV261" i="8"/>
  <c r="AU261" i="8"/>
  <c r="AT261" i="8"/>
  <c r="AS261" i="8"/>
  <c r="AR261" i="8"/>
  <c r="AQ261" i="8"/>
  <c r="AP261" i="8"/>
  <c r="AO261" i="8"/>
  <c r="AN261" i="8"/>
  <c r="AM261" i="8"/>
  <c r="AL261" i="8"/>
  <c r="AK261" i="8"/>
  <c r="AJ261" i="8"/>
  <c r="AI261" i="8"/>
  <c r="AH261" i="8"/>
  <c r="AG261" i="8"/>
  <c r="AF261" i="8"/>
  <c r="AE261" i="8"/>
  <c r="BA260" i="8"/>
  <c r="AZ260" i="8"/>
  <c r="AY260" i="8"/>
  <c r="AX260" i="8"/>
  <c r="AW260" i="8"/>
  <c r="AV260" i="8"/>
  <c r="AU260" i="8"/>
  <c r="AT260" i="8"/>
  <c r="AS260" i="8"/>
  <c r="AR260" i="8"/>
  <c r="AQ260" i="8"/>
  <c r="AP260" i="8"/>
  <c r="AO260" i="8"/>
  <c r="AN260" i="8"/>
  <c r="AM260" i="8"/>
  <c r="AL260" i="8"/>
  <c r="AK260" i="8"/>
  <c r="AJ260" i="8"/>
  <c r="AI260" i="8"/>
  <c r="AH260" i="8"/>
  <c r="AG260" i="8"/>
  <c r="AF260" i="8"/>
  <c r="AE260" i="8"/>
  <c r="BA259" i="8"/>
  <c r="AZ259" i="8"/>
  <c r="AY259" i="8"/>
  <c r="AX259" i="8"/>
  <c r="AW259" i="8"/>
  <c r="AV259" i="8"/>
  <c r="AU259" i="8"/>
  <c r="AT259" i="8"/>
  <c r="AS259" i="8"/>
  <c r="AR259" i="8"/>
  <c r="AQ259" i="8"/>
  <c r="AP259" i="8"/>
  <c r="AO259" i="8"/>
  <c r="AN259" i="8"/>
  <c r="AM259" i="8"/>
  <c r="AL259" i="8"/>
  <c r="AK259" i="8"/>
  <c r="AJ259" i="8"/>
  <c r="AI259" i="8"/>
  <c r="AH259" i="8"/>
  <c r="AG259" i="8"/>
  <c r="AF259" i="8"/>
  <c r="AE259" i="8"/>
  <c r="BA258" i="8"/>
  <c r="AZ258" i="8"/>
  <c r="AY258" i="8"/>
  <c r="AX258" i="8"/>
  <c r="AW258" i="8"/>
  <c r="AV258" i="8"/>
  <c r="AU258" i="8"/>
  <c r="AT258" i="8"/>
  <c r="AS258" i="8"/>
  <c r="AR258" i="8"/>
  <c r="AQ258" i="8"/>
  <c r="AP258" i="8"/>
  <c r="AO258" i="8"/>
  <c r="AN258" i="8"/>
  <c r="AM258" i="8"/>
  <c r="AL258" i="8"/>
  <c r="AK258" i="8"/>
  <c r="AJ258" i="8"/>
  <c r="AI258" i="8"/>
  <c r="AH258" i="8"/>
  <c r="AG258" i="8"/>
  <c r="AF258" i="8"/>
  <c r="AE258" i="8"/>
  <c r="BA257" i="8"/>
  <c r="AZ257" i="8"/>
  <c r="AY257" i="8"/>
  <c r="AX257" i="8"/>
  <c r="AW257" i="8"/>
  <c r="AV257" i="8"/>
  <c r="AU257" i="8"/>
  <c r="AT257" i="8"/>
  <c r="AS257" i="8"/>
  <c r="AR257" i="8"/>
  <c r="AQ257" i="8"/>
  <c r="AP257" i="8"/>
  <c r="AO257" i="8"/>
  <c r="AN257" i="8"/>
  <c r="AM257" i="8"/>
  <c r="AL257" i="8"/>
  <c r="AK257" i="8"/>
  <c r="AJ257" i="8"/>
  <c r="AI257" i="8"/>
  <c r="AH257" i="8"/>
  <c r="AG257" i="8"/>
  <c r="AF257" i="8"/>
  <c r="AE257" i="8"/>
  <c r="BA256" i="8"/>
  <c r="AZ256" i="8"/>
  <c r="AY256" i="8"/>
  <c r="AX256" i="8"/>
  <c r="AW256" i="8"/>
  <c r="AV256" i="8"/>
  <c r="AU256" i="8"/>
  <c r="AT256" i="8"/>
  <c r="AS256" i="8"/>
  <c r="AR256" i="8"/>
  <c r="AQ256" i="8"/>
  <c r="AP256" i="8"/>
  <c r="AO256" i="8"/>
  <c r="AN256" i="8"/>
  <c r="AM256" i="8"/>
  <c r="AL256" i="8"/>
  <c r="AK256" i="8"/>
  <c r="AJ256" i="8"/>
  <c r="AI256" i="8"/>
  <c r="AH256" i="8"/>
  <c r="AG256" i="8"/>
  <c r="AF256" i="8"/>
  <c r="AE256" i="8"/>
  <c r="BA255" i="8"/>
  <c r="AZ255" i="8"/>
  <c r="AY255" i="8"/>
  <c r="AX255" i="8"/>
  <c r="AW255" i="8"/>
  <c r="AV255" i="8"/>
  <c r="AU255" i="8"/>
  <c r="AT255" i="8"/>
  <c r="AS255" i="8"/>
  <c r="AR255" i="8"/>
  <c r="AQ255" i="8"/>
  <c r="AP255" i="8"/>
  <c r="AO255" i="8"/>
  <c r="AN255" i="8"/>
  <c r="AM255" i="8"/>
  <c r="AL255" i="8"/>
  <c r="AK255" i="8"/>
  <c r="AJ255" i="8"/>
  <c r="AI255" i="8"/>
  <c r="AH255" i="8"/>
  <c r="AG255" i="8"/>
  <c r="AF255" i="8"/>
  <c r="AE255" i="8"/>
  <c r="BA254" i="8"/>
  <c r="AZ254" i="8"/>
  <c r="AY254" i="8"/>
  <c r="AX254" i="8"/>
  <c r="AW254" i="8"/>
  <c r="AV254" i="8"/>
  <c r="AU254" i="8"/>
  <c r="AT254" i="8"/>
  <c r="AS254" i="8"/>
  <c r="AR254" i="8"/>
  <c r="AQ254" i="8"/>
  <c r="AP254" i="8"/>
  <c r="AO254" i="8"/>
  <c r="AN254" i="8"/>
  <c r="AM254" i="8"/>
  <c r="AL254" i="8"/>
  <c r="AK254" i="8"/>
  <c r="AJ254" i="8"/>
  <c r="AI254" i="8"/>
  <c r="AH254" i="8"/>
  <c r="AG254" i="8"/>
  <c r="AF254" i="8"/>
  <c r="AE254" i="8"/>
  <c r="BA253" i="8"/>
  <c r="AZ253" i="8"/>
  <c r="AY253" i="8"/>
  <c r="AX253" i="8"/>
  <c r="AW253" i="8"/>
  <c r="AV253" i="8"/>
  <c r="AU253" i="8"/>
  <c r="AT253" i="8"/>
  <c r="AS253" i="8"/>
  <c r="AR253" i="8"/>
  <c r="AQ253" i="8"/>
  <c r="AP253" i="8"/>
  <c r="AO253" i="8"/>
  <c r="AN253" i="8"/>
  <c r="AM253" i="8"/>
  <c r="AL253" i="8"/>
  <c r="AK253" i="8"/>
  <c r="AJ253" i="8"/>
  <c r="AI253" i="8"/>
  <c r="AH253" i="8"/>
  <c r="AG253" i="8"/>
  <c r="AF253" i="8"/>
  <c r="AE253" i="8"/>
  <c r="BA252" i="8"/>
  <c r="AZ252" i="8"/>
  <c r="AY252" i="8"/>
  <c r="AX252" i="8"/>
  <c r="AW252" i="8"/>
  <c r="AV252" i="8"/>
  <c r="AU252" i="8"/>
  <c r="AT252" i="8"/>
  <c r="AS252" i="8"/>
  <c r="AR252" i="8"/>
  <c r="AQ252" i="8"/>
  <c r="AP252" i="8"/>
  <c r="AO252" i="8"/>
  <c r="AN252" i="8"/>
  <c r="AM252" i="8"/>
  <c r="AL252" i="8"/>
  <c r="AK252" i="8"/>
  <c r="AJ252" i="8"/>
  <c r="AI252" i="8"/>
  <c r="AH252" i="8"/>
  <c r="AG252" i="8"/>
  <c r="AF252" i="8"/>
  <c r="AE252" i="8"/>
  <c r="BA251" i="8"/>
  <c r="AZ251" i="8"/>
  <c r="AY251" i="8"/>
  <c r="AX251" i="8"/>
  <c r="AW251" i="8"/>
  <c r="AV251" i="8"/>
  <c r="AU251" i="8"/>
  <c r="AT251" i="8"/>
  <c r="AS251" i="8"/>
  <c r="AR251" i="8"/>
  <c r="AQ251" i="8"/>
  <c r="AP251" i="8"/>
  <c r="AO251" i="8"/>
  <c r="AN251" i="8"/>
  <c r="AM251" i="8"/>
  <c r="AL251" i="8"/>
  <c r="AK251" i="8"/>
  <c r="AJ251" i="8"/>
  <c r="AI251" i="8"/>
  <c r="AH251" i="8"/>
  <c r="AG251" i="8"/>
  <c r="AF251" i="8"/>
  <c r="AE251" i="8"/>
  <c r="BA250" i="8"/>
  <c r="AZ250" i="8"/>
  <c r="AY250" i="8"/>
  <c r="AX250" i="8"/>
  <c r="AW250" i="8"/>
  <c r="AV250" i="8"/>
  <c r="AU250" i="8"/>
  <c r="AT250" i="8"/>
  <c r="AS250" i="8"/>
  <c r="AR250" i="8"/>
  <c r="AQ250" i="8"/>
  <c r="AP250" i="8"/>
  <c r="AO250" i="8"/>
  <c r="AN250" i="8"/>
  <c r="AM250" i="8"/>
  <c r="AL250" i="8"/>
  <c r="AK250" i="8"/>
  <c r="AJ250" i="8"/>
  <c r="AI250" i="8"/>
  <c r="AH250" i="8"/>
  <c r="AG250" i="8"/>
  <c r="AF250" i="8"/>
  <c r="AE250" i="8"/>
  <c r="BA249" i="8"/>
  <c r="AZ249" i="8"/>
  <c r="AY249" i="8"/>
  <c r="AX249" i="8"/>
  <c r="AW249" i="8"/>
  <c r="AV249" i="8"/>
  <c r="AU249" i="8"/>
  <c r="AT249" i="8"/>
  <c r="AS249" i="8"/>
  <c r="AR249" i="8"/>
  <c r="AQ249" i="8"/>
  <c r="AP249" i="8"/>
  <c r="AO249" i="8"/>
  <c r="AN249" i="8"/>
  <c r="AM249" i="8"/>
  <c r="AL249" i="8"/>
  <c r="AK249" i="8"/>
  <c r="AJ249" i="8"/>
  <c r="AI249" i="8"/>
  <c r="AH249" i="8"/>
  <c r="AG249" i="8"/>
  <c r="AF249" i="8"/>
  <c r="AE249" i="8"/>
  <c r="BA248" i="8"/>
  <c r="AZ248" i="8"/>
  <c r="AY248" i="8"/>
  <c r="AX248" i="8"/>
  <c r="AW248" i="8"/>
  <c r="AV248" i="8"/>
  <c r="AU248" i="8"/>
  <c r="AT248" i="8"/>
  <c r="AS248" i="8"/>
  <c r="AR248" i="8"/>
  <c r="AQ248" i="8"/>
  <c r="AP248" i="8"/>
  <c r="AO248" i="8"/>
  <c r="AN248" i="8"/>
  <c r="AM248" i="8"/>
  <c r="AL248" i="8"/>
  <c r="AK248" i="8"/>
  <c r="AJ248" i="8"/>
  <c r="AI248" i="8"/>
  <c r="AH248" i="8"/>
  <c r="AG248" i="8"/>
  <c r="AF248" i="8"/>
  <c r="AE248" i="8"/>
  <c r="BA247" i="8"/>
  <c r="AZ247" i="8"/>
  <c r="AY247" i="8"/>
  <c r="AX247" i="8"/>
  <c r="AW247" i="8"/>
  <c r="AV247" i="8"/>
  <c r="AU247" i="8"/>
  <c r="AT247" i="8"/>
  <c r="AS247" i="8"/>
  <c r="AR247" i="8"/>
  <c r="AQ247" i="8"/>
  <c r="AP247" i="8"/>
  <c r="AO247" i="8"/>
  <c r="AN247" i="8"/>
  <c r="AM247" i="8"/>
  <c r="AL247" i="8"/>
  <c r="AK247" i="8"/>
  <c r="AJ247" i="8"/>
  <c r="AI247" i="8"/>
  <c r="AH247" i="8"/>
  <c r="AG247" i="8"/>
  <c r="AF247" i="8"/>
  <c r="AE247" i="8"/>
  <c r="BA246" i="8"/>
  <c r="AZ246" i="8"/>
  <c r="AY246" i="8"/>
  <c r="AX246" i="8"/>
  <c r="AW246" i="8"/>
  <c r="AV246" i="8"/>
  <c r="AU246" i="8"/>
  <c r="AT246" i="8"/>
  <c r="AS246" i="8"/>
  <c r="AR246" i="8"/>
  <c r="AQ246" i="8"/>
  <c r="AP246" i="8"/>
  <c r="AO246" i="8"/>
  <c r="AN246" i="8"/>
  <c r="AM246" i="8"/>
  <c r="AL246" i="8"/>
  <c r="AK246" i="8"/>
  <c r="AJ246" i="8"/>
  <c r="AI246" i="8"/>
  <c r="AH246" i="8"/>
  <c r="AG246" i="8"/>
  <c r="AF246" i="8"/>
  <c r="AE246" i="8"/>
  <c r="BA245" i="8"/>
  <c r="AZ245" i="8"/>
  <c r="AY245" i="8"/>
  <c r="AX245" i="8"/>
  <c r="AW245" i="8"/>
  <c r="AV245" i="8"/>
  <c r="AU245" i="8"/>
  <c r="AT245" i="8"/>
  <c r="AS245" i="8"/>
  <c r="AR245" i="8"/>
  <c r="AQ245" i="8"/>
  <c r="AP245" i="8"/>
  <c r="AO245" i="8"/>
  <c r="AN245" i="8"/>
  <c r="AM245" i="8"/>
  <c r="AL245" i="8"/>
  <c r="AK245" i="8"/>
  <c r="AJ245" i="8"/>
  <c r="AI245" i="8"/>
  <c r="AH245" i="8"/>
  <c r="AG245" i="8"/>
  <c r="AF245" i="8"/>
  <c r="AE245" i="8"/>
  <c r="BA244" i="8"/>
  <c r="AZ244" i="8"/>
  <c r="AY244" i="8"/>
  <c r="AX244" i="8"/>
  <c r="AW244" i="8"/>
  <c r="AV244" i="8"/>
  <c r="AU244" i="8"/>
  <c r="AT244" i="8"/>
  <c r="AS244" i="8"/>
  <c r="AR244" i="8"/>
  <c r="AQ244" i="8"/>
  <c r="AP244" i="8"/>
  <c r="AO244" i="8"/>
  <c r="AN244" i="8"/>
  <c r="AM244" i="8"/>
  <c r="AL244" i="8"/>
  <c r="AK244" i="8"/>
  <c r="AJ244" i="8"/>
  <c r="AI244" i="8"/>
  <c r="AH244" i="8"/>
  <c r="AG244" i="8"/>
  <c r="AF244" i="8"/>
  <c r="AE244" i="8"/>
  <c r="BA243" i="8"/>
  <c r="AZ243" i="8"/>
  <c r="AY243" i="8"/>
  <c r="AX243" i="8"/>
  <c r="AW243" i="8"/>
  <c r="AV243" i="8"/>
  <c r="AU243" i="8"/>
  <c r="AT243" i="8"/>
  <c r="AS243" i="8"/>
  <c r="AR243" i="8"/>
  <c r="AQ243" i="8"/>
  <c r="AP243" i="8"/>
  <c r="AO243" i="8"/>
  <c r="AN243" i="8"/>
  <c r="AM243" i="8"/>
  <c r="AL243" i="8"/>
  <c r="AK243" i="8"/>
  <c r="AJ243" i="8"/>
  <c r="AI243" i="8"/>
  <c r="AH243" i="8"/>
  <c r="AG243" i="8"/>
  <c r="AF243" i="8"/>
  <c r="AE243" i="8"/>
  <c r="BA242" i="8"/>
  <c r="AZ242" i="8"/>
  <c r="AY242" i="8"/>
  <c r="AX242" i="8"/>
  <c r="AW242" i="8"/>
  <c r="AV242" i="8"/>
  <c r="AU242" i="8"/>
  <c r="AT242" i="8"/>
  <c r="AS242" i="8"/>
  <c r="AR242" i="8"/>
  <c r="AQ242" i="8"/>
  <c r="AP242" i="8"/>
  <c r="AO242" i="8"/>
  <c r="AN242" i="8"/>
  <c r="AM242" i="8"/>
  <c r="AL242" i="8"/>
  <c r="AK242" i="8"/>
  <c r="AJ242" i="8"/>
  <c r="AI242" i="8"/>
  <c r="AH242" i="8"/>
  <c r="AG242" i="8"/>
  <c r="AF242" i="8"/>
  <c r="AE242" i="8"/>
  <c r="BA241" i="8"/>
  <c r="AZ241" i="8"/>
  <c r="AY241" i="8"/>
  <c r="AX241" i="8"/>
  <c r="AW241" i="8"/>
  <c r="AV241" i="8"/>
  <c r="AU241" i="8"/>
  <c r="AT241" i="8"/>
  <c r="AS241" i="8"/>
  <c r="AR241" i="8"/>
  <c r="AQ241" i="8"/>
  <c r="AP241" i="8"/>
  <c r="AO241" i="8"/>
  <c r="AN241" i="8"/>
  <c r="AM241" i="8"/>
  <c r="AL241" i="8"/>
  <c r="AK241" i="8"/>
  <c r="AJ241" i="8"/>
  <c r="AI241" i="8"/>
  <c r="AH241" i="8"/>
  <c r="AG241" i="8"/>
  <c r="AF241" i="8"/>
  <c r="AE241" i="8"/>
  <c r="BA240" i="8"/>
  <c r="AZ240" i="8"/>
  <c r="AY240" i="8"/>
  <c r="AX240" i="8"/>
  <c r="AW240" i="8"/>
  <c r="AV240" i="8"/>
  <c r="AU240" i="8"/>
  <c r="AT240" i="8"/>
  <c r="AS240" i="8"/>
  <c r="AR240" i="8"/>
  <c r="AQ240" i="8"/>
  <c r="AP240" i="8"/>
  <c r="AO240" i="8"/>
  <c r="AN240" i="8"/>
  <c r="AM240" i="8"/>
  <c r="AL240" i="8"/>
  <c r="AK240" i="8"/>
  <c r="AJ240" i="8"/>
  <c r="AI240" i="8"/>
  <c r="AH240" i="8"/>
  <c r="AG240" i="8"/>
  <c r="AF240" i="8"/>
  <c r="AE240" i="8"/>
  <c r="BA239" i="8"/>
  <c r="AZ239" i="8"/>
  <c r="AY239" i="8"/>
  <c r="AX239" i="8"/>
  <c r="AW239" i="8"/>
  <c r="AV239" i="8"/>
  <c r="AU239" i="8"/>
  <c r="AT239" i="8"/>
  <c r="AS239" i="8"/>
  <c r="AR239" i="8"/>
  <c r="AQ239" i="8"/>
  <c r="AP239" i="8"/>
  <c r="AO239" i="8"/>
  <c r="AN239" i="8"/>
  <c r="AM239" i="8"/>
  <c r="AL239" i="8"/>
  <c r="AK239" i="8"/>
  <c r="AJ239" i="8"/>
  <c r="AI239" i="8"/>
  <c r="AH239" i="8"/>
  <c r="AG239" i="8"/>
  <c r="AF239" i="8"/>
  <c r="AE239" i="8"/>
  <c r="BA238" i="8"/>
  <c r="AZ238" i="8"/>
  <c r="AY238" i="8"/>
  <c r="AX238" i="8"/>
  <c r="AW238" i="8"/>
  <c r="AV238" i="8"/>
  <c r="AU238" i="8"/>
  <c r="AT238" i="8"/>
  <c r="AS238" i="8"/>
  <c r="AR238" i="8"/>
  <c r="AQ238" i="8"/>
  <c r="AP238" i="8"/>
  <c r="AO238" i="8"/>
  <c r="AN238" i="8"/>
  <c r="AM238" i="8"/>
  <c r="AL238" i="8"/>
  <c r="AK238" i="8"/>
  <c r="AJ238" i="8"/>
  <c r="AI238" i="8"/>
  <c r="AH238" i="8"/>
  <c r="AG238" i="8"/>
  <c r="AF238" i="8"/>
  <c r="AE238" i="8"/>
  <c r="BA237" i="8"/>
  <c r="AZ237" i="8"/>
  <c r="AY237" i="8"/>
  <c r="AX237" i="8"/>
  <c r="AW237" i="8"/>
  <c r="AV237" i="8"/>
  <c r="AU237" i="8"/>
  <c r="AT237" i="8"/>
  <c r="AS237" i="8"/>
  <c r="AR237" i="8"/>
  <c r="AQ237" i="8"/>
  <c r="AP237" i="8"/>
  <c r="AO237" i="8"/>
  <c r="AN237" i="8"/>
  <c r="AM237" i="8"/>
  <c r="AL237" i="8"/>
  <c r="AK237" i="8"/>
  <c r="AJ237" i="8"/>
  <c r="AI237" i="8"/>
  <c r="AH237" i="8"/>
  <c r="AG237" i="8"/>
  <c r="AF237" i="8"/>
  <c r="AE237" i="8"/>
  <c r="BA236" i="8"/>
  <c r="AZ236" i="8"/>
  <c r="AY236" i="8"/>
  <c r="AX236" i="8"/>
  <c r="AW236" i="8"/>
  <c r="AV236" i="8"/>
  <c r="AU236" i="8"/>
  <c r="AT236" i="8"/>
  <c r="AS236" i="8"/>
  <c r="AR236" i="8"/>
  <c r="AQ236" i="8"/>
  <c r="AP236" i="8"/>
  <c r="AO236" i="8"/>
  <c r="AN236" i="8"/>
  <c r="AM236" i="8"/>
  <c r="AL236" i="8"/>
  <c r="AK236" i="8"/>
  <c r="AJ236" i="8"/>
  <c r="AI236" i="8"/>
  <c r="AH236" i="8"/>
  <c r="AG236" i="8"/>
  <c r="AF236" i="8"/>
  <c r="AE236" i="8"/>
  <c r="BA235" i="8"/>
  <c r="AZ235" i="8"/>
  <c r="AY235" i="8"/>
  <c r="AX235" i="8"/>
  <c r="AW235" i="8"/>
  <c r="AV235" i="8"/>
  <c r="AU235" i="8"/>
  <c r="AT235" i="8"/>
  <c r="AS235" i="8"/>
  <c r="AR235" i="8"/>
  <c r="AQ235" i="8"/>
  <c r="AP235" i="8"/>
  <c r="AO235" i="8"/>
  <c r="AN235" i="8"/>
  <c r="AM235" i="8"/>
  <c r="AL235" i="8"/>
  <c r="AK235" i="8"/>
  <c r="AJ235" i="8"/>
  <c r="AI235" i="8"/>
  <c r="AH235" i="8"/>
  <c r="AG235" i="8"/>
  <c r="AF235" i="8"/>
  <c r="AE235" i="8"/>
  <c r="BA234" i="8"/>
  <c r="AZ234" i="8"/>
  <c r="AY234" i="8"/>
  <c r="AX234" i="8"/>
  <c r="AW234" i="8"/>
  <c r="AV234" i="8"/>
  <c r="AU234" i="8"/>
  <c r="AT234" i="8"/>
  <c r="AS234" i="8"/>
  <c r="AR234" i="8"/>
  <c r="AQ234" i="8"/>
  <c r="AP234" i="8"/>
  <c r="AO234" i="8"/>
  <c r="AN234" i="8"/>
  <c r="AM234" i="8"/>
  <c r="AL234" i="8"/>
  <c r="AK234" i="8"/>
  <c r="AJ234" i="8"/>
  <c r="AI234" i="8"/>
  <c r="AH234" i="8"/>
  <c r="AG234" i="8"/>
  <c r="AF234" i="8"/>
  <c r="AE234" i="8"/>
  <c r="BA233" i="8"/>
  <c r="AZ233" i="8"/>
  <c r="AY233" i="8"/>
  <c r="AX233" i="8"/>
  <c r="AW233" i="8"/>
  <c r="AV233" i="8"/>
  <c r="AU233" i="8"/>
  <c r="AT233" i="8"/>
  <c r="AS233" i="8"/>
  <c r="AR233" i="8"/>
  <c r="AQ233" i="8"/>
  <c r="AP233" i="8"/>
  <c r="AO233" i="8"/>
  <c r="AN233" i="8"/>
  <c r="AM233" i="8"/>
  <c r="AL233" i="8"/>
  <c r="AK233" i="8"/>
  <c r="AJ233" i="8"/>
  <c r="AI233" i="8"/>
  <c r="AH233" i="8"/>
  <c r="AG233" i="8"/>
  <c r="AF233" i="8"/>
  <c r="AE233" i="8"/>
  <c r="BA232" i="8"/>
  <c r="AZ232" i="8"/>
  <c r="AY232" i="8"/>
  <c r="AX232" i="8"/>
  <c r="AW232" i="8"/>
  <c r="AV232" i="8"/>
  <c r="AU232" i="8"/>
  <c r="AT232" i="8"/>
  <c r="AS232" i="8"/>
  <c r="AR232" i="8"/>
  <c r="AQ232" i="8"/>
  <c r="AP232" i="8"/>
  <c r="AO232" i="8"/>
  <c r="AN232" i="8"/>
  <c r="AM232" i="8"/>
  <c r="AL232" i="8"/>
  <c r="AK232" i="8"/>
  <c r="AJ232" i="8"/>
  <c r="AI232" i="8"/>
  <c r="AH232" i="8"/>
  <c r="AG232" i="8"/>
  <c r="AF232" i="8"/>
  <c r="AE232" i="8"/>
  <c r="BA231" i="8"/>
  <c r="AZ231" i="8"/>
  <c r="AY231" i="8"/>
  <c r="AX231" i="8"/>
  <c r="AW231" i="8"/>
  <c r="AV231" i="8"/>
  <c r="AU231" i="8"/>
  <c r="AT231" i="8"/>
  <c r="AS231" i="8"/>
  <c r="AR231" i="8"/>
  <c r="AQ231" i="8"/>
  <c r="AP231" i="8"/>
  <c r="AO231" i="8"/>
  <c r="AN231" i="8"/>
  <c r="AM231" i="8"/>
  <c r="AL231" i="8"/>
  <c r="AK231" i="8"/>
  <c r="AJ231" i="8"/>
  <c r="AI231" i="8"/>
  <c r="AH231" i="8"/>
  <c r="AG231" i="8"/>
  <c r="AF231" i="8"/>
  <c r="AE231" i="8"/>
  <c r="BA230" i="8"/>
  <c r="AZ230" i="8"/>
  <c r="AY230" i="8"/>
  <c r="AX230" i="8"/>
  <c r="AW230" i="8"/>
  <c r="AV230" i="8"/>
  <c r="AU230" i="8"/>
  <c r="AT230" i="8"/>
  <c r="AS230" i="8"/>
  <c r="AR230" i="8"/>
  <c r="AQ230" i="8"/>
  <c r="AP230" i="8"/>
  <c r="AO230" i="8"/>
  <c r="AN230" i="8"/>
  <c r="AM230" i="8"/>
  <c r="AL230" i="8"/>
  <c r="AK230" i="8"/>
  <c r="AJ230" i="8"/>
  <c r="AI230" i="8"/>
  <c r="AH230" i="8"/>
  <c r="AG230" i="8"/>
  <c r="AF230" i="8"/>
  <c r="AE230" i="8"/>
  <c r="BA229" i="8"/>
  <c r="AZ229" i="8"/>
  <c r="AY229" i="8"/>
  <c r="AX229" i="8"/>
  <c r="AW229" i="8"/>
  <c r="AV229" i="8"/>
  <c r="AU229" i="8"/>
  <c r="AT229" i="8"/>
  <c r="AS229" i="8"/>
  <c r="AR229" i="8"/>
  <c r="AQ229" i="8"/>
  <c r="AP229" i="8"/>
  <c r="AO229" i="8"/>
  <c r="AN229" i="8"/>
  <c r="AM229" i="8"/>
  <c r="AL229" i="8"/>
  <c r="AK229" i="8"/>
  <c r="AJ229" i="8"/>
  <c r="AI229" i="8"/>
  <c r="AH229" i="8"/>
  <c r="AG229" i="8"/>
  <c r="AF229" i="8"/>
  <c r="AE229" i="8"/>
  <c r="BA228" i="8"/>
  <c r="AZ228" i="8"/>
  <c r="AY228" i="8"/>
  <c r="AX228" i="8"/>
  <c r="AW228" i="8"/>
  <c r="AV228" i="8"/>
  <c r="AU228" i="8"/>
  <c r="AT228" i="8"/>
  <c r="AS228" i="8"/>
  <c r="AR228" i="8"/>
  <c r="AQ228" i="8"/>
  <c r="AP228" i="8"/>
  <c r="AO228" i="8"/>
  <c r="AN228" i="8"/>
  <c r="AM228" i="8"/>
  <c r="AL228" i="8"/>
  <c r="AK228" i="8"/>
  <c r="AJ228" i="8"/>
  <c r="AI228" i="8"/>
  <c r="AH228" i="8"/>
  <c r="AG228" i="8"/>
  <c r="AF228" i="8"/>
  <c r="AE228" i="8"/>
  <c r="BA227" i="8"/>
  <c r="AZ227" i="8"/>
  <c r="AY227" i="8"/>
  <c r="AX227" i="8"/>
  <c r="AW227" i="8"/>
  <c r="AV227" i="8"/>
  <c r="AU227" i="8"/>
  <c r="AT227" i="8"/>
  <c r="AS227" i="8"/>
  <c r="AR227" i="8"/>
  <c r="AQ227" i="8"/>
  <c r="AP227" i="8"/>
  <c r="AO227" i="8"/>
  <c r="AN227" i="8"/>
  <c r="AM227" i="8"/>
  <c r="AL227" i="8"/>
  <c r="AK227" i="8"/>
  <c r="AJ227" i="8"/>
  <c r="AI227" i="8"/>
  <c r="AH227" i="8"/>
  <c r="AG227" i="8"/>
  <c r="AF227" i="8"/>
  <c r="AE227" i="8"/>
  <c r="BA226" i="8"/>
  <c r="AZ226" i="8"/>
  <c r="AY226" i="8"/>
  <c r="AX226" i="8"/>
  <c r="AW226" i="8"/>
  <c r="AV226" i="8"/>
  <c r="AU226" i="8"/>
  <c r="AT226" i="8"/>
  <c r="AS226" i="8"/>
  <c r="AR226" i="8"/>
  <c r="AQ226" i="8"/>
  <c r="AP226" i="8"/>
  <c r="AO226" i="8"/>
  <c r="AN226" i="8"/>
  <c r="AM226" i="8"/>
  <c r="AL226" i="8"/>
  <c r="AK226" i="8"/>
  <c r="AJ226" i="8"/>
  <c r="AI226" i="8"/>
  <c r="AH226" i="8"/>
  <c r="AG226" i="8"/>
  <c r="AF226" i="8"/>
  <c r="AE226" i="8"/>
  <c r="BA225" i="8"/>
  <c r="AZ225" i="8"/>
  <c r="AY225" i="8"/>
  <c r="AX225" i="8"/>
  <c r="AW225" i="8"/>
  <c r="AV225" i="8"/>
  <c r="AU225" i="8"/>
  <c r="AT225" i="8"/>
  <c r="AS225" i="8"/>
  <c r="AR225" i="8"/>
  <c r="AQ225" i="8"/>
  <c r="AP225" i="8"/>
  <c r="AO225" i="8"/>
  <c r="AN225" i="8"/>
  <c r="AM225" i="8"/>
  <c r="AL225" i="8"/>
  <c r="AK225" i="8"/>
  <c r="AJ225" i="8"/>
  <c r="AI225" i="8"/>
  <c r="AH225" i="8"/>
  <c r="AG225" i="8"/>
  <c r="AF225" i="8"/>
  <c r="AE225" i="8"/>
  <c r="BA224" i="8"/>
  <c r="AZ224" i="8"/>
  <c r="AY224" i="8"/>
  <c r="AX224" i="8"/>
  <c r="AW224" i="8"/>
  <c r="AV224" i="8"/>
  <c r="AU224" i="8"/>
  <c r="AT224" i="8"/>
  <c r="AS224" i="8"/>
  <c r="AR224" i="8"/>
  <c r="AQ224" i="8"/>
  <c r="AP224" i="8"/>
  <c r="AO224" i="8"/>
  <c r="AN224" i="8"/>
  <c r="AM224" i="8"/>
  <c r="AL224" i="8"/>
  <c r="AK224" i="8"/>
  <c r="AJ224" i="8"/>
  <c r="AI224" i="8"/>
  <c r="AH224" i="8"/>
  <c r="AG224" i="8"/>
  <c r="AF224" i="8"/>
  <c r="AE224" i="8"/>
  <c r="BA223" i="8"/>
  <c r="AZ223" i="8"/>
  <c r="AY223" i="8"/>
  <c r="AX223" i="8"/>
  <c r="AW223" i="8"/>
  <c r="AV223" i="8"/>
  <c r="AU223" i="8"/>
  <c r="AT223" i="8"/>
  <c r="AS223" i="8"/>
  <c r="AR223" i="8"/>
  <c r="AQ223" i="8"/>
  <c r="AP223" i="8"/>
  <c r="AO223" i="8"/>
  <c r="AN223" i="8"/>
  <c r="AM223" i="8"/>
  <c r="AL223" i="8"/>
  <c r="AK223" i="8"/>
  <c r="AJ223" i="8"/>
  <c r="AI223" i="8"/>
  <c r="AH223" i="8"/>
  <c r="AG223" i="8"/>
  <c r="AF223" i="8"/>
  <c r="AE223" i="8"/>
  <c r="BA222" i="8"/>
  <c r="AZ222" i="8"/>
  <c r="AY222" i="8"/>
  <c r="AX222" i="8"/>
  <c r="AW222" i="8"/>
  <c r="AV222" i="8"/>
  <c r="AU222" i="8"/>
  <c r="AT222" i="8"/>
  <c r="AS222" i="8"/>
  <c r="AR222" i="8"/>
  <c r="AQ222" i="8"/>
  <c r="AP222" i="8"/>
  <c r="AO222" i="8"/>
  <c r="AN222" i="8"/>
  <c r="AM222" i="8"/>
  <c r="AL222" i="8"/>
  <c r="AK222" i="8"/>
  <c r="AJ222" i="8"/>
  <c r="AI222" i="8"/>
  <c r="AH222" i="8"/>
  <c r="AG222" i="8"/>
  <c r="AF222" i="8"/>
  <c r="AE222" i="8"/>
  <c r="BA221" i="8"/>
  <c r="AZ221" i="8"/>
  <c r="AY221" i="8"/>
  <c r="AX221" i="8"/>
  <c r="AW221" i="8"/>
  <c r="AV221" i="8"/>
  <c r="AU221" i="8"/>
  <c r="AT221" i="8"/>
  <c r="AS221" i="8"/>
  <c r="AR221" i="8"/>
  <c r="AQ221" i="8"/>
  <c r="AP221" i="8"/>
  <c r="AO221" i="8"/>
  <c r="AN221" i="8"/>
  <c r="AM221" i="8"/>
  <c r="AL221" i="8"/>
  <c r="AK221" i="8"/>
  <c r="AJ221" i="8"/>
  <c r="AI221" i="8"/>
  <c r="AH221" i="8"/>
  <c r="AG221" i="8"/>
  <c r="AF221" i="8"/>
  <c r="AE221" i="8"/>
  <c r="BA220" i="8"/>
  <c r="AZ220" i="8"/>
  <c r="AY220" i="8"/>
  <c r="AX220" i="8"/>
  <c r="AW220" i="8"/>
  <c r="AV220" i="8"/>
  <c r="AU220" i="8"/>
  <c r="AT220" i="8"/>
  <c r="AS220" i="8"/>
  <c r="AR220" i="8"/>
  <c r="AQ220" i="8"/>
  <c r="AP220" i="8"/>
  <c r="AO220" i="8"/>
  <c r="AN220" i="8"/>
  <c r="AM220" i="8"/>
  <c r="AL220" i="8"/>
  <c r="AK220" i="8"/>
  <c r="AJ220" i="8"/>
  <c r="AI220" i="8"/>
  <c r="AH220" i="8"/>
  <c r="AG220" i="8"/>
  <c r="AF220" i="8"/>
  <c r="AE220" i="8"/>
  <c r="BA219" i="8"/>
  <c r="AZ219" i="8"/>
  <c r="AY219" i="8"/>
  <c r="AX219" i="8"/>
  <c r="AW219" i="8"/>
  <c r="AV219" i="8"/>
  <c r="AU219" i="8"/>
  <c r="AT219" i="8"/>
  <c r="AS219" i="8"/>
  <c r="AR219" i="8"/>
  <c r="AQ219" i="8"/>
  <c r="AP219" i="8"/>
  <c r="AO219" i="8"/>
  <c r="AN219" i="8"/>
  <c r="AM219" i="8"/>
  <c r="AL219" i="8"/>
  <c r="AK219" i="8"/>
  <c r="AJ219" i="8"/>
  <c r="AI219" i="8"/>
  <c r="AH219" i="8"/>
  <c r="AG219" i="8"/>
  <c r="AF219" i="8"/>
  <c r="AE219" i="8"/>
  <c r="BA218" i="8"/>
  <c r="AZ218" i="8"/>
  <c r="AY218" i="8"/>
  <c r="AX218" i="8"/>
  <c r="AW218" i="8"/>
  <c r="AV218" i="8"/>
  <c r="AU218" i="8"/>
  <c r="AT218" i="8"/>
  <c r="AS218" i="8"/>
  <c r="AR218" i="8"/>
  <c r="AQ218" i="8"/>
  <c r="AP218" i="8"/>
  <c r="AO218" i="8"/>
  <c r="AN218" i="8"/>
  <c r="AM218" i="8"/>
  <c r="AL218" i="8"/>
  <c r="AK218" i="8"/>
  <c r="AJ218" i="8"/>
  <c r="AI218" i="8"/>
  <c r="AH218" i="8"/>
  <c r="AG218" i="8"/>
  <c r="AF218" i="8"/>
  <c r="AE218" i="8"/>
  <c r="BA217" i="8"/>
  <c r="AZ217" i="8"/>
  <c r="AY217" i="8"/>
  <c r="AX217" i="8"/>
  <c r="AW217" i="8"/>
  <c r="AV217" i="8"/>
  <c r="AU217" i="8"/>
  <c r="AT217" i="8"/>
  <c r="AS217" i="8"/>
  <c r="AR217" i="8"/>
  <c r="AQ217" i="8"/>
  <c r="AP217" i="8"/>
  <c r="AO217" i="8"/>
  <c r="AN217" i="8"/>
  <c r="AM217" i="8"/>
  <c r="AL217" i="8"/>
  <c r="AK217" i="8"/>
  <c r="AJ217" i="8"/>
  <c r="AI217" i="8"/>
  <c r="AH217" i="8"/>
  <c r="AG217" i="8"/>
  <c r="AF217" i="8"/>
  <c r="AE217" i="8"/>
  <c r="BA216" i="8"/>
  <c r="AZ216" i="8"/>
  <c r="AY216" i="8"/>
  <c r="AX216" i="8"/>
  <c r="AW216" i="8"/>
  <c r="AV216" i="8"/>
  <c r="AU216" i="8"/>
  <c r="AT216" i="8"/>
  <c r="AS216" i="8"/>
  <c r="AR216" i="8"/>
  <c r="AQ216" i="8"/>
  <c r="AP216" i="8"/>
  <c r="AO216" i="8"/>
  <c r="AN216" i="8"/>
  <c r="AM216" i="8"/>
  <c r="AL216" i="8"/>
  <c r="AK216" i="8"/>
  <c r="AJ216" i="8"/>
  <c r="AI216" i="8"/>
  <c r="AH216" i="8"/>
  <c r="AG216" i="8"/>
  <c r="AF216" i="8"/>
  <c r="AE216" i="8"/>
  <c r="BA215" i="8"/>
  <c r="AZ215" i="8"/>
  <c r="AY215" i="8"/>
  <c r="AX215" i="8"/>
  <c r="AW215" i="8"/>
  <c r="AV215" i="8"/>
  <c r="AU215" i="8"/>
  <c r="AT215" i="8"/>
  <c r="AS215" i="8"/>
  <c r="AR215" i="8"/>
  <c r="AQ215" i="8"/>
  <c r="AP215" i="8"/>
  <c r="AO215" i="8"/>
  <c r="AN215" i="8"/>
  <c r="AM215" i="8"/>
  <c r="AL215" i="8"/>
  <c r="AK215" i="8"/>
  <c r="AJ215" i="8"/>
  <c r="AI215" i="8"/>
  <c r="AH215" i="8"/>
  <c r="AG215" i="8"/>
  <c r="AF215" i="8"/>
  <c r="AE215" i="8"/>
  <c r="BA214" i="8"/>
  <c r="AZ214" i="8"/>
  <c r="AY214" i="8"/>
  <c r="AX214" i="8"/>
  <c r="AW214" i="8"/>
  <c r="AV214" i="8"/>
  <c r="AU214" i="8"/>
  <c r="AT214" i="8"/>
  <c r="AS214" i="8"/>
  <c r="AR214" i="8"/>
  <c r="AQ214" i="8"/>
  <c r="AP214" i="8"/>
  <c r="AO214" i="8"/>
  <c r="AN214" i="8"/>
  <c r="AM214" i="8"/>
  <c r="AL214" i="8"/>
  <c r="AK214" i="8"/>
  <c r="AJ214" i="8"/>
  <c r="AI214" i="8"/>
  <c r="AH214" i="8"/>
  <c r="AG214" i="8"/>
  <c r="AF214" i="8"/>
  <c r="AE214" i="8"/>
  <c r="BA213" i="8"/>
  <c r="AZ213" i="8"/>
  <c r="AY213" i="8"/>
  <c r="AX213" i="8"/>
  <c r="AW213" i="8"/>
  <c r="AV213" i="8"/>
  <c r="AU213" i="8"/>
  <c r="AT213" i="8"/>
  <c r="AS213" i="8"/>
  <c r="AR213" i="8"/>
  <c r="AQ213" i="8"/>
  <c r="AP213" i="8"/>
  <c r="AO213" i="8"/>
  <c r="AN213" i="8"/>
  <c r="AM213" i="8"/>
  <c r="AL213" i="8"/>
  <c r="AK213" i="8"/>
  <c r="AJ213" i="8"/>
  <c r="AI213" i="8"/>
  <c r="AH213" i="8"/>
  <c r="AG213" i="8"/>
  <c r="AF213" i="8"/>
  <c r="AE213" i="8"/>
  <c r="BA212" i="8"/>
  <c r="AZ212" i="8"/>
  <c r="AY212" i="8"/>
  <c r="AX212" i="8"/>
  <c r="AW212" i="8"/>
  <c r="AV212" i="8"/>
  <c r="AU212" i="8"/>
  <c r="AT212" i="8"/>
  <c r="AS212" i="8"/>
  <c r="AR212" i="8"/>
  <c r="AQ212" i="8"/>
  <c r="AP212" i="8"/>
  <c r="AO212" i="8"/>
  <c r="AN212" i="8"/>
  <c r="AM212" i="8"/>
  <c r="AL212" i="8"/>
  <c r="AK212" i="8"/>
  <c r="AJ212" i="8"/>
  <c r="AI212" i="8"/>
  <c r="AH212" i="8"/>
  <c r="AG212" i="8"/>
  <c r="AF212" i="8"/>
  <c r="AE212" i="8"/>
  <c r="BA211" i="8"/>
  <c r="AZ211" i="8"/>
  <c r="AY211" i="8"/>
  <c r="AX211" i="8"/>
  <c r="AW211" i="8"/>
  <c r="AV211" i="8"/>
  <c r="AU211" i="8"/>
  <c r="AT211" i="8"/>
  <c r="AS211" i="8"/>
  <c r="AR211" i="8"/>
  <c r="AQ211" i="8"/>
  <c r="AP211" i="8"/>
  <c r="AO211" i="8"/>
  <c r="AN211" i="8"/>
  <c r="AM211" i="8"/>
  <c r="AL211" i="8"/>
  <c r="AK211" i="8"/>
  <c r="AJ211" i="8"/>
  <c r="AI211" i="8"/>
  <c r="AH211" i="8"/>
  <c r="AG211" i="8"/>
  <c r="AF211" i="8"/>
  <c r="AE211" i="8"/>
  <c r="BA210" i="8"/>
  <c r="AZ210" i="8"/>
  <c r="AY210" i="8"/>
  <c r="AX210" i="8"/>
  <c r="AW210" i="8"/>
  <c r="AV210" i="8"/>
  <c r="AU210" i="8"/>
  <c r="AT210" i="8"/>
  <c r="AS210" i="8"/>
  <c r="AR210" i="8"/>
  <c r="AQ210" i="8"/>
  <c r="AP210" i="8"/>
  <c r="AO210" i="8"/>
  <c r="AN210" i="8"/>
  <c r="AM210" i="8"/>
  <c r="AL210" i="8"/>
  <c r="AK210" i="8"/>
  <c r="AJ210" i="8"/>
  <c r="AI210" i="8"/>
  <c r="AH210" i="8"/>
  <c r="AG210" i="8"/>
  <c r="AF210" i="8"/>
  <c r="AE210" i="8"/>
  <c r="BA209" i="8"/>
  <c r="AZ209" i="8"/>
  <c r="AY209" i="8"/>
  <c r="AX209" i="8"/>
  <c r="AW209" i="8"/>
  <c r="AV209" i="8"/>
  <c r="AU209" i="8"/>
  <c r="AT209" i="8"/>
  <c r="AS209" i="8"/>
  <c r="AR209" i="8"/>
  <c r="AQ209" i="8"/>
  <c r="AP209" i="8"/>
  <c r="AO209" i="8"/>
  <c r="AN209" i="8"/>
  <c r="AM209" i="8"/>
  <c r="AL209" i="8"/>
  <c r="AK209" i="8"/>
  <c r="AJ209" i="8"/>
  <c r="AI209" i="8"/>
  <c r="AH209" i="8"/>
  <c r="AG209" i="8"/>
  <c r="AF209" i="8"/>
  <c r="AE209" i="8"/>
  <c r="BA208" i="8"/>
  <c r="AZ208" i="8"/>
  <c r="AY208" i="8"/>
  <c r="AX208" i="8"/>
  <c r="AW208" i="8"/>
  <c r="AV208" i="8"/>
  <c r="AU208" i="8"/>
  <c r="AT208" i="8"/>
  <c r="AS208" i="8"/>
  <c r="AR208" i="8"/>
  <c r="AQ208" i="8"/>
  <c r="AP208" i="8"/>
  <c r="AO208" i="8"/>
  <c r="AN208" i="8"/>
  <c r="AM208" i="8"/>
  <c r="AL208" i="8"/>
  <c r="AK208" i="8"/>
  <c r="AJ208" i="8"/>
  <c r="AI208" i="8"/>
  <c r="AH208" i="8"/>
  <c r="AG208" i="8"/>
  <c r="AF208" i="8"/>
  <c r="AE208" i="8"/>
  <c r="BA207" i="8"/>
  <c r="AZ207" i="8"/>
  <c r="AY207" i="8"/>
  <c r="AX207" i="8"/>
  <c r="AW207" i="8"/>
  <c r="AV207" i="8"/>
  <c r="AU207" i="8"/>
  <c r="AT207" i="8"/>
  <c r="AS207" i="8"/>
  <c r="AR207" i="8"/>
  <c r="AQ207" i="8"/>
  <c r="AP207" i="8"/>
  <c r="AO207" i="8"/>
  <c r="AN207" i="8"/>
  <c r="AM207" i="8"/>
  <c r="AL207" i="8"/>
  <c r="AK207" i="8"/>
  <c r="AJ207" i="8"/>
  <c r="AI207" i="8"/>
  <c r="AH207" i="8"/>
  <c r="AG207" i="8"/>
  <c r="AF207" i="8"/>
  <c r="AE207" i="8"/>
  <c r="BA206" i="8"/>
  <c r="AZ206" i="8"/>
  <c r="AY206" i="8"/>
  <c r="AX206" i="8"/>
  <c r="AW206" i="8"/>
  <c r="AV206" i="8"/>
  <c r="AU206" i="8"/>
  <c r="AT206" i="8"/>
  <c r="AS206" i="8"/>
  <c r="AR206" i="8"/>
  <c r="AQ206" i="8"/>
  <c r="AP206" i="8"/>
  <c r="AO206" i="8"/>
  <c r="AN206" i="8"/>
  <c r="AM206" i="8"/>
  <c r="AL206" i="8"/>
  <c r="AK206" i="8"/>
  <c r="AJ206" i="8"/>
  <c r="AI206" i="8"/>
  <c r="AH206" i="8"/>
  <c r="AG206" i="8"/>
  <c r="AF206" i="8"/>
  <c r="AE206" i="8"/>
  <c r="BA205" i="8"/>
  <c r="AZ205" i="8"/>
  <c r="AY205" i="8"/>
  <c r="AX205" i="8"/>
  <c r="AW205" i="8"/>
  <c r="AV205" i="8"/>
  <c r="AU205" i="8"/>
  <c r="AT205" i="8"/>
  <c r="AS205" i="8"/>
  <c r="AR205" i="8"/>
  <c r="AQ205" i="8"/>
  <c r="AP205" i="8"/>
  <c r="AO205" i="8"/>
  <c r="AN205" i="8"/>
  <c r="AM205" i="8"/>
  <c r="AL205" i="8"/>
  <c r="AK205" i="8"/>
  <c r="AJ205" i="8"/>
  <c r="AI205" i="8"/>
  <c r="AH205" i="8"/>
  <c r="AG205" i="8"/>
  <c r="AF205" i="8"/>
  <c r="AE205" i="8"/>
  <c r="BA204" i="8"/>
  <c r="AZ204" i="8"/>
  <c r="AY204" i="8"/>
  <c r="AX204" i="8"/>
  <c r="AW204" i="8"/>
  <c r="AV204" i="8"/>
  <c r="AU204" i="8"/>
  <c r="AT204" i="8"/>
  <c r="AS204" i="8"/>
  <c r="AR204" i="8"/>
  <c r="AQ204" i="8"/>
  <c r="AP204" i="8"/>
  <c r="AO204" i="8"/>
  <c r="AN204" i="8"/>
  <c r="AM204" i="8"/>
  <c r="AL204" i="8"/>
  <c r="AK204" i="8"/>
  <c r="AJ204" i="8"/>
  <c r="AI204" i="8"/>
  <c r="AH204" i="8"/>
  <c r="AG204" i="8"/>
  <c r="AF204" i="8"/>
  <c r="AE204" i="8"/>
  <c r="BA203" i="8"/>
  <c r="AZ203" i="8"/>
  <c r="AY203" i="8"/>
  <c r="AX203" i="8"/>
  <c r="AW203" i="8"/>
  <c r="AV203" i="8"/>
  <c r="AU203" i="8"/>
  <c r="AT203" i="8"/>
  <c r="AS203" i="8"/>
  <c r="AR203" i="8"/>
  <c r="AQ203" i="8"/>
  <c r="AP203" i="8"/>
  <c r="AO203" i="8"/>
  <c r="AN203" i="8"/>
  <c r="AM203" i="8"/>
  <c r="AL203" i="8"/>
  <c r="AK203" i="8"/>
  <c r="AJ203" i="8"/>
  <c r="AI203" i="8"/>
  <c r="AH203" i="8"/>
  <c r="AG203" i="8"/>
  <c r="AF203" i="8"/>
  <c r="AE203" i="8"/>
  <c r="BA202" i="8"/>
  <c r="AZ202" i="8"/>
  <c r="AY202" i="8"/>
  <c r="AX202" i="8"/>
  <c r="AW202" i="8"/>
  <c r="AV202" i="8"/>
  <c r="AU202" i="8"/>
  <c r="AT202" i="8"/>
  <c r="AS202" i="8"/>
  <c r="AR202" i="8"/>
  <c r="AQ202" i="8"/>
  <c r="AP202" i="8"/>
  <c r="AO202" i="8"/>
  <c r="AN202" i="8"/>
  <c r="AM202" i="8"/>
  <c r="AL202" i="8"/>
  <c r="AK202" i="8"/>
  <c r="AJ202" i="8"/>
  <c r="AI202" i="8"/>
  <c r="AH202" i="8"/>
  <c r="AG202" i="8"/>
  <c r="AF202" i="8"/>
  <c r="AE202" i="8"/>
  <c r="BA201" i="8"/>
  <c r="AZ201" i="8"/>
  <c r="AY201" i="8"/>
  <c r="AX201" i="8"/>
  <c r="AW201" i="8"/>
  <c r="AV201" i="8"/>
  <c r="AU201" i="8"/>
  <c r="AT201" i="8"/>
  <c r="AS201" i="8"/>
  <c r="AR201" i="8"/>
  <c r="AQ201" i="8"/>
  <c r="AP201" i="8"/>
  <c r="AO201" i="8"/>
  <c r="AN201" i="8"/>
  <c r="AM201" i="8"/>
  <c r="AL201" i="8"/>
  <c r="AK201" i="8"/>
  <c r="AJ201" i="8"/>
  <c r="AI201" i="8"/>
  <c r="AH201" i="8"/>
  <c r="AG201" i="8"/>
  <c r="AF201" i="8"/>
  <c r="AE201" i="8"/>
  <c r="BA200" i="8"/>
  <c r="AZ200" i="8"/>
  <c r="AY200" i="8"/>
  <c r="AX200" i="8"/>
  <c r="AW200" i="8"/>
  <c r="AV200" i="8"/>
  <c r="AU200" i="8"/>
  <c r="AT200" i="8"/>
  <c r="AS200" i="8"/>
  <c r="AR200" i="8"/>
  <c r="AQ200" i="8"/>
  <c r="AP200" i="8"/>
  <c r="AO200" i="8"/>
  <c r="AN200" i="8"/>
  <c r="AM200" i="8"/>
  <c r="AL200" i="8"/>
  <c r="AK200" i="8"/>
  <c r="AJ200" i="8"/>
  <c r="AI200" i="8"/>
  <c r="AH200" i="8"/>
  <c r="AG200" i="8"/>
  <c r="AF200" i="8"/>
  <c r="AE200" i="8"/>
  <c r="BA199" i="8"/>
  <c r="AZ199" i="8"/>
  <c r="AY199" i="8"/>
  <c r="AX199" i="8"/>
  <c r="AW199" i="8"/>
  <c r="AV199" i="8"/>
  <c r="AU199" i="8"/>
  <c r="AT199" i="8"/>
  <c r="AS199" i="8"/>
  <c r="AR199" i="8"/>
  <c r="AQ199" i="8"/>
  <c r="AP199" i="8"/>
  <c r="AO199" i="8"/>
  <c r="AN199" i="8"/>
  <c r="AM199" i="8"/>
  <c r="AL199" i="8"/>
  <c r="AK199" i="8"/>
  <c r="AJ199" i="8"/>
  <c r="AI199" i="8"/>
  <c r="AH199" i="8"/>
  <c r="AG199" i="8"/>
  <c r="AF199" i="8"/>
  <c r="AE199" i="8"/>
  <c r="BA198" i="8"/>
  <c r="AZ198" i="8"/>
  <c r="AY198" i="8"/>
  <c r="AX198" i="8"/>
  <c r="AW198" i="8"/>
  <c r="AV198" i="8"/>
  <c r="AU198" i="8"/>
  <c r="AT198" i="8"/>
  <c r="AS198" i="8"/>
  <c r="AR198" i="8"/>
  <c r="AQ198" i="8"/>
  <c r="AP198" i="8"/>
  <c r="AO198" i="8"/>
  <c r="AN198" i="8"/>
  <c r="AM198" i="8"/>
  <c r="AL198" i="8"/>
  <c r="AK198" i="8"/>
  <c r="AJ198" i="8"/>
  <c r="AI198" i="8"/>
  <c r="AH198" i="8"/>
  <c r="AG198" i="8"/>
  <c r="AF198" i="8"/>
  <c r="AE198" i="8"/>
  <c r="BA197" i="8"/>
  <c r="AZ197" i="8"/>
  <c r="AY197" i="8"/>
  <c r="AX197" i="8"/>
  <c r="AW197" i="8"/>
  <c r="AV197" i="8"/>
  <c r="AU197" i="8"/>
  <c r="AT197" i="8"/>
  <c r="AS197" i="8"/>
  <c r="AR197" i="8"/>
  <c r="AQ197" i="8"/>
  <c r="AP197" i="8"/>
  <c r="AO197" i="8"/>
  <c r="AN197" i="8"/>
  <c r="AM197" i="8"/>
  <c r="AL197" i="8"/>
  <c r="AK197" i="8"/>
  <c r="AJ197" i="8"/>
  <c r="AI197" i="8"/>
  <c r="AH197" i="8"/>
  <c r="AG197" i="8"/>
  <c r="AF197" i="8"/>
  <c r="AE197" i="8"/>
  <c r="BA196" i="8"/>
  <c r="AZ196" i="8"/>
  <c r="AY196" i="8"/>
  <c r="AX196" i="8"/>
  <c r="AW196" i="8"/>
  <c r="AV196" i="8"/>
  <c r="AU196" i="8"/>
  <c r="AT196" i="8"/>
  <c r="AS196" i="8"/>
  <c r="AR196" i="8"/>
  <c r="AQ196" i="8"/>
  <c r="AP196" i="8"/>
  <c r="AO196" i="8"/>
  <c r="AN196" i="8"/>
  <c r="AM196" i="8"/>
  <c r="AL196" i="8"/>
  <c r="AK196" i="8"/>
  <c r="AJ196" i="8"/>
  <c r="AI196" i="8"/>
  <c r="AH196" i="8"/>
  <c r="AG196" i="8"/>
  <c r="AF196" i="8"/>
  <c r="AE196" i="8"/>
  <c r="BA195" i="8"/>
  <c r="AZ195" i="8"/>
  <c r="AY195" i="8"/>
  <c r="AX195" i="8"/>
  <c r="AW195" i="8"/>
  <c r="AV195" i="8"/>
  <c r="AU195" i="8"/>
  <c r="AT195" i="8"/>
  <c r="AS195" i="8"/>
  <c r="AR195" i="8"/>
  <c r="AQ195" i="8"/>
  <c r="AP195" i="8"/>
  <c r="AO195" i="8"/>
  <c r="AN195" i="8"/>
  <c r="AM195" i="8"/>
  <c r="AL195" i="8"/>
  <c r="AK195" i="8"/>
  <c r="AJ195" i="8"/>
  <c r="AI195" i="8"/>
  <c r="AH195" i="8"/>
  <c r="AG195" i="8"/>
  <c r="AF195" i="8"/>
  <c r="AE195" i="8"/>
  <c r="BA194" i="8"/>
  <c r="AZ194" i="8"/>
  <c r="AY194" i="8"/>
  <c r="AX194" i="8"/>
  <c r="AW194" i="8"/>
  <c r="AV194" i="8"/>
  <c r="AU194" i="8"/>
  <c r="AT194" i="8"/>
  <c r="AS194" i="8"/>
  <c r="AR194" i="8"/>
  <c r="AQ194" i="8"/>
  <c r="AP194" i="8"/>
  <c r="AO194" i="8"/>
  <c r="AN194" i="8"/>
  <c r="AM194" i="8"/>
  <c r="AL194" i="8"/>
  <c r="AK194" i="8"/>
  <c r="AJ194" i="8"/>
  <c r="AI194" i="8"/>
  <c r="AH194" i="8"/>
  <c r="AG194" i="8"/>
  <c r="AF194" i="8"/>
  <c r="AE194" i="8"/>
  <c r="BA193" i="8"/>
  <c r="AZ193" i="8"/>
  <c r="AY193" i="8"/>
  <c r="AX193" i="8"/>
  <c r="AW193" i="8"/>
  <c r="AV193" i="8"/>
  <c r="AU193" i="8"/>
  <c r="AT193" i="8"/>
  <c r="AS193" i="8"/>
  <c r="AR193" i="8"/>
  <c r="AQ193" i="8"/>
  <c r="AP193" i="8"/>
  <c r="AO193" i="8"/>
  <c r="AN193" i="8"/>
  <c r="AM193" i="8"/>
  <c r="AL193" i="8"/>
  <c r="AK193" i="8"/>
  <c r="AJ193" i="8"/>
  <c r="AI193" i="8"/>
  <c r="AH193" i="8"/>
  <c r="AG193" i="8"/>
  <c r="AF193" i="8"/>
  <c r="AE193" i="8"/>
  <c r="BA192" i="8"/>
  <c r="AZ192" i="8"/>
  <c r="AY192" i="8"/>
  <c r="AX192" i="8"/>
  <c r="AW192" i="8"/>
  <c r="AV192" i="8"/>
  <c r="AU192" i="8"/>
  <c r="AT192" i="8"/>
  <c r="AS192" i="8"/>
  <c r="AR192" i="8"/>
  <c r="AQ192" i="8"/>
  <c r="AP192" i="8"/>
  <c r="AO192" i="8"/>
  <c r="AN192" i="8"/>
  <c r="AM192" i="8"/>
  <c r="AL192" i="8"/>
  <c r="AK192" i="8"/>
  <c r="AJ192" i="8"/>
  <c r="AI192" i="8"/>
  <c r="AH192" i="8"/>
  <c r="AG192" i="8"/>
  <c r="AF192" i="8"/>
  <c r="AE192" i="8"/>
  <c r="BA191" i="8"/>
  <c r="AZ191" i="8"/>
  <c r="AY191" i="8"/>
  <c r="AX191" i="8"/>
  <c r="AW191" i="8"/>
  <c r="AV191" i="8"/>
  <c r="AU191" i="8"/>
  <c r="AT191" i="8"/>
  <c r="AS191" i="8"/>
  <c r="AR191" i="8"/>
  <c r="AQ191" i="8"/>
  <c r="AP191" i="8"/>
  <c r="AO191" i="8"/>
  <c r="AN191" i="8"/>
  <c r="AM191" i="8"/>
  <c r="AL191" i="8"/>
  <c r="AK191" i="8"/>
  <c r="AJ191" i="8"/>
  <c r="AI191" i="8"/>
  <c r="AH191" i="8"/>
  <c r="AG191" i="8"/>
  <c r="AF191" i="8"/>
  <c r="AE191" i="8"/>
  <c r="BA190" i="8"/>
  <c r="AZ190" i="8"/>
  <c r="AY190" i="8"/>
  <c r="AX190" i="8"/>
  <c r="AW190" i="8"/>
  <c r="AV190" i="8"/>
  <c r="AU190" i="8"/>
  <c r="AT190" i="8"/>
  <c r="AS190" i="8"/>
  <c r="AR190" i="8"/>
  <c r="AQ190" i="8"/>
  <c r="AP190" i="8"/>
  <c r="AO190" i="8"/>
  <c r="AN190" i="8"/>
  <c r="AM190" i="8"/>
  <c r="AL190" i="8"/>
  <c r="AK190" i="8"/>
  <c r="AJ190" i="8"/>
  <c r="AI190" i="8"/>
  <c r="AH190" i="8"/>
  <c r="AG190" i="8"/>
  <c r="AF190" i="8"/>
  <c r="AE190" i="8"/>
  <c r="BA189" i="8"/>
  <c r="AZ189" i="8"/>
  <c r="AY189" i="8"/>
  <c r="AX189" i="8"/>
  <c r="AW189" i="8"/>
  <c r="AV189" i="8"/>
  <c r="AU189" i="8"/>
  <c r="AT189" i="8"/>
  <c r="AS189" i="8"/>
  <c r="AR189" i="8"/>
  <c r="AQ189" i="8"/>
  <c r="AP189" i="8"/>
  <c r="AO189" i="8"/>
  <c r="AN189" i="8"/>
  <c r="AM189" i="8"/>
  <c r="AL189" i="8"/>
  <c r="AK189" i="8"/>
  <c r="AJ189" i="8"/>
  <c r="AI189" i="8"/>
  <c r="AH189" i="8"/>
  <c r="AG189" i="8"/>
  <c r="AF189" i="8"/>
  <c r="AE189" i="8"/>
  <c r="BA188" i="8"/>
  <c r="AZ188" i="8"/>
  <c r="AY188" i="8"/>
  <c r="AX188" i="8"/>
  <c r="AW188" i="8"/>
  <c r="AV188" i="8"/>
  <c r="AU188" i="8"/>
  <c r="AT188" i="8"/>
  <c r="AS188" i="8"/>
  <c r="AR188" i="8"/>
  <c r="AQ188" i="8"/>
  <c r="AP188" i="8"/>
  <c r="AO188" i="8"/>
  <c r="AN188" i="8"/>
  <c r="AM188" i="8"/>
  <c r="AL188" i="8"/>
  <c r="AK188" i="8"/>
  <c r="AJ188" i="8"/>
  <c r="AI188" i="8"/>
  <c r="AH188" i="8"/>
  <c r="AG188" i="8"/>
  <c r="AF188" i="8"/>
  <c r="AE188" i="8"/>
  <c r="BA187" i="8"/>
  <c r="AZ187" i="8"/>
  <c r="AY187" i="8"/>
  <c r="AX187" i="8"/>
  <c r="AW187" i="8"/>
  <c r="AV187" i="8"/>
  <c r="AU187" i="8"/>
  <c r="AT187" i="8"/>
  <c r="AS187" i="8"/>
  <c r="AR187" i="8"/>
  <c r="AQ187" i="8"/>
  <c r="AP187" i="8"/>
  <c r="AO187" i="8"/>
  <c r="AN187" i="8"/>
  <c r="AM187" i="8"/>
  <c r="AL187" i="8"/>
  <c r="AK187" i="8"/>
  <c r="AJ187" i="8"/>
  <c r="AI187" i="8"/>
  <c r="AH187" i="8"/>
  <c r="AG187" i="8"/>
  <c r="AF187" i="8"/>
  <c r="AE187" i="8"/>
  <c r="BA186" i="8"/>
  <c r="AZ186" i="8"/>
  <c r="AY186" i="8"/>
  <c r="AX186" i="8"/>
  <c r="AW186" i="8"/>
  <c r="AV186" i="8"/>
  <c r="AU186" i="8"/>
  <c r="AT186" i="8"/>
  <c r="AS186" i="8"/>
  <c r="AR186" i="8"/>
  <c r="AQ186" i="8"/>
  <c r="AP186" i="8"/>
  <c r="AO186" i="8"/>
  <c r="AN186" i="8"/>
  <c r="AM186" i="8"/>
  <c r="AL186" i="8"/>
  <c r="AK186" i="8"/>
  <c r="AJ186" i="8"/>
  <c r="AI186" i="8"/>
  <c r="AH186" i="8"/>
  <c r="AG186" i="8"/>
  <c r="AF186" i="8"/>
  <c r="AE186" i="8"/>
  <c r="BA185" i="8"/>
  <c r="AZ185" i="8"/>
  <c r="AY185" i="8"/>
  <c r="AX185" i="8"/>
  <c r="AW185" i="8"/>
  <c r="AV185" i="8"/>
  <c r="AU185" i="8"/>
  <c r="AT185" i="8"/>
  <c r="AS185" i="8"/>
  <c r="AR185" i="8"/>
  <c r="AQ185" i="8"/>
  <c r="AP185" i="8"/>
  <c r="AO185" i="8"/>
  <c r="AN185" i="8"/>
  <c r="AM185" i="8"/>
  <c r="AL185" i="8"/>
  <c r="AK185" i="8"/>
  <c r="AJ185" i="8"/>
  <c r="AI185" i="8"/>
  <c r="AH185" i="8"/>
  <c r="AG185" i="8"/>
  <c r="AF185" i="8"/>
  <c r="AE185" i="8"/>
  <c r="BA184" i="8"/>
  <c r="AZ184" i="8"/>
  <c r="AY184" i="8"/>
  <c r="AX184" i="8"/>
  <c r="AW184" i="8"/>
  <c r="AV184" i="8"/>
  <c r="AU184" i="8"/>
  <c r="AT184" i="8"/>
  <c r="AS184" i="8"/>
  <c r="AR184" i="8"/>
  <c r="AQ184" i="8"/>
  <c r="AP184" i="8"/>
  <c r="AO184" i="8"/>
  <c r="AN184" i="8"/>
  <c r="AM184" i="8"/>
  <c r="AL184" i="8"/>
  <c r="AK184" i="8"/>
  <c r="AJ184" i="8"/>
  <c r="AI184" i="8"/>
  <c r="AH184" i="8"/>
  <c r="AG184" i="8"/>
  <c r="AF184" i="8"/>
  <c r="AE184" i="8"/>
  <c r="BA183" i="8"/>
  <c r="AZ183" i="8"/>
  <c r="AY183" i="8"/>
  <c r="AX183" i="8"/>
  <c r="AW183" i="8"/>
  <c r="AV183" i="8"/>
  <c r="AU183" i="8"/>
  <c r="AT183" i="8"/>
  <c r="AS183" i="8"/>
  <c r="AR183" i="8"/>
  <c r="AQ183" i="8"/>
  <c r="AP183" i="8"/>
  <c r="AO183" i="8"/>
  <c r="AN183" i="8"/>
  <c r="AM183" i="8"/>
  <c r="AL183" i="8"/>
  <c r="AK183" i="8"/>
  <c r="AJ183" i="8"/>
  <c r="AI183" i="8"/>
  <c r="AH183" i="8"/>
  <c r="AG183" i="8"/>
  <c r="AF183" i="8"/>
  <c r="AE183" i="8"/>
  <c r="BA182" i="8"/>
  <c r="AZ182" i="8"/>
  <c r="AY182" i="8"/>
  <c r="AX182" i="8"/>
  <c r="AW182" i="8"/>
  <c r="AV182" i="8"/>
  <c r="AU182" i="8"/>
  <c r="AT182" i="8"/>
  <c r="AS182" i="8"/>
  <c r="AR182" i="8"/>
  <c r="AQ182" i="8"/>
  <c r="AP182" i="8"/>
  <c r="AO182" i="8"/>
  <c r="AN182" i="8"/>
  <c r="AM182" i="8"/>
  <c r="AL182" i="8"/>
  <c r="AK182" i="8"/>
  <c r="AJ182" i="8"/>
  <c r="AI182" i="8"/>
  <c r="AH182" i="8"/>
  <c r="AG182" i="8"/>
  <c r="AF182" i="8"/>
  <c r="AE182" i="8"/>
  <c r="BA181" i="8"/>
  <c r="AZ181" i="8"/>
  <c r="AY181" i="8"/>
  <c r="AX181" i="8"/>
  <c r="AW181" i="8"/>
  <c r="AV181" i="8"/>
  <c r="AU181" i="8"/>
  <c r="AT181" i="8"/>
  <c r="AS181" i="8"/>
  <c r="AR181" i="8"/>
  <c r="AQ181" i="8"/>
  <c r="AP181" i="8"/>
  <c r="AO181" i="8"/>
  <c r="AN181" i="8"/>
  <c r="AM181" i="8"/>
  <c r="AL181" i="8"/>
  <c r="AK181" i="8"/>
  <c r="AJ181" i="8"/>
  <c r="AI181" i="8"/>
  <c r="AH181" i="8"/>
  <c r="AG181" i="8"/>
  <c r="AF181" i="8"/>
  <c r="AE181" i="8"/>
  <c r="BA180" i="8"/>
  <c r="AZ180" i="8"/>
  <c r="AY180" i="8"/>
  <c r="AX180" i="8"/>
  <c r="AW180" i="8"/>
  <c r="AV180" i="8"/>
  <c r="AU180" i="8"/>
  <c r="AT180" i="8"/>
  <c r="AS180" i="8"/>
  <c r="AR180" i="8"/>
  <c r="AQ180" i="8"/>
  <c r="AP180" i="8"/>
  <c r="AO180" i="8"/>
  <c r="AN180" i="8"/>
  <c r="AM180" i="8"/>
  <c r="AL180" i="8"/>
  <c r="AK180" i="8"/>
  <c r="AJ180" i="8"/>
  <c r="AI180" i="8"/>
  <c r="AH180" i="8"/>
  <c r="AG180" i="8"/>
  <c r="AF180" i="8"/>
  <c r="AE180" i="8"/>
  <c r="BA179" i="8"/>
  <c r="AZ179" i="8"/>
  <c r="AY179" i="8"/>
  <c r="AX179" i="8"/>
  <c r="AW179" i="8"/>
  <c r="AV179" i="8"/>
  <c r="AU179" i="8"/>
  <c r="AT179" i="8"/>
  <c r="AS179" i="8"/>
  <c r="AR179" i="8"/>
  <c r="AQ179" i="8"/>
  <c r="AP179" i="8"/>
  <c r="AO179" i="8"/>
  <c r="AN179" i="8"/>
  <c r="AM179" i="8"/>
  <c r="AL179" i="8"/>
  <c r="AK179" i="8"/>
  <c r="AJ179" i="8"/>
  <c r="AI179" i="8"/>
  <c r="AH179" i="8"/>
  <c r="AG179" i="8"/>
  <c r="AF179" i="8"/>
  <c r="AE179" i="8"/>
  <c r="BA178" i="8"/>
  <c r="AZ178" i="8"/>
  <c r="AY178" i="8"/>
  <c r="AX178" i="8"/>
  <c r="AW178" i="8"/>
  <c r="AV178" i="8"/>
  <c r="AU178" i="8"/>
  <c r="AT178" i="8"/>
  <c r="AS178" i="8"/>
  <c r="AR178" i="8"/>
  <c r="AQ178" i="8"/>
  <c r="AP178" i="8"/>
  <c r="AO178" i="8"/>
  <c r="AN178" i="8"/>
  <c r="AM178" i="8"/>
  <c r="AL178" i="8"/>
  <c r="AK178" i="8"/>
  <c r="AJ178" i="8"/>
  <c r="AI178" i="8"/>
  <c r="AH178" i="8"/>
  <c r="AG178" i="8"/>
  <c r="AF178" i="8"/>
  <c r="AE178" i="8"/>
  <c r="BA177" i="8"/>
  <c r="AZ177" i="8"/>
  <c r="AY177" i="8"/>
  <c r="AX177" i="8"/>
  <c r="AW177" i="8"/>
  <c r="AV177" i="8"/>
  <c r="AU177" i="8"/>
  <c r="AT177" i="8"/>
  <c r="AS177" i="8"/>
  <c r="AR177" i="8"/>
  <c r="AQ177" i="8"/>
  <c r="AP177" i="8"/>
  <c r="AO177" i="8"/>
  <c r="AN177" i="8"/>
  <c r="AM177" i="8"/>
  <c r="AL177" i="8"/>
  <c r="AK177" i="8"/>
  <c r="AJ177" i="8"/>
  <c r="AI177" i="8"/>
  <c r="AH177" i="8"/>
  <c r="AG177" i="8"/>
  <c r="AF177" i="8"/>
  <c r="AE177" i="8"/>
  <c r="BA176" i="8"/>
  <c r="AZ176" i="8"/>
  <c r="AY176" i="8"/>
  <c r="AX176" i="8"/>
  <c r="AW176" i="8"/>
  <c r="AV176" i="8"/>
  <c r="AU176" i="8"/>
  <c r="AT176" i="8"/>
  <c r="AS176" i="8"/>
  <c r="AR176" i="8"/>
  <c r="AQ176" i="8"/>
  <c r="AP176" i="8"/>
  <c r="AO176" i="8"/>
  <c r="AN176" i="8"/>
  <c r="AM176" i="8"/>
  <c r="AL176" i="8"/>
  <c r="AK176" i="8"/>
  <c r="AJ176" i="8"/>
  <c r="AI176" i="8"/>
  <c r="AH176" i="8"/>
  <c r="AG176" i="8"/>
  <c r="AF176" i="8"/>
  <c r="AE176" i="8"/>
  <c r="BA175" i="8"/>
  <c r="AZ175" i="8"/>
  <c r="AY175" i="8"/>
  <c r="AX175" i="8"/>
  <c r="AW175" i="8"/>
  <c r="AV175" i="8"/>
  <c r="AU175" i="8"/>
  <c r="AT175" i="8"/>
  <c r="AS175" i="8"/>
  <c r="AR175" i="8"/>
  <c r="AQ175" i="8"/>
  <c r="AP175" i="8"/>
  <c r="AO175" i="8"/>
  <c r="AN175" i="8"/>
  <c r="AM175" i="8"/>
  <c r="AL175" i="8"/>
  <c r="AK175" i="8"/>
  <c r="AJ175" i="8"/>
  <c r="AI175" i="8"/>
  <c r="AH175" i="8"/>
  <c r="AG175" i="8"/>
  <c r="AF175" i="8"/>
  <c r="AE175" i="8"/>
  <c r="BA174" i="8"/>
  <c r="AZ174" i="8"/>
  <c r="AY174" i="8"/>
  <c r="AX174" i="8"/>
  <c r="AW174" i="8"/>
  <c r="AV174" i="8"/>
  <c r="AU174" i="8"/>
  <c r="AT174" i="8"/>
  <c r="AS174" i="8"/>
  <c r="AR174" i="8"/>
  <c r="AQ174" i="8"/>
  <c r="AP174" i="8"/>
  <c r="AO174" i="8"/>
  <c r="AN174" i="8"/>
  <c r="AM174" i="8"/>
  <c r="AL174" i="8"/>
  <c r="AK174" i="8"/>
  <c r="AJ174" i="8"/>
  <c r="AI174" i="8"/>
  <c r="AH174" i="8"/>
  <c r="AG174" i="8"/>
  <c r="AF174" i="8"/>
  <c r="AE174" i="8"/>
  <c r="BA173" i="8"/>
  <c r="AZ173" i="8"/>
  <c r="AY173" i="8"/>
  <c r="AX173" i="8"/>
  <c r="AW173" i="8"/>
  <c r="AV173" i="8"/>
  <c r="AU173" i="8"/>
  <c r="AT173" i="8"/>
  <c r="AS173" i="8"/>
  <c r="AR173" i="8"/>
  <c r="AQ173" i="8"/>
  <c r="AP173" i="8"/>
  <c r="AO173" i="8"/>
  <c r="AN173" i="8"/>
  <c r="AM173" i="8"/>
  <c r="AL173" i="8"/>
  <c r="AK173" i="8"/>
  <c r="AJ173" i="8"/>
  <c r="AI173" i="8"/>
  <c r="AH173" i="8"/>
  <c r="AG173" i="8"/>
  <c r="AF173" i="8"/>
  <c r="AE173" i="8"/>
  <c r="BA172" i="8"/>
  <c r="AZ172" i="8"/>
  <c r="AY172" i="8"/>
  <c r="AX172" i="8"/>
  <c r="AW172" i="8"/>
  <c r="AV172" i="8"/>
  <c r="AU172" i="8"/>
  <c r="AT172" i="8"/>
  <c r="AS172" i="8"/>
  <c r="AR172" i="8"/>
  <c r="AQ172" i="8"/>
  <c r="AP172" i="8"/>
  <c r="AO172" i="8"/>
  <c r="AN172" i="8"/>
  <c r="AM172" i="8"/>
  <c r="AL172" i="8"/>
  <c r="AK172" i="8"/>
  <c r="AJ172" i="8"/>
  <c r="AI172" i="8"/>
  <c r="AH172" i="8"/>
  <c r="AG172" i="8"/>
  <c r="AF172" i="8"/>
  <c r="AE172" i="8"/>
  <c r="BA171" i="8"/>
  <c r="AZ171" i="8"/>
  <c r="AY171" i="8"/>
  <c r="AX171" i="8"/>
  <c r="AW171" i="8"/>
  <c r="AV171" i="8"/>
  <c r="AU171" i="8"/>
  <c r="AT171" i="8"/>
  <c r="AS171" i="8"/>
  <c r="AR171" i="8"/>
  <c r="AQ171" i="8"/>
  <c r="AP171" i="8"/>
  <c r="AO171" i="8"/>
  <c r="AN171" i="8"/>
  <c r="AM171" i="8"/>
  <c r="AL171" i="8"/>
  <c r="AK171" i="8"/>
  <c r="AJ171" i="8"/>
  <c r="AI171" i="8"/>
  <c r="AH171" i="8"/>
  <c r="AG171" i="8"/>
  <c r="AF171" i="8"/>
  <c r="AE171" i="8"/>
  <c r="BA170" i="8"/>
  <c r="AZ170" i="8"/>
  <c r="AY170" i="8"/>
  <c r="AX170" i="8"/>
  <c r="AW170" i="8"/>
  <c r="AV170" i="8"/>
  <c r="AU170" i="8"/>
  <c r="AT170" i="8"/>
  <c r="AS170" i="8"/>
  <c r="AR170" i="8"/>
  <c r="AQ170" i="8"/>
  <c r="AP170" i="8"/>
  <c r="AO170" i="8"/>
  <c r="AN170" i="8"/>
  <c r="AM170" i="8"/>
  <c r="AL170" i="8"/>
  <c r="AK170" i="8"/>
  <c r="AJ170" i="8"/>
  <c r="AI170" i="8"/>
  <c r="AH170" i="8"/>
  <c r="AG170" i="8"/>
  <c r="AF170" i="8"/>
  <c r="AE170" i="8"/>
  <c r="BA169" i="8"/>
  <c r="AZ169" i="8"/>
  <c r="AY169" i="8"/>
  <c r="AX169" i="8"/>
  <c r="AW169" i="8"/>
  <c r="AV169" i="8"/>
  <c r="AU169" i="8"/>
  <c r="AT169" i="8"/>
  <c r="AS169" i="8"/>
  <c r="AR169" i="8"/>
  <c r="AQ169" i="8"/>
  <c r="AP169" i="8"/>
  <c r="AO169" i="8"/>
  <c r="AN169" i="8"/>
  <c r="AM169" i="8"/>
  <c r="AL169" i="8"/>
  <c r="AK169" i="8"/>
  <c r="AJ169" i="8"/>
  <c r="AI169" i="8"/>
  <c r="AH169" i="8"/>
  <c r="AG169" i="8"/>
  <c r="AF169" i="8"/>
  <c r="AE169" i="8"/>
  <c r="BA168" i="8"/>
  <c r="AZ168" i="8"/>
  <c r="AY168" i="8"/>
  <c r="AX168" i="8"/>
  <c r="AW168" i="8"/>
  <c r="AV168" i="8"/>
  <c r="AU168" i="8"/>
  <c r="AT168" i="8"/>
  <c r="AS168" i="8"/>
  <c r="AR168" i="8"/>
  <c r="AQ168" i="8"/>
  <c r="AP168" i="8"/>
  <c r="AO168" i="8"/>
  <c r="AN168" i="8"/>
  <c r="AM168" i="8"/>
  <c r="AL168" i="8"/>
  <c r="AK168" i="8"/>
  <c r="AJ168" i="8"/>
  <c r="AI168" i="8"/>
  <c r="AH168" i="8"/>
  <c r="AG168" i="8"/>
  <c r="AF168" i="8"/>
  <c r="AE168" i="8"/>
  <c r="BA167" i="8"/>
  <c r="AZ167" i="8"/>
  <c r="AY167" i="8"/>
  <c r="AX167" i="8"/>
  <c r="AW167" i="8"/>
  <c r="AV167" i="8"/>
  <c r="AU167" i="8"/>
  <c r="AT167" i="8"/>
  <c r="AS167" i="8"/>
  <c r="AR167" i="8"/>
  <c r="AQ167" i="8"/>
  <c r="AP167" i="8"/>
  <c r="AO167" i="8"/>
  <c r="AN167" i="8"/>
  <c r="AM167" i="8"/>
  <c r="AL167" i="8"/>
  <c r="AK167" i="8"/>
  <c r="AJ167" i="8"/>
  <c r="AI167" i="8"/>
  <c r="AH167" i="8"/>
  <c r="AG167" i="8"/>
  <c r="AF167" i="8"/>
  <c r="AE167" i="8"/>
  <c r="BA166" i="8"/>
  <c r="AZ166" i="8"/>
  <c r="AY166" i="8"/>
  <c r="AX166" i="8"/>
  <c r="AW166" i="8"/>
  <c r="AV166" i="8"/>
  <c r="AU166" i="8"/>
  <c r="AT166" i="8"/>
  <c r="AS166" i="8"/>
  <c r="AR166" i="8"/>
  <c r="AQ166" i="8"/>
  <c r="AP166" i="8"/>
  <c r="AO166" i="8"/>
  <c r="AN166" i="8"/>
  <c r="AM166" i="8"/>
  <c r="AL166" i="8"/>
  <c r="AK166" i="8"/>
  <c r="AJ166" i="8"/>
  <c r="AI166" i="8"/>
  <c r="AH166" i="8"/>
  <c r="AG166" i="8"/>
  <c r="AF166" i="8"/>
  <c r="AE166" i="8"/>
  <c r="BA165" i="8"/>
  <c r="AZ165" i="8"/>
  <c r="AY165" i="8"/>
  <c r="AX165" i="8"/>
  <c r="AW165" i="8"/>
  <c r="AV165" i="8"/>
  <c r="AU165" i="8"/>
  <c r="AT165" i="8"/>
  <c r="AS165" i="8"/>
  <c r="AR165" i="8"/>
  <c r="AQ165" i="8"/>
  <c r="AP165" i="8"/>
  <c r="AO165" i="8"/>
  <c r="AN165" i="8"/>
  <c r="AM165" i="8"/>
  <c r="AL165" i="8"/>
  <c r="AK165" i="8"/>
  <c r="AJ165" i="8"/>
  <c r="AI165" i="8"/>
  <c r="AH165" i="8"/>
  <c r="AG165" i="8"/>
  <c r="AF165" i="8"/>
  <c r="AE165" i="8"/>
  <c r="BA164" i="8"/>
  <c r="AZ164" i="8"/>
  <c r="AY164" i="8"/>
  <c r="AX164" i="8"/>
  <c r="AW164" i="8"/>
  <c r="AV164" i="8"/>
  <c r="AU164" i="8"/>
  <c r="AT164" i="8"/>
  <c r="AS164" i="8"/>
  <c r="AR164" i="8"/>
  <c r="AQ164" i="8"/>
  <c r="AP164" i="8"/>
  <c r="AO164" i="8"/>
  <c r="AN164" i="8"/>
  <c r="AM164" i="8"/>
  <c r="AL164" i="8"/>
  <c r="AK164" i="8"/>
  <c r="AJ164" i="8"/>
  <c r="AI164" i="8"/>
  <c r="AH164" i="8"/>
  <c r="AG164" i="8"/>
  <c r="AF164" i="8"/>
  <c r="AE164" i="8"/>
  <c r="BA163" i="8"/>
  <c r="AZ163" i="8"/>
  <c r="AY163" i="8"/>
  <c r="AX163" i="8"/>
  <c r="AW163" i="8"/>
  <c r="AV163" i="8"/>
  <c r="AU163" i="8"/>
  <c r="AT163" i="8"/>
  <c r="AS163" i="8"/>
  <c r="AR163" i="8"/>
  <c r="AQ163" i="8"/>
  <c r="AP163" i="8"/>
  <c r="AO163" i="8"/>
  <c r="AN163" i="8"/>
  <c r="AM163" i="8"/>
  <c r="AL163" i="8"/>
  <c r="AK163" i="8"/>
  <c r="AJ163" i="8"/>
  <c r="AI163" i="8"/>
  <c r="AH163" i="8"/>
  <c r="AG163" i="8"/>
  <c r="AF163" i="8"/>
  <c r="AE163" i="8"/>
  <c r="BA162" i="8"/>
  <c r="AZ162" i="8"/>
  <c r="AY162" i="8"/>
  <c r="AX162" i="8"/>
  <c r="AW162" i="8"/>
  <c r="AV162" i="8"/>
  <c r="AU162" i="8"/>
  <c r="AT162" i="8"/>
  <c r="AS162" i="8"/>
  <c r="AR162" i="8"/>
  <c r="AQ162" i="8"/>
  <c r="AP162" i="8"/>
  <c r="AO162" i="8"/>
  <c r="AN162" i="8"/>
  <c r="AM162" i="8"/>
  <c r="AL162" i="8"/>
  <c r="AK162" i="8"/>
  <c r="AJ162" i="8"/>
  <c r="AI162" i="8"/>
  <c r="AH162" i="8"/>
  <c r="AG162" i="8"/>
  <c r="AF162" i="8"/>
  <c r="AE162" i="8"/>
  <c r="BA161" i="8"/>
  <c r="AZ161" i="8"/>
  <c r="AY161" i="8"/>
  <c r="AX161" i="8"/>
  <c r="AW161" i="8"/>
  <c r="AV161" i="8"/>
  <c r="AU161" i="8"/>
  <c r="AT161" i="8"/>
  <c r="AS161" i="8"/>
  <c r="AR161" i="8"/>
  <c r="AQ161" i="8"/>
  <c r="AP161" i="8"/>
  <c r="AO161" i="8"/>
  <c r="AN161" i="8"/>
  <c r="AM161" i="8"/>
  <c r="AL161" i="8"/>
  <c r="AK161" i="8"/>
  <c r="AJ161" i="8"/>
  <c r="AI161" i="8"/>
  <c r="AH161" i="8"/>
  <c r="AG161" i="8"/>
  <c r="AF161" i="8"/>
  <c r="AE161" i="8"/>
  <c r="BA160" i="8"/>
  <c r="AZ160" i="8"/>
  <c r="AY160" i="8"/>
  <c r="AX160" i="8"/>
  <c r="AW160" i="8"/>
  <c r="AV160" i="8"/>
  <c r="AU160" i="8"/>
  <c r="AT160" i="8"/>
  <c r="AS160" i="8"/>
  <c r="AR160" i="8"/>
  <c r="AQ160" i="8"/>
  <c r="AP160" i="8"/>
  <c r="AO160" i="8"/>
  <c r="AN160" i="8"/>
  <c r="AM160" i="8"/>
  <c r="AL160" i="8"/>
  <c r="AK160" i="8"/>
  <c r="AJ160" i="8"/>
  <c r="AI160" i="8"/>
  <c r="AH160" i="8"/>
  <c r="AG160" i="8"/>
  <c r="AF160" i="8"/>
  <c r="AE160" i="8"/>
  <c r="BA159" i="8"/>
  <c r="AZ159" i="8"/>
  <c r="AY159" i="8"/>
  <c r="AX159" i="8"/>
  <c r="AW159" i="8"/>
  <c r="AV159" i="8"/>
  <c r="AU159" i="8"/>
  <c r="AT159" i="8"/>
  <c r="AS159" i="8"/>
  <c r="AR159" i="8"/>
  <c r="AQ159" i="8"/>
  <c r="AP159" i="8"/>
  <c r="AO159" i="8"/>
  <c r="AN159" i="8"/>
  <c r="AM159" i="8"/>
  <c r="AL159" i="8"/>
  <c r="AK159" i="8"/>
  <c r="AJ159" i="8"/>
  <c r="AI159" i="8"/>
  <c r="AH159" i="8"/>
  <c r="AG159" i="8"/>
  <c r="AF159" i="8"/>
  <c r="AE159" i="8"/>
  <c r="BA158" i="8"/>
  <c r="AZ158" i="8"/>
  <c r="AY158" i="8"/>
  <c r="AX158" i="8"/>
  <c r="AW158" i="8"/>
  <c r="AV158" i="8"/>
  <c r="AU158" i="8"/>
  <c r="AT158" i="8"/>
  <c r="AS158" i="8"/>
  <c r="AR158" i="8"/>
  <c r="AQ158" i="8"/>
  <c r="AP158" i="8"/>
  <c r="AO158" i="8"/>
  <c r="AN158" i="8"/>
  <c r="AM158" i="8"/>
  <c r="AL158" i="8"/>
  <c r="AK158" i="8"/>
  <c r="AJ158" i="8"/>
  <c r="AI158" i="8"/>
  <c r="AH158" i="8"/>
  <c r="AG158" i="8"/>
  <c r="AF158" i="8"/>
  <c r="AE158" i="8"/>
  <c r="BA157" i="8"/>
  <c r="AZ157" i="8"/>
  <c r="AY157" i="8"/>
  <c r="AX157" i="8"/>
  <c r="AW157" i="8"/>
  <c r="AV157" i="8"/>
  <c r="AU157" i="8"/>
  <c r="AT157" i="8"/>
  <c r="AS157" i="8"/>
  <c r="AR157" i="8"/>
  <c r="AQ157" i="8"/>
  <c r="AP157" i="8"/>
  <c r="AO157" i="8"/>
  <c r="AN157" i="8"/>
  <c r="AM157" i="8"/>
  <c r="AL157" i="8"/>
  <c r="AK157" i="8"/>
  <c r="AJ157" i="8"/>
  <c r="AI157" i="8"/>
  <c r="AH157" i="8"/>
  <c r="AG157" i="8"/>
  <c r="AF157" i="8"/>
  <c r="AE157" i="8"/>
  <c r="BA156" i="8"/>
  <c r="AZ156" i="8"/>
  <c r="AY156" i="8"/>
  <c r="AX156" i="8"/>
  <c r="AW156" i="8"/>
  <c r="AV156" i="8"/>
  <c r="AU156" i="8"/>
  <c r="AT156" i="8"/>
  <c r="AS156" i="8"/>
  <c r="AR156" i="8"/>
  <c r="AQ156" i="8"/>
  <c r="AP156" i="8"/>
  <c r="AO156" i="8"/>
  <c r="AN156" i="8"/>
  <c r="AM156" i="8"/>
  <c r="AL156" i="8"/>
  <c r="AK156" i="8"/>
  <c r="AJ156" i="8"/>
  <c r="AI156" i="8"/>
  <c r="AH156" i="8"/>
  <c r="AG156" i="8"/>
  <c r="AF156" i="8"/>
  <c r="AE156" i="8"/>
  <c r="BA155" i="8"/>
  <c r="AZ155" i="8"/>
  <c r="AY155" i="8"/>
  <c r="AX155" i="8"/>
  <c r="AW155" i="8"/>
  <c r="AV155" i="8"/>
  <c r="AU155" i="8"/>
  <c r="AT155" i="8"/>
  <c r="AS155" i="8"/>
  <c r="AR155" i="8"/>
  <c r="AQ155" i="8"/>
  <c r="AP155" i="8"/>
  <c r="AO155" i="8"/>
  <c r="AN155" i="8"/>
  <c r="AM155" i="8"/>
  <c r="AL155" i="8"/>
  <c r="AK155" i="8"/>
  <c r="AJ155" i="8"/>
  <c r="AI155" i="8"/>
  <c r="AH155" i="8"/>
  <c r="AG155" i="8"/>
  <c r="AF155" i="8"/>
  <c r="AE155" i="8"/>
  <c r="BA154" i="8"/>
  <c r="AZ154" i="8"/>
  <c r="AY154" i="8"/>
  <c r="AX154" i="8"/>
  <c r="AW154" i="8"/>
  <c r="AV154" i="8"/>
  <c r="AU154" i="8"/>
  <c r="AT154" i="8"/>
  <c r="AS154" i="8"/>
  <c r="AR154" i="8"/>
  <c r="AQ154" i="8"/>
  <c r="AP154" i="8"/>
  <c r="AO154" i="8"/>
  <c r="AN154" i="8"/>
  <c r="AM154" i="8"/>
  <c r="AL154" i="8"/>
  <c r="AK154" i="8"/>
  <c r="AJ154" i="8"/>
  <c r="AI154" i="8"/>
  <c r="AH154" i="8"/>
  <c r="AG154" i="8"/>
  <c r="AF154" i="8"/>
  <c r="AE154" i="8"/>
  <c r="BA153" i="8"/>
  <c r="AZ153" i="8"/>
  <c r="AY153" i="8"/>
  <c r="AX153" i="8"/>
  <c r="AW153" i="8"/>
  <c r="AV153" i="8"/>
  <c r="AU153" i="8"/>
  <c r="AT153" i="8"/>
  <c r="AS153" i="8"/>
  <c r="AR153" i="8"/>
  <c r="AQ153" i="8"/>
  <c r="AP153" i="8"/>
  <c r="AO153" i="8"/>
  <c r="AN153" i="8"/>
  <c r="AM153" i="8"/>
  <c r="AL153" i="8"/>
  <c r="AK153" i="8"/>
  <c r="AJ153" i="8"/>
  <c r="AI153" i="8"/>
  <c r="AH153" i="8"/>
  <c r="AG153" i="8"/>
  <c r="AF153" i="8"/>
  <c r="AE153" i="8"/>
  <c r="BA152" i="8"/>
  <c r="AZ152" i="8"/>
  <c r="AY152" i="8"/>
  <c r="AX152" i="8"/>
  <c r="AW152" i="8"/>
  <c r="AV152" i="8"/>
  <c r="AU152" i="8"/>
  <c r="AT152" i="8"/>
  <c r="AS152" i="8"/>
  <c r="AR152" i="8"/>
  <c r="AQ152" i="8"/>
  <c r="AP152" i="8"/>
  <c r="AO152" i="8"/>
  <c r="AN152" i="8"/>
  <c r="AM152" i="8"/>
  <c r="AL152" i="8"/>
  <c r="AK152" i="8"/>
  <c r="AJ152" i="8"/>
  <c r="AI152" i="8"/>
  <c r="AH152" i="8"/>
  <c r="AG152" i="8"/>
  <c r="AF152" i="8"/>
  <c r="AE152" i="8"/>
  <c r="BA151" i="8"/>
  <c r="AZ151" i="8"/>
  <c r="AY151" i="8"/>
  <c r="AX151" i="8"/>
  <c r="AW151" i="8"/>
  <c r="AV151" i="8"/>
  <c r="AU151" i="8"/>
  <c r="AT151" i="8"/>
  <c r="AS151" i="8"/>
  <c r="AR151" i="8"/>
  <c r="AQ151" i="8"/>
  <c r="AP151" i="8"/>
  <c r="AO151" i="8"/>
  <c r="AN151" i="8"/>
  <c r="AM151" i="8"/>
  <c r="AL151" i="8"/>
  <c r="AK151" i="8"/>
  <c r="AJ151" i="8"/>
  <c r="AI151" i="8"/>
  <c r="AH151" i="8"/>
  <c r="AG151" i="8"/>
  <c r="AF151" i="8"/>
  <c r="AE151" i="8"/>
  <c r="BA150" i="8"/>
  <c r="AZ150" i="8"/>
  <c r="AY150" i="8"/>
  <c r="AX150" i="8"/>
  <c r="AW150" i="8"/>
  <c r="AV150" i="8"/>
  <c r="AU150" i="8"/>
  <c r="AT150" i="8"/>
  <c r="AS150" i="8"/>
  <c r="AR150" i="8"/>
  <c r="AQ150" i="8"/>
  <c r="AP150" i="8"/>
  <c r="AO150" i="8"/>
  <c r="AN150" i="8"/>
  <c r="AM150" i="8"/>
  <c r="AL150" i="8"/>
  <c r="AK150" i="8"/>
  <c r="AJ150" i="8"/>
  <c r="AI150" i="8"/>
  <c r="AH150" i="8"/>
  <c r="AG150" i="8"/>
  <c r="AF150" i="8"/>
  <c r="AE150" i="8"/>
  <c r="BA149" i="8"/>
  <c r="AZ149" i="8"/>
  <c r="AY149" i="8"/>
  <c r="AX149" i="8"/>
  <c r="AW149" i="8"/>
  <c r="AV149" i="8"/>
  <c r="AU149" i="8"/>
  <c r="AT149" i="8"/>
  <c r="AS149" i="8"/>
  <c r="AR149" i="8"/>
  <c r="AQ149" i="8"/>
  <c r="AP149" i="8"/>
  <c r="AO149" i="8"/>
  <c r="AN149" i="8"/>
  <c r="AM149" i="8"/>
  <c r="AL149" i="8"/>
  <c r="AK149" i="8"/>
  <c r="AJ149" i="8"/>
  <c r="AI149" i="8"/>
  <c r="AH149" i="8"/>
  <c r="AG149" i="8"/>
  <c r="AF149" i="8"/>
  <c r="AE149" i="8"/>
  <c r="BA148" i="8"/>
  <c r="AZ148" i="8"/>
  <c r="AY148" i="8"/>
  <c r="AX148" i="8"/>
  <c r="AW148" i="8"/>
  <c r="AV148" i="8"/>
  <c r="AU148" i="8"/>
  <c r="AT148" i="8"/>
  <c r="AS148" i="8"/>
  <c r="AR148" i="8"/>
  <c r="AQ148" i="8"/>
  <c r="AP148" i="8"/>
  <c r="AO148" i="8"/>
  <c r="AN148" i="8"/>
  <c r="AM148" i="8"/>
  <c r="AL148" i="8"/>
  <c r="AK148" i="8"/>
  <c r="AJ148" i="8"/>
  <c r="AI148" i="8"/>
  <c r="AH148" i="8"/>
  <c r="AG148" i="8"/>
  <c r="AF148" i="8"/>
  <c r="AE148" i="8"/>
  <c r="BA147" i="8"/>
  <c r="AZ147" i="8"/>
  <c r="AY147" i="8"/>
  <c r="AX147" i="8"/>
  <c r="AW147" i="8"/>
  <c r="AV147" i="8"/>
  <c r="AU147" i="8"/>
  <c r="AT147" i="8"/>
  <c r="AS147" i="8"/>
  <c r="AR147" i="8"/>
  <c r="AQ147" i="8"/>
  <c r="AP147" i="8"/>
  <c r="AO147" i="8"/>
  <c r="AN147" i="8"/>
  <c r="AM147" i="8"/>
  <c r="AL147" i="8"/>
  <c r="AK147" i="8"/>
  <c r="AJ147" i="8"/>
  <c r="AI147" i="8"/>
  <c r="AH147" i="8"/>
  <c r="AG147" i="8"/>
  <c r="AF147" i="8"/>
  <c r="AE147" i="8"/>
  <c r="BA146" i="8"/>
  <c r="AZ146" i="8"/>
  <c r="AY146" i="8"/>
  <c r="AX146" i="8"/>
  <c r="AW146" i="8"/>
  <c r="AV146" i="8"/>
  <c r="AU146" i="8"/>
  <c r="AT146" i="8"/>
  <c r="AS146" i="8"/>
  <c r="AR146" i="8"/>
  <c r="AQ146" i="8"/>
  <c r="AP146" i="8"/>
  <c r="AO146" i="8"/>
  <c r="AN146" i="8"/>
  <c r="AM146" i="8"/>
  <c r="AL146" i="8"/>
  <c r="AK146" i="8"/>
  <c r="AJ146" i="8"/>
  <c r="AI146" i="8"/>
  <c r="AH146" i="8"/>
  <c r="AG146" i="8"/>
  <c r="AF146" i="8"/>
  <c r="AE146" i="8"/>
  <c r="BA145" i="8"/>
  <c r="AZ145" i="8"/>
  <c r="AY145" i="8"/>
  <c r="AX145" i="8"/>
  <c r="AW145" i="8"/>
  <c r="AV145" i="8"/>
  <c r="AU145" i="8"/>
  <c r="AT145" i="8"/>
  <c r="AS145" i="8"/>
  <c r="AR145" i="8"/>
  <c r="AQ145" i="8"/>
  <c r="AP145" i="8"/>
  <c r="AO145" i="8"/>
  <c r="AN145" i="8"/>
  <c r="AM145" i="8"/>
  <c r="AL145" i="8"/>
  <c r="AK145" i="8"/>
  <c r="AJ145" i="8"/>
  <c r="AI145" i="8"/>
  <c r="AH145" i="8"/>
  <c r="AG145" i="8"/>
  <c r="AF145" i="8"/>
  <c r="AE145" i="8"/>
  <c r="BA144" i="8"/>
  <c r="AZ144" i="8"/>
  <c r="AY144" i="8"/>
  <c r="AX144" i="8"/>
  <c r="AW144" i="8"/>
  <c r="AV144" i="8"/>
  <c r="AU144" i="8"/>
  <c r="AT144" i="8"/>
  <c r="AS144" i="8"/>
  <c r="AR144" i="8"/>
  <c r="AQ144" i="8"/>
  <c r="AP144" i="8"/>
  <c r="AO144" i="8"/>
  <c r="AN144" i="8"/>
  <c r="AM144" i="8"/>
  <c r="AL144" i="8"/>
  <c r="AK144" i="8"/>
  <c r="AJ144" i="8"/>
  <c r="AI144" i="8"/>
  <c r="AH144" i="8"/>
  <c r="AG144" i="8"/>
  <c r="AF144" i="8"/>
  <c r="AE144" i="8"/>
  <c r="BA143" i="8"/>
  <c r="AZ143" i="8"/>
  <c r="AY143" i="8"/>
  <c r="AX143" i="8"/>
  <c r="AW143" i="8"/>
  <c r="AV143" i="8"/>
  <c r="AU143" i="8"/>
  <c r="AT143" i="8"/>
  <c r="AS143" i="8"/>
  <c r="AR143" i="8"/>
  <c r="AQ143" i="8"/>
  <c r="AP143" i="8"/>
  <c r="AO143" i="8"/>
  <c r="AN143" i="8"/>
  <c r="AM143" i="8"/>
  <c r="AL143" i="8"/>
  <c r="AK143" i="8"/>
  <c r="AJ143" i="8"/>
  <c r="AI143" i="8"/>
  <c r="AH143" i="8"/>
  <c r="AG143" i="8"/>
  <c r="AF143" i="8"/>
  <c r="AE143" i="8"/>
  <c r="BA142" i="8"/>
  <c r="AZ142" i="8"/>
  <c r="AY142" i="8"/>
  <c r="AX142" i="8"/>
  <c r="AW142" i="8"/>
  <c r="AV142" i="8"/>
  <c r="AU142" i="8"/>
  <c r="AT142" i="8"/>
  <c r="AS142" i="8"/>
  <c r="AR142" i="8"/>
  <c r="AQ142" i="8"/>
  <c r="AP142" i="8"/>
  <c r="AO142" i="8"/>
  <c r="AN142" i="8"/>
  <c r="AM142" i="8"/>
  <c r="AL142" i="8"/>
  <c r="AK142" i="8"/>
  <c r="AJ142" i="8"/>
  <c r="AI142" i="8"/>
  <c r="AH142" i="8"/>
  <c r="AG142" i="8"/>
  <c r="AF142" i="8"/>
  <c r="AE142" i="8"/>
  <c r="BA141" i="8"/>
  <c r="AZ141" i="8"/>
  <c r="AY141" i="8"/>
  <c r="AX141" i="8"/>
  <c r="AW141" i="8"/>
  <c r="AV141" i="8"/>
  <c r="AU141" i="8"/>
  <c r="AT141" i="8"/>
  <c r="AS141" i="8"/>
  <c r="AR141" i="8"/>
  <c r="AQ141" i="8"/>
  <c r="AP141" i="8"/>
  <c r="AO141" i="8"/>
  <c r="AN141" i="8"/>
  <c r="AM141" i="8"/>
  <c r="AL141" i="8"/>
  <c r="AK141" i="8"/>
  <c r="AJ141" i="8"/>
  <c r="AI141" i="8"/>
  <c r="AH141" i="8"/>
  <c r="AG141" i="8"/>
  <c r="AF141" i="8"/>
  <c r="AE141" i="8"/>
  <c r="BA140" i="8"/>
  <c r="AZ140" i="8"/>
  <c r="AY140" i="8"/>
  <c r="AX140" i="8"/>
  <c r="AW140" i="8"/>
  <c r="AV140" i="8"/>
  <c r="AU140" i="8"/>
  <c r="AT140" i="8"/>
  <c r="AS140" i="8"/>
  <c r="AR140" i="8"/>
  <c r="AQ140" i="8"/>
  <c r="AP140" i="8"/>
  <c r="AO140" i="8"/>
  <c r="AN140" i="8"/>
  <c r="AM140" i="8"/>
  <c r="AL140" i="8"/>
  <c r="AK140" i="8"/>
  <c r="AJ140" i="8"/>
  <c r="AI140" i="8"/>
  <c r="AH140" i="8"/>
  <c r="AG140" i="8"/>
  <c r="AF140" i="8"/>
  <c r="AE140" i="8"/>
  <c r="BA139" i="8"/>
  <c r="AZ139" i="8"/>
  <c r="AY139" i="8"/>
  <c r="AX139" i="8"/>
  <c r="AW139" i="8"/>
  <c r="AV139" i="8"/>
  <c r="AU139" i="8"/>
  <c r="AT139" i="8"/>
  <c r="AS139" i="8"/>
  <c r="AR139" i="8"/>
  <c r="AQ139" i="8"/>
  <c r="AP139" i="8"/>
  <c r="AO139" i="8"/>
  <c r="AN139" i="8"/>
  <c r="AM139" i="8"/>
  <c r="AL139" i="8"/>
  <c r="AK139" i="8"/>
  <c r="AJ139" i="8"/>
  <c r="AI139" i="8"/>
  <c r="AH139" i="8"/>
  <c r="AG139" i="8"/>
  <c r="AF139" i="8"/>
  <c r="AE139" i="8"/>
  <c r="BA138" i="8"/>
  <c r="AZ138" i="8"/>
  <c r="AY138" i="8"/>
  <c r="AX138" i="8"/>
  <c r="AW138" i="8"/>
  <c r="AV138" i="8"/>
  <c r="AU138" i="8"/>
  <c r="AT138" i="8"/>
  <c r="AS138" i="8"/>
  <c r="AR138" i="8"/>
  <c r="AQ138" i="8"/>
  <c r="AP138" i="8"/>
  <c r="AO138" i="8"/>
  <c r="AN138" i="8"/>
  <c r="AM138" i="8"/>
  <c r="AL138" i="8"/>
  <c r="AK138" i="8"/>
  <c r="AJ138" i="8"/>
  <c r="AI138" i="8"/>
  <c r="AH138" i="8"/>
  <c r="AG138" i="8"/>
  <c r="AF138" i="8"/>
  <c r="AE138" i="8"/>
  <c r="BA137" i="8"/>
  <c r="AZ137" i="8"/>
  <c r="AY137" i="8"/>
  <c r="AX137" i="8"/>
  <c r="AW137" i="8"/>
  <c r="AV137" i="8"/>
  <c r="AU137" i="8"/>
  <c r="AT137" i="8"/>
  <c r="AS137" i="8"/>
  <c r="AR137" i="8"/>
  <c r="AQ137" i="8"/>
  <c r="AP137" i="8"/>
  <c r="AO137" i="8"/>
  <c r="AN137" i="8"/>
  <c r="AM137" i="8"/>
  <c r="AL137" i="8"/>
  <c r="AK137" i="8"/>
  <c r="AJ137" i="8"/>
  <c r="AI137" i="8"/>
  <c r="AH137" i="8"/>
  <c r="AG137" i="8"/>
  <c r="AF137" i="8"/>
  <c r="AE137" i="8"/>
  <c r="BA136" i="8"/>
  <c r="AZ136" i="8"/>
  <c r="AY136" i="8"/>
  <c r="AX136" i="8"/>
  <c r="AW136" i="8"/>
  <c r="AV136" i="8"/>
  <c r="AU136" i="8"/>
  <c r="AT136" i="8"/>
  <c r="AS136" i="8"/>
  <c r="AR136" i="8"/>
  <c r="AQ136" i="8"/>
  <c r="AP136" i="8"/>
  <c r="AO136" i="8"/>
  <c r="AN136" i="8"/>
  <c r="AM136" i="8"/>
  <c r="AL136" i="8"/>
  <c r="AK136" i="8"/>
  <c r="AJ136" i="8"/>
  <c r="AI136" i="8"/>
  <c r="AH136" i="8"/>
  <c r="AG136" i="8"/>
  <c r="AF136" i="8"/>
  <c r="AE136" i="8"/>
  <c r="BA135" i="8"/>
  <c r="AZ135" i="8"/>
  <c r="AY135" i="8"/>
  <c r="AX135" i="8"/>
  <c r="AW135" i="8"/>
  <c r="AV135" i="8"/>
  <c r="AU135" i="8"/>
  <c r="AT135" i="8"/>
  <c r="AS135" i="8"/>
  <c r="AR135" i="8"/>
  <c r="AQ135" i="8"/>
  <c r="AP135" i="8"/>
  <c r="AO135" i="8"/>
  <c r="AN135" i="8"/>
  <c r="AM135" i="8"/>
  <c r="AL135" i="8"/>
  <c r="AK135" i="8"/>
  <c r="AJ135" i="8"/>
  <c r="AI135" i="8"/>
  <c r="AH135" i="8"/>
  <c r="AG135" i="8"/>
  <c r="AF135" i="8"/>
  <c r="AE135" i="8"/>
  <c r="BA134" i="8"/>
  <c r="AZ134" i="8"/>
  <c r="AY134" i="8"/>
  <c r="AX134" i="8"/>
  <c r="AW134" i="8"/>
  <c r="AV134" i="8"/>
  <c r="AU134" i="8"/>
  <c r="AT134" i="8"/>
  <c r="AS134" i="8"/>
  <c r="AR134" i="8"/>
  <c r="AQ134" i="8"/>
  <c r="AP134" i="8"/>
  <c r="AO134" i="8"/>
  <c r="AN134" i="8"/>
  <c r="AM134" i="8"/>
  <c r="AL134" i="8"/>
  <c r="AK134" i="8"/>
  <c r="AJ134" i="8"/>
  <c r="AI134" i="8"/>
  <c r="AH134" i="8"/>
  <c r="AG134" i="8"/>
  <c r="AF134" i="8"/>
  <c r="AE134" i="8"/>
  <c r="BA133" i="8"/>
  <c r="AZ133" i="8"/>
  <c r="AY133" i="8"/>
  <c r="AX133" i="8"/>
  <c r="AW133" i="8"/>
  <c r="AV133" i="8"/>
  <c r="AU133" i="8"/>
  <c r="AT133" i="8"/>
  <c r="AS133" i="8"/>
  <c r="AR133" i="8"/>
  <c r="AQ133" i="8"/>
  <c r="AP133" i="8"/>
  <c r="AO133" i="8"/>
  <c r="AN133" i="8"/>
  <c r="AM133" i="8"/>
  <c r="AL133" i="8"/>
  <c r="AK133" i="8"/>
  <c r="AJ133" i="8"/>
  <c r="AI133" i="8"/>
  <c r="AH133" i="8"/>
  <c r="AG133" i="8"/>
  <c r="AF133" i="8"/>
  <c r="AE133" i="8"/>
  <c r="BA132" i="8"/>
  <c r="AZ132" i="8"/>
  <c r="AY132" i="8"/>
  <c r="AX132" i="8"/>
  <c r="AW132" i="8"/>
  <c r="AV132" i="8"/>
  <c r="AU132" i="8"/>
  <c r="AT132" i="8"/>
  <c r="AS132" i="8"/>
  <c r="AR132" i="8"/>
  <c r="AQ132" i="8"/>
  <c r="AP132" i="8"/>
  <c r="AO132" i="8"/>
  <c r="AN132" i="8"/>
  <c r="AM132" i="8"/>
  <c r="AL132" i="8"/>
  <c r="AK132" i="8"/>
  <c r="AJ132" i="8"/>
  <c r="AI132" i="8"/>
  <c r="AH132" i="8"/>
  <c r="AG132" i="8"/>
  <c r="AF132" i="8"/>
  <c r="AE132" i="8"/>
  <c r="BA131" i="8"/>
  <c r="AZ131" i="8"/>
  <c r="AY131" i="8"/>
  <c r="AX131" i="8"/>
  <c r="AW131" i="8"/>
  <c r="AV131" i="8"/>
  <c r="AU131" i="8"/>
  <c r="AT131" i="8"/>
  <c r="AS131" i="8"/>
  <c r="AR131" i="8"/>
  <c r="AQ131" i="8"/>
  <c r="AP131" i="8"/>
  <c r="AO131" i="8"/>
  <c r="AN131" i="8"/>
  <c r="AM131" i="8"/>
  <c r="AL131" i="8"/>
  <c r="AK131" i="8"/>
  <c r="AJ131" i="8"/>
  <c r="AI131" i="8"/>
  <c r="AH131" i="8"/>
  <c r="AG131" i="8"/>
  <c r="AF131" i="8"/>
  <c r="AE131" i="8"/>
  <c r="BA130" i="8"/>
  <c r="AZ130" i="8"/>
  <c r="AY130" i="8"/>
  <c r="AX130" i="8"/>
  <c r="AW130" i="8"/>
  <c r="AV130" i="8"/>
  <c r="AU130" i="8"/>
  <c r="AT130" i="8"/>
  <c r="AS130" i="8"/>
  <c r="AR130" i="8"/>
  <c r="AQ130" i="8"/>
  <c r="AP130" i="8"/>
  <c r="AO130" i="8"/>
  <c r="AN130" i="8"/>
  <c r="AM130" i="8"/>
  <c r="AL130" i="8"/>
  <c r="AK130" i="8"/>
  <c r="AJ130" i="8"/>
  <c r="AI130" i="8"/>
  <c r="AH130" i="8"/>
  <c r="AG130" i="8"/>
  <c r="AF130" i="8"/>
  <c r="AE130" i="8"/>
  <c r="BA129" i="8"/>
  <c r="AZ129" i="8"/>
  <c r="AY129" i="8"/>
  <c r="AX129" i="8"/>
  <c r="AW129" i="8"/>
  <c r="AV129" i="8"/>
  <c r="AU129" i="8"/>
  <c r="AT129" i="8"/>
  <c r="AS129" i="8"/>
  <c r="AR129" i="8"/>
  <c r="AQ129" i="8"/>
  <c r="AP129" i="8"/>
  <c r="AO129" i="8"/>
  <c r="AN129" i="8"/>
  <c r="AM129" i="8"/>
  <c r="AL129" i="8"/>
  <c r="AK129" i="8"/>
  <c r="AJ129" i="8"/>
  <c r="AI129" i="8"/>
  <c r="AH129" i="8"/>
  <c r="AG129" i="8"/>
  <c r="AF129" i="8"/>
  <c r="AE129" i="8"/>
  <c r="BA128" i="8"/>
  <c r="AZ128" i="8"/>
  <c r="AY128" i="8"/>
  <c r="AX128" i="8"/>
  <c r="AW128" i="8"/>
  <c r="AV128" i="8"/>
  <c r="AU128" i="8"/>
  <c r="AT128" i="8"/>
  <c r="AS128" i="8"/>
  <c r="AR128" i="8"/>
  <c r="AQ128" i="8"/>
  <c r="AP128" i="8"/>
  <c r="AO128" i="8"/>
  <c r="AN128" i="8"/>
  <c r="AM128" i="8"/>
  <c r="AL128" i="8"/>
  <c r="AK128" i="8"/>
  <c r="AJ128" i="8"/>
  <c r="AI128" i="8"/>
  <c r="AH128" i="8"/>
  <c r="AG128" i="8"/>
  <c r="AF128" i="8"/>
  <c r="AE128" i="8"/>
  <c r="BA127" i="8"/>
  <c r="AZ127" i="8"/>
  <c r="AY127" i="8"/>
  <c r="AX127" i="8"/>
  <c r="AW127" i="8"/>
  <c r="AV127" i="8"/>
  <c r="AU127" i="8"/>
  <c r="AT127" i="8"/>
  <c r="AS127" i="8"/>
  <c r="AR127" i="8"/>
  <c r="AQ127" i="8"/>
  <c r="AP127" i="8"/>
  <c r="AO127" i="8"/>
  <c r="AN127" i="8"/>
  <c r="AM127" i="8"/>
  <c r="AL127" i="8"/>
  <c r="AK127" i="8"/>
  <c r="AJ127" i="8"/>
  <c r="AI127" i="8"/>
  <c r="AH127" i="8"/>
  <c r="AG127" i="8"/>
  <c r="AF127" i="8"/>
  <c r="AE127" i="8"/>
  <c r="BA126" i="8"/>
  <c r="AZ126" i="8"/>
  <c r="AY126" i="8"/>
  <c r="AX126" i="8"/>
  <c r="AW126" i="8"/>
  <c r="AV126" i="8"/>
  <c r="AU126" i="8"/>
  <c r="AT126" i="8"/>
  <c r="AS126" i="8"/>
  <c r="AR126" i="8"/>
  <c r="AQ126" i="8"/>
  <c r="AP126" i="8"/>
  <c r="AO126" i="8"/>
  <c r="AN126" i="8"/>
  <c r="AM126" i="8"/>
  <c r="AL126" i="8"/>
  <c r="AK126" i="8"/>
  <c r="AJ126" i="8"/>
  <c r="AI126" i="8"/>
  <c r="AH126" i="8"/>
  <c r="AG126" i="8"/>
  <c r="AF126" i="8"/>
  <c r="AE126" i="8"/>
  <c r="BA125" i="8"/>
  <c r="AZ125" i="8"/>
  <c r="AY125" i="8"/>
  <c r="AX125" i="8"/>
  <c r="AW125" i="8"/>
  <c r="AV125" i="8"/>
  <c r="AU125" i="8"/>
  <c r="AT125" i="8"/>
  <c r="AS125" i="8"/>
  <c r="AR125" i="8"/>
  <c r="AQ125" i="8"/>
  <c r="AP125" i="8"/>
  <c r="AO125" i="8"/>
  <c r="AN125" i="8"/>
  <c r="AM125" i="8"/>
  <c r="AL125" i="8"/>
  <c r="AK125" i="8"/>
  <c r="AJ125" i="8"/>
  <c r="AI125" i="8"/>
  <c r="AH125" i="8"/>
  <c r="AG125" i="8"/>
  <c r="AF125" i="8"/>
  <c r="AE125" i="8"/>
  <c r="BA124" i="8"/>
  <c r="AZ124" i="8"/>
  <c r="AY124" i="8"/>
  <c r="AX124" i="8"/>
  <c r="AW124" i="8"/>
  <c r="AV124" i="8"/>
  <c r="AU124" i="8"/>
  <c r="AT124" i="8"/>
  <c r="AS124" i="8"/>
  <c r="AR124" i="8"/>
  <c r="AQ124" i="8"/>
  <c r="AP124" i="8"/>
  <c r="AO124" i="8"/>
  <c r="AN124" i="8"/>
  <c r="AM124" i="8"/>
  <c r="AL124" i="8"/>
  <c r="AK124" i="8"/>
  <c r="AJ124" i="8"/>
  <c r="AI124" i="8"/>
  <c r="AH124" i="8"/>
  <c r="AG124" i="8"/>
  <c r="AF124" i="8"/>
  <c r="AE124" i="8"/>
  <c r="BA123" i="8"/>
  <c r="AZ123" i="8"/>
  <c r="AY123" i="8"/>
  <c r="AX123" i="8"/>
  <c r="AW123" i="8"/>
  <c r="AV123" i="8"/>
  <c r="AU123" i="8"/>
  <c r="AT123" i="8"/>
  <c r="AS123" i="8"/>
  <c r="AR123" i="8"/>
  <c r="AQ123" i="8"/>
  <c r="AP123" i="8"/>
  <c r="AO123" i="8"/>
  <c r="AN123" i="8"/>
  <c r="AM123" i="8"/>
  <c r="AL123" i="8"/>
  <c r="AK123" i="8"/>
  <c r="AJ123" i="8"/>
  <c r="AI123" i="8"/>
  <c r="AH123" i="8"/>
  <c r="AG123" i="8"/>
  <c r="AF123" i="8"/>
  <c r="AE123" i="8"/>
  <c r="BA122" i="8"/>
  <c r="AZ122" i="8"/>
  <c r="AY122" i="8"/>
  <c r="AX122" i="8"/>
  <c r="AW122" i="8"/>
  <c r="AV122" i="8"/>
  <c r="AU122" i="8"/>
  <c r="AT122" i="8"/>
  <c r="AS122" i="8"/>
  <c r="AR122" i="8"/>
  <c r="AQ122" i="8"/>
  <c r="AP122" i="8"/>
  <c r="AO122" i="8"/>
  <c r="AN122" i="8"/>
  <c r="AM122" i="8"/>
  <c r="AL122" i="8"/>
  <c r="AK122" i="8"/>
  <c r="AJ122" i="8"/>
  <c r="AI122" i="8"/>
  <c r="AH122" i="8"/>
  <c r="AG122" i="8"/>
  <c r="AF122" i="8"/>
  <c r="AE122" i="8"/>
  <c r="BA121" i="8"/>
  <c r="AZ121" i="8"/>
  <c r="AY121" i="8"/>
  <c r="AX121" i="8"/>
  <c r="AW121" i="8"/>
  <c r="AV121" i="8"/>
  <c r="AU121" i="8"/>
  <c r="AT121" i="8"/>
  <c r="AS121" i="8"/>
  <c r="AR121" i="8"/>
  <c r="AQ121" i="8"/>
  <c r="AP121" i="8"/>
  <c r="AO121" i="8"/>
  <c r="AN121" i="8"/>
  <c r="AM121" i="8"/>
  <c r="AL121" i="8"/>
  <c r="AK121" i="8"/>
  <c r="AJ121" i="8"/>
  <c r="AI121" i="8"/>
  <c r="AH121" i="8"/>
  <c r="AG121" i="8"/>
  <c r="AF121" i="8"/>
  <c r="AE121" i="8"/>
  <c r="BA120" i="8"/>
  <c r="AZ120" i="8"/>
  <c r="AY120" i="8"/>
  <c r="AX120" i="8"/>
  <c r="AW120" i="8"/>
  <c r="AV120" i="8"/>
  <c r="AU120" i="8"/>
  <c r="AT120" i="8"/>
  <c r="AS120" i="8"/>
  <c r="AR120" i="8"/>
  <c r="AQ120" i="8"/>
  <c r="AP120" i="8"/>
  <c r="AO120" i="8"/>
  <c r="AN120" i="8"/>
  <c r="AM120" i="8"/>
  <c r="AL120" i="8"/>
  <c r="AK120" i="8"/>
  <c r="AJ120" i="8"/>
  <c r="AI120" i="8"/>
  <c r="AH120" i="8"/>
  <c r="AG120" i="8"/>
  <c r="AF120" i="8"/>
  <c r="AE120" i="8"/>
  <c r="BA119" i="8"/>
  <c r="AZ119" i="8"/>
  <c r="AY119" i="8"/>
  <c r="AX119" i="8"/>
  <c r="AW119" i="8"/>
  <c r="AV119" i="8"/>
  <c r="AU119" i="8"/>
  <c r="AT119" i="8"/>
  <c r="AS119" i="8"/>
  <c r="AR119" i="8"/>
  <c r="AQ119" i="8"/>
  <c r="AP119" i="8"/>
  <c r="AO119" i="8"/>
  <c r="AN119" i="8"/>
  <c r="AM119" i="8"/>
  <c r="AL119" i="8"/>
  <c r="AK119" i="8"/>
  <c r="AJ119" i="8"/>
  <c r="AI119" i="8"/>
  <c r="AH119" i="8"/>
  <c r="AG119" i="8"/>
  <c r="AF119" i="8"/>
  <c r="AE119" i="8"/>
  <c r="BA118" i="8"/>
  <c r="AZ118" i="8"/>
  <c r="AY118" i="8"/>
  <c r="AX118" i="8"/>
  <c r="AW118" i="8"/>
  <c r="AV118" i="8"/>
  <c r="AU118" i="8"/>
  <c r="AT118" i="8"/>
  <c r="AS118" i="8"/>
  <c r="AR118" i="8"/>
  <c r="AQ118" i="8"/>
  <c r="AP118" i="8"/>
  <c r="AO118" i="8"/>
  <c r="AN118" i="8"/>
  <c r="AM118" i="8"/>
  <c r="AL118" i="8"/>
  <c r="AK118" i="8"/>
  <c r="AJ118" i="8"/>
  <c r="AI118" i="8"/>
  <c r="AH118" i="8"/>
  <c r="AG118" i="8"/>
  <c r="AF118" i="8"/>
  <c r="AE118" i="8"/>
  <c r="BA117" i="8"/>
  <c r="AZ117" i="8"/>
  <c r="AY117" i="8"/>
  <c r="AX117" i="8"/>
  <c r="AW117" i="8"/>
  <c r="AV117" i="8"/>
  <c r="AU117" i="8"/>
  <c r="AT117" i="8"/>
  <c r="AS117" i="8"/>
  <c r="AR117" i="8"/>
  <c r="AQ117" i="8"/>
  <c r="AP117" i="8"/>
  <c r="AO117" i="8"/>
  <c r="AN117" i="8"/>
  <c r="AM117" i="8"/>
  <c r="AL117" i="8"/>
  <c r="AK117" i="8"/>
  <c r="AJ117" i="8"/>
  <c r="AI117" i="8"/>
  <c r="AH117" i="8"/>
  <c r="AG117" i="8"/>
  <c r="AF117" i="8"/>
  <c r="AE117" i="8"/>
  <c r="BA116" i="8"/>
  <c r="AZ116" i="8"/>
  <c r="AY116" i="8"/>
  <c r="AX116" i="8"/>
  <c r="AW116" i="8"/>
  <c r="AV116" i="8"/>
  <c r="AU116" i="8"/>
  <c r="AT116" i="8"/>
  <c r="AS116" i="8"/>
  <c r="AR116" i="8"/>
  <c r="AQ116" i="8"/>
  <c r="AP116" i="8"/>
  <c r="AO116" i="8"/>
  <c r="AN116" i="8"/>
  <c r="AM116" i="8"/>
  <c r="AL116" i="8"/>
  <c r="AK116" i="8"/>
  <c r="AJ116" i="8"/>
  <c r="AI116" i="8"/>
  <c r="AH116" i="8"/>
  <c r="AG116" i="8"/>
  <c r="AF116" i="8"/>
  <c r="AE116" i="8"/>
  <c r="BA115" i="8"/>
  <c r="AZ115" i="8"/>
  <c r="AY115" i="8"/>
  <c r="AX115" i="8"/>
  <c r="AW115" i="8"/>
  <c r="AV115" i="8"/>
  <c r="AU115" i="8"/>
  <c r="AT115" i="8"/>
  <c r="AS115" i="8"/>
  <c r="AR115" i="8"/>
  <c r="AQ115" i="8"/>
  <c r="AP115" i="8"/>
  <c r="AO115" i="8"/>
  <c r="AN115" i="8"/>
  <c r="AM115" i="8"/>
  <c r="AL115" i="8"/>
  <c r="AK115" i="8"/>
  <c r="AJ115" i="8"/>
  <c r="AI115" i="8"/>
  <c r="AH115" i="8"/>
  <c r="AG115" i="8"/>
  <c r="AF115" i="8"/>
  <c r="AE115" i="8"/>
  <c r="BA114" i="8"/>
  <c r="AZ114" i="8"/>
  <c r="AY114" i="8"/>
  <c r="AX114" i="8"/>
  <c r="AW114" i="8"/>
  <c r="AV114" i="8"/>
  <c r="AU114" i="8"/>
  <c r="AT114" i="8"/>
  <c r="AS114" i="8"/>
  <c r="AR114" i="8"/>
  <c r="AQ114" i="8"/>
  <c r="AP114" i="8"/>
  <c r="AO114" i="8"/>
  <c r="AN114" i="8"/>
  <c r="AM114" i="8"/>
  <c r="AL114" i="8"/>
  <c r="AK114" i="8"/>
  <c r="AJ114" i="8"/>
  <c r="AI114" i="8"/>
  <c r="AH114" i="8"/>
  <c r="AG114" i="8"/>
  <c r="AF114" i="8"/>
  <c r="AE114" i="8"/>
  <c r="BA113" i="8"/>
  <c r="AZ113" i="8"/>
  <c r="AY113" i="8"/>
  <c r="AX113" i="8"/>
  <c r="AW113" i="8"/>
  <c r="AV113" i="8"/>
  <c r="AU113" i="8"/>
  <c r="AT113" i="8"/>
  <c r="AS113" i="8"/>
  <c r="AR113" i="8"/>
  <c r="AQ113" i="8"/>
  <c r="AP113" i="8"/>
  <c r="AO113" i="8"/>
  <c r="AN113" i="8"/>
  <c r="AM113" i="8"/>
  <c r="AL113" i="8"/>
  <c r="AK113" i="8"/>
  <c r="AJ113" i="8"/>
  <c r="AI113" i="8"/>
  <c r="AH113" i="8"/>
  <c r="AG113" i="8"/>
  <c r="AF113" i="8"/>
  <c r="AE113" i="8"/>
  <c r="BA112" i="8"/>
  <c r="AZ112" i="8"/>
  <c r="AY112" i="8"/>
  <c r="AX112" i="8"/>
  <c r="AW112" i="8"/>
  <c r="AV112" i="8"/>
  <c r="AU112" i="8"/>
  <c r="AT112" i="8"/>
  <c r="AS112" i="8"/>
  <c r="AR112" i="8"/>
  <c r="AQ112" i="8"/>
  <c r="AP112" i="8"/>
  <c r="AO112" i="8"/>
  <c r="AN112" i="8"/>
  <c r="AM112" i="8"/>
  <c r="AL112" i="8"/>
  <c r="AK112" i="8"/>
  <c r="AJ112" i="8"/>
  <c r="AI112" i="8"/>
  <c r="AH112" i="8"/>
  <c r="AG112" i="8"/>
  <c r="AF112" i="8"/>
  <c r="AE112" i="8"/>
  <c r="BA111" i="8"/>
  <c r="AZ111" i="8"/>
  <c r="AY111" i="8"/>
  <c r="AX111" i="8"/>
  <c r="AW111" i="8"/>
  <c r="AV111" i="8"/>
  <c r="AU111" i="8"/>
  <c r="AT111" i="8"/>
  <c r="AS111" i="8"/>
  <c r="AR111" i="8"/>
  <c r="AQ111" i="8"/>
  <c r="AP111" i="8"/>
  <c r="AO111" i="8"/>
  <c r="AN111" i="8"/>
  <c r="AM111" i="8"/>
  <c r="AL111" i="8"/>
  <c r="AK111" i="8"/>
  <c r="AJ111" i="8"/>
  <c r="AI111" i="8"/>
  <c r="AH111" i="8"/>
  <c r="AG111" i="8"/>
  <c r="AF111" i="8"/>
  <c r="AE111" i="8"/>
  <c r="BA110" i="8"/>
  <c r="AZ110" i="8"/>
  <c r="AY110" i="8"/>
  <c r="AX110" i="8"/>
  <c r="AW110" i="8"/>
  <c r="AV110" i="8"/>
  <c r="AU110" i="8"/>
  <c r="AT110" i="8"/>
  <c r="AS110" i="8"/>
  <c r="AR110" i="8"/>
  <c r="AQ110" i="8"/>
  <c r="AP110" i="8"/>
  <c r="AO110" i="8"/>
  <c r="AN110" i="8"/>
  <c r="AM110" i="8"/>
  <c r="AL110" i="8"/>
  <c r="AK110" i="8"/>
  <c r="AJ110" i="8"/>
  <c r="AI110" i="8"/>
  <c r="AH110" i="8"/>
  <c r="AG110" i="8"/>
  <c r="AF110" i="8"/>
  <c r="AE110" i="8"/>
  <c r="BA109" i="8"/>
  <c r="AZ109" i="8"/>
  <c r="AY109" i="8"/>
  <c r="AX109" i="8"/>
  <c r="AW109" i="8"/>
  <c r="AV109" i="8"/>
  <c r="AU109" i="8"/>
  <c r="AT109" i="8"/>
  <c r="AS109" i="8"/>
  <c r="AR109" i="8"/>
  <c r="AQ109" i="8"/>
  <c r="AP109" i="8"/>
  <c r="AO109" i="8"/>
  <c r="AN109" i="8"/>
  <c r="AM109" i="8"/>
  <c r="AL109" i="8"/>
  <c r="AK109" i="8"/>
  <c r="AJ109" i="8"/>
  <c r="AI109" i="8"/>
  <c r="AH109" i="8"/>
  <c r="AG109" i="8"/>
  <c r="AF109" i="8"/>
  <c r="AE109" i="8"/>
  <c r="BA108" i="8"/>
  <c r="AZ108" i="8"/>
  <c r="AY108" i="8"/>
  <c r="AX108" i="8"/>
  <c r="AW108" i="8"/>
  <c r="AV108" i="8"/>
  <c r="AU108" i="8"/>
  <c r="AT108" i="8"/>
  <c r="AS108" i="8"/>
  <c r="AR108" i="8"/>
  <c r="AQ108" i="8"/>
  <c r="AP108" i="8"/>
  <c r="AO108" i="8"/>
  <c r="AN108" i="8"/>
  <c r="AM108" i="8"/>
  <c r="AL108" i="8"/>
  <c r="AK108" i="8"/>
  <c r="AJ108" i="8"/>
  <c r="AI108" i="8"/>
  <c r="AH108" i="8"/>
  <c r="AG108" i="8"/>
  <c r="AF108" i="8"/>
  <c r="AE108" i="8"/>
  <c r="BA107" i="8"/>
  <c r="AZ107" i="8"/>
  <c r="AY107" i="8"/>
  <c r="AX107" i="8"/>
  <c r="AW107" i="8"/>
  <c r="AV107" i="8"/>
  <c r="AU107" i="8"/>
  <c r="AT107" i="8"/>
  <c r="AS107" i="8"/>
  <c r="AR107" i="8"/>
  <c r="AQ107" i="8"/>
  <c r="AP107" i="8"/>
  <c r="AO107" i="8"/>
  <c r="AN107" i="8"/>
  <c r="AM107" i="8"/>
  <c r="AL107" i="8"/>
  <c r="AK107" i="8"/>
  <c r="AJ107" i="8"/>
  <c r="AI107" i="8"/>
  <c r="AH107" i="8"/>
  <c r="AG107" i="8"/>
  <c r="AF107" i="8"/>
  <c r="AE107" i="8"/>
  <c r="BA106" i="8"/>
  <c r="AZ106" i="8"/>
  <c r="AY106" i="8"/>
  <c r="AX106" i="8"/>
  <c r="AW106" i="8"/>
  <c r="AV106" i="8"/>
  <c r="AU106" i="8"/>
  <c r="AT106" i="8"/>
  <c r="AS106" i="8"/>
  <c r="AR106" i="8"/>
  <c r="AQ106" i="8"/>
  <c r="AP106" i="8"/>
  <c r="AO106" i="8"/>
  <c r="AN106" i="8"/>
  <c r="AM106" i="8"/>
  <c r="AL106" i="8"/>
  <c r="AK106" i="8"/>
  <c r="AJ106" i="8"/>
  <c r="AI106" i="8"/>
  <c r="AH106" i="8"/>
  <c r="AG106" i="8"/>
  <c r="AF106" i="8"/>
  <c r="AE106" i="8"/>
  <c r="BA105" i="8"/>
  <c r="AZ105" i="8"/>
  <c r="AY105" i="8"/>
  <c r="AX105" i="8"/>
  <c r="AW105" i="8"/>
  <c r="AV105" i="8"/>
  <c r="AU105" i="8"/>
  <c r="AT105" i="8"/>
  <c r="AS105" i="8"/>
  <c r="AR105" i="8"/>
  <c r="AQ105" i="8"/>
  <c r="AP105" i="8"/>
  <c r="AO105" i="8"/>
  <c r="AN105" i="8"/>
  <c r="AM105" i="8"/>
  <c r="AL105" i="8"/>
  <c r="AK105" i="8"/>
  <c r="AJ105" i="8"/>
  <c r="AI105" i="8"/>
  <c r="AH105" i="8"/>
  <c r="AG105" i="8"/>
  <c r="AF105" i="8"/>
  <c r="AE105" i="8"/>
  <c r="BA104" i="8"/>
  <c r="AZ104" i="8"/>
  <c r="AY104" i="8"/>
  <c r="AX104" i="8"/>
  <c r="AW104" i="8"/>
  <c r="AV104" i="8"/>
  <c r="AU104" i="8"/>
  <c r="AT104" i="8"/>
  <c r="AS104" i="8"/>
  <c r="AR104" i="8"/>
  <c r="AQ104" i="8"/>
  <c r="AP104" i="8"/>
  <c r="AO104" i="8"/>
  <c r="AN104" i="8"/>
  <c r="AM104" i="8"/>
  <c r="AL104" i="8"/>
  <c r="AK104" i="8"/>
  <c r="AJ104" i="8"/>
  <c r="AI104" i="8"/>
  <c r="AH104" i="8"/>
  <c r="AG104" i="8"/>
  <c r="AF104" i="8"/>
  <c r="AE104" i="8"/>
  <c r="BA103" i="8"/>
  <c r="AZ103" i="8"/>
  <c r="AY103" i="8"/>
  <c r="AX103" i="8"/>
  <c r="AW103" i="8"/>
  <c r="AV103" i="8"/>
  <c r="AU103" i="8"/>
  <c r="AT103" i="8"/>
  <c r="AS103" i="8"/>
  <c r="AR103" i="8"/>
  <c r="AQ103" i="8"/>
  <c r="AP103" i="8"/>
  <c r="AO103" i="8"/>
  <c r="AN103" i="8"/>
  <c r="AM103" i="8"/>
  <c r="AL103" i="8"/>
  <c r="AK103" i="8"/>
  <c r="AJ103" i="8"/>
  <c r="AI103" i="8"/>
  <c r="AH103" i="8"/>
  <c r="AG103" i="8"/>
  <c r="AF103" i="8"/>
  <c r="AE103" i="8"/>
  <c r="BA102" i="8"/>
  <c r="AZ102" i="8"/>
  <c r="AY102" i="8"/>
  <c r="AX102" i="8"/>
  <c r="AW102" i="8"/>
  <c r="AV102" i="8"/>
  <c r="AU102" i="8"/>
  <c r="AT102" i="8"/>
  <c r="AS102" i="8"/>
  <c r="AR102" i="8"/>
  <c r="AQ102" i="8"/>
  <c r="AP102" i="8"/>
  <c r="AO102" i="8"/>
  <c r="AN102" i="8"/>
  <c r="AM102" i="8"/>
  <c r="AL102" i="8"/>
  <c r="AK102" i="8"/>
  <c r="AJ102" i="8"/>
  <c r="AI102" i="8"/>
  <c r="AH102" i="8"/>
  <c r="AG102" i="8"/>
  <c r="AF102" i="8"/>
  <c r="AE102" i="8"/>
  <c r="BA101" i="8"/>
  <c r="AZ101" i="8"/>
  <c r="AY101" i="8"/>
  <c r="AX101" i="8"/>
  <c r="AW101" i="8"/>
  <c r="AV101" i="8"/>
  <c r="AU101" i="8"/>
  <c r="AT101" i="8"/>
  <c r="AS101" i="8"/>
  <c r="AR101" i="8"/>
  <c r="AQ101" i="8"/>
  <c r="AP101" i="8"/>
  <c r="AO101" i="8"/>
  <c r="AN101" i="8"/>
  <c r="AM101" i="8"/>
  <c r="AL101" i="8"/>
  <c r="AK101" i="8"/>
  <c r="AJ101" i="8"/>
  <c r="AI101" i="8"/>
  <c r="AH101" i="8"/>
  <c r="AG101" i="8"/>
  <c r="AF101" i="8"/>
  <c r="AE101" i="8"/>
  <c r="BA100" i="8"/>
  <c r="AZ100" i="8"/>
  <c r="AY100" i="8"/>
  <c r="AX100" i="8"/>
  <c r="AW100" i="8"/>
  <c r="AV100" i="8"/>
  <c r="AU100" i="8"/>
  <c r="AT100" i="8"/>
  <c r="AS100" i="8"/>
  <c r="AR100" i="8"/>
  <c r="AQ100" i="8"/>
  <c r="AP100" i="8"/>
  <c r="AO100" i="8"/>
  <c r="AN100" i="8"/>
  <c r="AM100" i="8"/>
  <c r="AL100" i="8"/>
  <c r="AK100" i="8"/>
  <c r="AJ100" i="8"/>
  <c r="AI100" i="8"/>
  <c r="AH100" i="8"/>
  <c r="AG100" i="8"/>
  <c r="AF100" i="8"/>
  <c r="AE100" i="8"/>
  <c r="BA99" i="8"/>
  <c r="AZ99" i="8"/>
  <c r="AY99" i="8"/>
  <c r="AX99" i="8"/>
  <c r="AW99" i="8"/>
  <c r="AV99" i="8"/>
  <c r="AU99" i="8"/>
  <c r="AT99" i="8"/>
  <c r="AS99" i="8"/>
  <c r="AR99" i="8"/>
  <c r="AQ99" i="8"/>
  <c r="AP99" i="8"/>
  <c r="AO99" i="8"/>
  <c r="AN99" i="8"/>
  <c r="AM99" i="8"/>
  <c r="AL99" i="8"/>
  <c r="AK99" i="8"/>
  <c r="AJ99" i="8"/>
  <c r="AI99" i="8"/>
  <c r="AH99" i="8"/>
  <c r="AG99" i="8"/>
  <c r="AF99" i="8"/>
  <c r="AE99" i="8"/>
  <c r="BA98" i="8"/>
  <c r="AZ98" i="8"/>
  <c r="AY98" i="8"/>
  <c r="AX98" i="8"/>
  <c r="AW98" i="8"/>
  <c r="AV98" i="8"/>
  <c r="AU98" i="8"/>
  <c r="AT98" i="8"/>
  <c r="AS98" i="8"/>
  <c r="AR98" i="8"/>
  <c r="AQ98" i="8"/>
  <c r="AP98" i="8"/>
  <c r="AO98" i="8"/>
  <c r="AN98" i="8"/>
  <c r="AM98" i="8"/>
  <c r="AL98" i="8"/>
  <c r="AK98" i="8"/>
  <c r="AJ98" i="8"/>
  <c r="AI98" i="8"/>
  <c r="AH98" i="8"/>
  <c r="AG98" i="8"/>
  <c r="AF98" i="8"/>
  <c r="AE98" i="8"/>
  <c r="BA97" i="8"/>
  <c r="AZ97" i="8"/>
  <c r="AY97" i="8"/>
  <c r="AX97" i="8"/>
  <c r="AW97" i="8"/>
  <c r="AV97" i="8"/>
  <c r="AU97" i="8"/>
  <c r="AT97" i="8"/>
  <c r="AS97" i="8"/>
  <c r="AR97" i="8"/>
  <c r="AQ97" i="8"/>
  <c r="AP97" i="8"/>
  <c r="AO97" i="8"/>
  <c r="AN97" i="8"/>
  <c r="AM97" i="8"/>
  <c r="AL97" i="8"/>
  <c r="AK97" i="8"/>
  <c r="AJ97" i="8"/>
  <c r="AI97" i="8"/>
  <c r="AH97" i="8"/>
  <c r="AG97" i="8"/>
  <c r="AF97" i="8"/>
  <c r="AE97" i="8"/>
  <c r="BA96" i="8"/>
  <c r="AZ96" i="8"/>
  <c r="AY96" i="8"/>
  <c r="AX96" i="8"/>
  <c r="AW96" i="8"/>
  <c r="AV96" i="8"/>
  <c r="AU96" i="8"/>
  <c r="AT96" i="8"/>
  <c r="AS96" i="8"/>
  <c r="AR96" i="8"/>
  <c r="AQ96" i="8"/>
  <c r="AP96" i="8"/>
  <c r="AO96" i="8"/>
  <c r="AN96" i="8"/>
  <c r="AM96" i="8"/>
  <c r="AL96" i="8"/>
  <c r="AK96" i="8"/>
  <c r="AJ96" i="8"/>
  <c r="AI96" i="8"/>
  <c r="AH96" i="8"/>
  <c r="AG96" i="8"/>
  <c r="AF96" i="8"/>
  <c r="AE96" i="8"/>
  <c r="BA95" i="8"/>
  <c r="AZ95" i="8"/>
  <c r="AY95" i="8"/>
  <c r="AX95" i="8"/>
  <c r="AW95" i="8"/>
  <c r="AV95" i="8"/>
  <c r="AU95" i="8"/>
  <c r="AT95" i="8"/>
  <c r="AS95" i="8"/>
  <c r="AR95" i="8"/>
  <c r="AQ95" i="8"/>
  <c r="AP95" i="8"/>
  <c r="AO95" i="8"/>
  <c r="AN95" i="8"/>
  <c r="AM95" i="8"/>
  <c r="AL95" i="8"/>
  <c r="AK95" i="8"/>
  <c r="AJ95" i="8"/>
  <c r="AI95" i="8"/>
  <c r="AH95" i="8"/>
  <c r="AG95" i="8"/>
  <c r="AF95" i="8"/>
  <c r="AE95" i="8"/>
  <c r="BA94" i="8"/>
  <c r="AZ94" i="8"/>
  <c r="AY94" i="8"/>
  <c r="AX94" i="8"/>
  <c r="AW94" i="8"/>
  <c r="AV94" i="8"/>
  <c r="AU94" i="8"/>
  <c r="AT94" i="8"/>
  <c r="AS94" i="8"/>
  <c r="AR94" i="8"/>
  <c r="AQ94" i="8"/>
  <c r="AP94" i="8"/>
  <c r="AO94" i="8"/>
  <c r="AN94" i="8"/>
  <c r="AM94" i="8"/>
  <c r="AL94" i="8"/>
  <c r="AK94" i="8"/>
  <c r="AJ94" i="8"/>
  <c r="AI94" i="8"/>
  <c r="AH94" i="8"/>
  <c r="AG94" i="8"/>
  <c r="AF94" i="8"/>
  <c r="AE94" i="8"/>
  <c r="BA93" i="8"/>
  <c r="AZ93" i="8"/>
  <c r="AY93" i="8"/>
  <c r="AX93" i="8"/>
  <c r="AW93" i="8"/>
  <c r="AV93" i="8"/>
  <c r="AU93" i="8"/>
  <c r="AT93" i="8"/>
  <c r="AS93" i="8"/>
  <c r="AR93" i="8"/>
  <c r="AQ93" i="8"/>
  <c r="AP93" i="8"/>
  <c r="AO93" i="8"/>
  <c r="AN93" i="8"/>
  <c r="AM93" i="8"/>
  <c r="AL93" i="8"/>
  <c r="AK93" i="8"/>
  <c r="AJ93" i="8"/>
  <c r="AI93" i="8"/>
  <c r="AH93" i="8"/>
  <c r="AG93" i="8"/>
  <c r="AF93" i="8"/>
  <c r="AE93" i="8"/>
  <c r="BA92" i="8"/>
  <c r="AZ92" i="8"/>
  <c r="AY92" i="8"/>
  <c r="AX92" i="8"/>
  <c r="AW92" i="8"/>
  <c r="AV92" i="8"/>
  <c r="AU92" i="8"/>
  <c r="AT92" i="8"/>
  <c r="AS92" i="8"/>
  <c r="AR92" i="8"/>
  <c r="AQ92" i="8"/>
  <c r="AP92" i="8"/>
  <c r="AO92" i="8"/>
  <c r="AN92" i="8"/>
  <c r="AM92" i="8"/>
  <c r="AL92" i="8"/>
  <c r="AK92" i="8"/>
  <c r="AJ92" i="8"/>
  <c r="AI92" i="8"/>
  <c r="AH92" i="8"/>
  <c r="AG92" i="8"/>
  <c r="AF92" i="8"/>
  <c r="AE92" i="8"/>
  <c r="BA91" i="8"/>
  <c r="AZ91" i="8"/>
  <c r="AY91" i="8"/>
  <c r="AX91" i="8"/>
  <c r="AW91" i="8"/>
  <c r="AV91" i="8"/>
  <c r="AU91" i="8"/>
  <c r="AT91" i="8"/>
  <c r="AS91" i="8"/>
  <c r="AR91" i="8"/>
  <c r="AQ91" i="8"/>
  <c r="AP91" i="8"/>
  <c r="AO91" i="8"/>
  <c r="AN91" i="8"/>
  <c r="AM91" i="8"/>
  <c r="AL91" i="8"/>
  <c r="AK91" i="8"/>
  <c r="AJ91" i="8"/>
  <c r="AI91" i="8"/>
  <c r="AH91" i="8"/>
  <c r="AG91" i="8"/>
  <c r="AF91" i="8"/>
  <c r="AE91" i="8"/>
  <c r="BA90" i="8"/>
  <c r="AZ90" i="8"/>
  <c r="AY90" i="8"/>
  <c r="AX90" i="8"/>
  <c r="AW90" i="8"/>
  <c r="AV90" i="8"/>
  <c r="AU90" i="8"/>
  <c r="AT90" i="8"/>
  <c r="AS90" i="8"/>
  <c r="AR90" i="8"/>
  <c r="AQ90" i="8"/>
  <c r="AP90" i="8"/>
  <c r="AO90" i="8"/>
  <c r="AN90" i="8"/>
  <c r="AM90" i="8"/>
  <c r="AL90" i="8"/>
  <c r="AK90" i="8"/>
  <c r="AJ90" i="8"/>
  <c r="AI90" i="8"/>
  <c r="AH90" i="8"/>
  <c r="AG90" i="8"/>
  <c r="AF90" i="8"/>
  <c r="AE90" i="8"/>
  <c r="BA89" i="8"/>
  <c r="AZ89" i="8"/>
  <c r="AY89" i="8"/>
  <c r="AX89" i="8"/>
  <c r="AW89" i="8"/>
  <c r="AV89" i="8"/>
  <c r="AU89" i="8"/>
  <c r="AT89" i="8"/>
  <c r="AS89" i="8"/>
  <c r="AR89" i="8"/>
  <c r="AQ89" i="8"/>
  <c r="AP89" i="8"/>
  <c r="AO89" i="8"/>
  <c r="AN89" i="8"/>
  <c r="AM89" i="8"/>
  <c r="AL89" i="8"/>
  <c r="AK89" i="8"/>
  <c r="AJ89" i="8"/>
  <c r="AI89" i="8"/>
  <c r="AH89" i="8"/>
  <c r="AG89" i="8"/>
  <c r="AF89" i="8"/>
  <c r="AE89" i="8"/>
  <c r="BA88" i="8"/>
  <c r="AZ88" i="8"/>
  <c r="AY88" i="8"/>
  <c r="AX88" i="8"/>
  <c r="AW88" i="8"/>
  <c r="AV88" i="8"/>
  <c r="AU88" i="8"/>
  <c r="AT88" i="8"/>
  <c r="AS88" i="8"/>
  <c r="AR88" i="8"/>
  <c r="AQ88" i="8"/>
  <c r="AP88" i="8"/>
  <c r="AO88" i="8"/>
  <c r="AN88" i="8"/>
  <c r="AM88" i="8"/>
  <c r="AL88" i="8"/>
  <c r="AK88" i="8"/>
  <c r="AJ88" i="8"/>
  <c r="AI88" i="8"/>
  <c r="AH88" i="8"/>
  <c r="AG88" i="8"/>
  <c r="AF88" i="8"/>
  <c r="AE88" i="8"/>
  <c r="BA87" i="8"/>
  <c r="AZ87" i="8"/>
  <c r="AY87" i="8"/>
  <c r="AX87" i="8"/>
  <c r="AW87" i="8"/>
  <c r="AV87" i="8"/>
  <c r="AU87" i="8"/>
  <c r="AT87" i="8"/>
  <c r="AS87" i="8"/>
  <c r="AR87" i="8"/>
  <c r="AQ87" i="8"/>
  <c r="AP87" i="8"/>
  <c r="AO87" i="8"/>
  <c r="AN87" i="8"/>
  <c r="AM87" i="8"/>
  <c r="AL87" i="8"/>
  <c r="AK87" i="8"/>
  <c r="AJ87" i="8"/>
  <c r="AI87" i="8"/>
  <c r="AH87" i="8"/>
  <c r="AG87" i="8"/>
  <c r="AF87" i="8"/>
  <c r="AE87" i="8"/>
  <c r="BA86" i="8"/>
  <c r="AZ86" i="8"/>
  <c r="AY86" i="8"/>
  <c r="AX86" i="8"/>
  <c r="AW86" i="8"/>
  <c r="AV86" i="8"/>
  <c r="AU86" i="8"/>
  <c r="AT86" i="8"/>
  <c r="AS86" i="8"/>
  <c r="AR86" i="8"/>
  <c r="AQ86" i="8"/>
  <c r="AP86" i="8"/>
  <c r="AO86" i="8"/>
  <c r="AN86" i="8"/>
  <c r="AM86" i="8"/>
  <c r="AL86" i="8"/>
  <c r="AK86" i="8"/>
  <c r="AJ86" i="8"/>
  <c r="AI86" i="8"/>
  <c r="AH86" i="8"/>
  <c r="AG86" i="8"/>
  <c r="AF86" i="8"/>
  <c r="AE86" i="8"/>
  <c r="BA85" i="8"/>
  <c r="AZ85" i="8"/>
  <c r="AY85" i="8"/>
  <c r="AX85" i="8"/>
  <c r="AW85" i="8"/>
  <c r="AV85" i="8"/>
  <c r="AU85" i="8"/>
  <c r="AT85" i="8"/>
  <c r="AS85" i="8"/>
  <c r="AR85" i="8"/>
  <c r="AQ85" i="8"/>
  <c r="AP85" i="8"/>
  <c r="AO85" i="8"/>
  <c r="AN85" i="8"/>
  <c r="AM85" i="8"/>
  <c r="AL85" i="8"/>
  <c r="AK85" i="8"/>
  <c r="AJ85" i="8"/>
  <c r="AI85" i="8"/>
  <c r="AH85" i="8"/>
  <c r="AG85" i="8"/>
  <c r="AF85" i="8"/>
  <c r="AE85" i="8"/>
  <c r="BA84" i="8"/>
  <c r="AZ84" i="8"/>
  <c r="AY84" i="8"/>
  <c r="AX84" i="8"/>
  <c r="AW84" i="8"/>
  <c r="AV84" i="8"/>
  <c r="AU84" i="8"/>
  <c r="AT84" i="8"/>
  <c r="AS84" i="8"/>
  <c r="AR84" i="8"/>
  <c r="AQ84" i="8"/>
  <c r="AP84" i="8"/>
  <c r="AO84" i="8"/>
  <c r="AN84" i="8"/>
  <c r="AM84" i="8"/>
  <c r="AL84" i="8"/>
  <c r="AK84" i="8"/>
  <c r="AJ84" i="8"/>
  <c r="AI84" i="8"/>
  <c r="AH84" i="8"/>
  <c r="AG84" i="8"/>
  <c r="AF84" i="8"/>
  <c r="AE84" i="8"/>
  <c r="BA83" i="8"/>
  <c r="AZ83" i="8"/>
  <c r="AY83" i="8"/>
  <c r="AX83" i="8"/>
  <c r="AW83" i="8"/>
  <c r="AV83" i="8"/>
  <c r="AU83" i="8"/>
  <c r="AT83" i="8"/>
  <c r="AS83" i="8"/>
  <c r="AR83" i="8"/>
  <c r="AQ83" i="8"/>
  <c r="AP83" i="8"/>
  <c r="AO83" i="8"/>
  <c r="AN83" i="8"/>
  <c r="AM83" i="8"/>
  <c r="AL83" i="8"/>
  <c r="AK83" i="8"/>
  <c r="AJ83" i="8"/>
  <c r="AI83" i="8"/>
  <c r="AH83" i="8"/>
  <c r="AG83" i="8"/>
  <c r="AF83" i="8"/>
  <c r="AE83" i="8"/>
  <c r="BA82" i="8"/>
  <c r="AZ82" i="8"/>
  <c r="AY82" i="8"/>
  <c r="AX82" i="8"/>
  <c r="AW82" i="8"/>
  <c r="AV82" i="8"/>
  <c r="AU82" i="8"/>
  <c r="AT82" i="8"/>
  <c r="AS82" i="8"/>
  <c r="AR82" i="8"/>
  <c r="AQ82" i="8"/>
  <c r="AP82" i="8"/>
  <c r="AO82" i="8"/>
  <c r="AN82" i="8"/>
  <c r="AM82" i="8"/>
  <c r="AL82" i="8"/>
  <c r="AK82" i="8"/>
  <c r="AJ82" i="8"/>
  <c r="AI82" i="8"/>
  <c r="AH82" i="8"/>
  <c r="AG82" i="8"/>
  <c r="AF82" i="8"/>
  <c r="AE82" i="8"/>
  <c r="BA81" i="8"/>
  <c r="AZ81" i="8"/>
  <c r="AY81" i="8"/>
  <c r="AX81" i="8"/>
  <c r="AW81" i="8"/>
  <c r="AV81" i="8"/>
  <c r="AU81" i="8"/>
  <c r="AT81" i="8"/>
  <c r="AS81" i="8"/>
  <c r="AR81" i="8"/>
  <c r="AQ81" i="8"/>
  <c r="AP81" i="8"/>
  <c r="AO81" i="8"/>
  <c r="AN81" i="8"/>
  <c r="AM81" i="8"/>
  <c r="AL81" i="8"/>
  <c r="AK81" i="8"/>
  <c r="AJ81" i="8"/>
  <c r="AI81" i="8"/>
  <c r="AH81" i="8"/>
  <c r="AG81" i="8"/>
  <c r="AF81" i="8"/>
  <c r="AE81" i="8"/>
  <c r="BA80" i="8"/>
  <c r="AZ80" i="8"/>
  <c r="AY80" i="8"/>
  <c r="AX80" i="8"/>
  <c r="AW80" i="8"/>
  <c r="AV80" i="8"/>
  <c r="AU80" i="8"/>
  <c r="AT80" i="8"/>
  <c r="AS80" i="8"/>
  <c r="AR80" i="8"/>
  <c r="AQ80" i="8"/>
  <c r="AP80" i="8"/>
  <c r="AO80" i="8"/>
  <c r="AN80" i="8"/>
  <c r="AM80" i="8"/>
  <c r="AL80" i="8"/>
  <c r="AK80" i="8"/>
  <c r="AJ80" i="8"/>
  <c r="AI80" i="8"/>
  <c r="AH80" i="8"/>
  <c r="AG80" i="8"/>
  <c r="AF80" i="8"/>
  <c r="AE80" i="8"/>
  <c r="BA79" i="8"/>
  <c r="AZ79" i="8"/>
  <c r="AY79" i="8"/>
  <c r="AX79" i="8"/>
  <c r="AW79" i="8"/>
  <c r="AV79" i="8"/>
  <c r="AU79" i="8"/>
  <c r="AT79" i="8"/>
  <c r="AS79" i="8"/>
  <c r="AR79" i="8"/>
  <c r="AQ79" i="8"/>
  <c r="AP79" i="8"/>
  <c r="AO79" i="8"/>
  <c r="AN79" i="8"/>
  <c r="AM79" i="8"/>
  <c r="AL79" i="8"/>
  <c r="AK79" i="8"/>
  <c r="AJ79" i="8"/>
  <c r="AI79" i="8"/>
  <c r="AH79" i="8"/>
  <c r="AG79" i="8"/>
  <c r="AF79" i="8"/>
  <c r="AE79" i="8"/>
  <c r="BA78" i="8"/>
  <c r="AZ78" i="8"/>
  <c r="AY78" i="8"/>
  <c r="AX78" i="8"/>
  <c r="AW78" i="8"/>
  <c r="AV78" i="8"/>
  <c r="AU78" i="8"/>
  <c r="AT78" i="8"/>
  <c r="AS78" i="8"/>
  <c r="AR78" i="8"/>
  <c r="AQ78" i="8"/>
  <c r="AP78" i="8"/>
  <c r="AO78" i="8"/>
  <c r="AN78" i="8"/>
  <c r="AM78" i="8"/>
  <c r="AL78" i="8"/>
  <c r="AK78" i="8"/>
  <c r="AJ78" i="8"/>
  <c r="AI78" i="8"/>
  <c r="AH78" i="8"/>
  <c r="AG78" i="8"/>
  <c r="AF78" i="8"/>
  <c r="AE78" i="8"/>
  <c r="BA77" i="8"/>
  <c r="AZ77" i="8"/>
  <c r="AY77" i="8"/>
  <c r="AX77" i="8"/>
  <c r="AW77" i="8"/>
  <c r="AV77" i="8"/>
  <c r="AU77" i="8"/>
  <c r="AT77" i="8"/>
  <c r="AS77" i="8"/>
  <c r="AR77" i="8"/>
  <c r="AQ77" i="8"/>
  <c r="AP77" i="8"/>
  <c r="AO77" i="8"/>
  <c r="AN77" i="8"/>
  <c r="AM77" i="8"/>
  <c r="AL77" i="8"/>
  <c r="AK77" i="8"/>
  <c r="AJ77" i="8"/>
  <c r="AI77" i="8"/>
  <c r="AH77" i="8"/>
  <c r="AG77" i="8"/>
  <c r="AF77" i="8"/>
  <c r="AE77" i="8"/>
  <c r="BA76" i="8"/>
  <c r="AZ76" i="8"/>
  <c r="AY76" i="8"/>
  <c r="AX76" i="8"/>
  <c r="AW76" i="8"/>
  <c r="AV76" i="8"/>
  <c r="AU76" i="8"/>
  <c r="AT76" i="8"/>
  <c r="AS76" i="8"/>
  <c r="AR76" i="8"/>
  <c r="AQ76" i="8"/>
  <c r="AP76" i="8"/>
  <c r="AO76" i="8"/>
  <c r="AN76" i="8"/>
  <c r="AM76" i="8"/>
  <c r="AL76" i="8"/>
  <c r="AK76" i="8"/>
  <c r="AJ76" i="8"/>
  <c r="AI76" i="8"/>
  <c r="AH76" i="8"/>
  <c r="AG76" i="8"/>
  <c r="AF76" i="8"/>
  <c r="AE76" i="8"/>
  <c r="BA75" i="8"/>
  <c r="AZ75" i="8"/>
  <c r="AY75" i="8"/>
  <c r="AX75" i="8"/>
  <c r="AW75" i="8"/>
  <c r="AV75" i="8"/>
  <c r="AU75" i="8"/>
  <c r="AT75" i="8"/>
  <c r="AS75" i="8"/>
  <c r="AR75" i="8"/>
  <c r="AQ75" i="8"/>
  <c r="AP75" i="8"/>
  <c r="AO75" i="8"/>
  <c r="AN75" i="8"/>
  <c r="AM75" i="8"/>
  <c r="AL75" i="8"/>
  <c r="AK75" i="8"/>
  <c r="AJ75" i="8"/>
  <c r="AI75" i="8"/>
  <c r="AH75" i="8"/>
  <c r="AG75" i="8"/>
  <c r="AF75" i="8"/>
  <c r="AE75" i="8"/>
  <c r="BA74" i="8"/>
  <c r="AZ74" i="8"/>
  <c r="AY74" i="8"/>
  <c r="AX74" i="8"/>
  <c r="AW74" i="8"/>
  <c r="AV74" i="8"/>
  <c r="AU74" i="8"/>
  <c r="AT74" i="8"/>
  <c r="AS74" i="8"/>
  <c r="AR74" i="8"/>
  <c r="AQ74" i="8"/>
  <c r="AP74" i="8"/>
  <c r="AO74" i="8"/>
  <c r="AN74" i="8"/>
  <c r="AM74" i="8"/>
  <c r="AL74" i="8"/>
  <c r="AK74" i="8"/>
  <c r="AJ74" i="8"/>
  <c r="AI74" i="8"/>
  <c r="AH74" i="8"/>
  <c r="AG74" i="8"/>
  <c r="AF74" i="8"/>
  <c r="AE74" i="8"/>
  <c r="BA73" i="8"/>
  <c r="AZ73" i="8"/>
  <c r="AY73" i="8"/>
  <c r="AX73" i="8"/>
  <c r="AW73" i="8"/>
  <c r="AV73" i="8"/>
  <c r="AU73" i="8"/>
  <c r="AT73" i="8"/>
  <c r="AS73" i="8"/>
  <c r="AR73" i="8"/>
  <c r="AQ73" i="8"/>
  <c r="AP73" i="8"/>
  <c r="AO73" i="8"/>
  <c r="AN73" i="8"/>
  <c r="AM73" i="8"/>
  <c r="AL73" i="8"/>
  <c r="AK73" i="8"/>
  <c r="AJ73" i="8"/>
  <c r="AI73" i="8"/>
  <c r="AH73" i="8"/>
  <c r="AG73" i="8"/>
  <c r="AF73" i="8"/>
  <c r="AE73" i="8"/>
  <c r="BA72" i="8"/>
  <c r="AZ72" i="8"/>
  <c r="AY72" i="8"/>
  <c r="AX72" i="8"/>
  <c r="AW72" i="8"/>
  <c r="AV72" i="8"/>
  <c r="AU72" i="8"/>
  <c r="AT72" i="8"/>
  <c r="AS72" i="8"/>
  <c r="AR72" i="8"/>
  <c r="AQ72" i="8"/>
  <c r="AP72" i="8"/>
  <c r="AO72" i="8"/>
  <c r="AN72" i="8"/>
  <c r="AM72" i="8"/>
  <c r="AL72" i="8"/>
  <c r="AK72" i="8"/>
  <c r="AJ72" i="8"/>
  <c r="AI72" i="8"/>
  <c r="AH72" i="8"/>
  <c r="AG72" i="8"/>
  <c r="AF72" i="8"/>
  <c r="AE72" i="8"/>
  <c r="BA71" i="8"/>
  <c r="AZ71" i="8"/>
  <c r="AY71" i="8"/>
  <c r="AX71" i="8"/>
  <c r="AW71" i="8"/>
  <c r="AV71" i="8"/>
  <c r="AU71" i="8"/>
  <c r="AT71" i="8"/>
  <c r="AS71" i="8"/>
  <c r="AR71" i="8"/>
  <c r="AQ71" i="8"/>
  <c r="AP71" i="8"/>
  <c r="AO71" i="8"/>
  <c r="AN71" i="8"/>
  <c r="AM71" i="8"/>
  <c r="AL71" i="8"/>
  <c r="AK71" i="8"/>
  <c r="AJ71" i="8"/>
  <c r="AI71" i="8"/>
  <c r="AH71" i="8"/>
  <c r="AG71" i="8"/>
  <c r="AF71" i="8"/>
  <c r="AE71" i="8"/>
  <c r="BA70" i="8"/>
  <c r="AZ70" i="8"/>
  <c r="AY70" i="8"/>
  <c r="AX70" i="8"/>
  <c r="AW70" i="8"/>
  <c r="AV70" i="8"/>
  <c r="AU70" i="8"/>
  <c r="AT70" i="8"/>
  <c r="AS70" i="8"/>
  <c r="AR70" i="8"/>
  <c r="AQ70" i="8"/>
  <c r="AP70" i="8"/>
  <c r="AO70" i="8"/>
  <c r="AN70" i="8"/>
  <c r="AM70" i="8"/>
  <c r="AL70" i="8"/>
  <c r="AK70" i="8"/>
  <c r="AJ70" i="8"/>
  <c r="AI70" i="8"/>
  <c r="AH70" i="8"/>
  <c r="AG70" i="8"/>
  <c r="AF70" i="8"/>
  <c r="AE70" i="8"/>
  <c r="BA69" i="8"/>
  <c r="AZ69" i="8"/>
  <c r="AY69" i="8"/>
  <c r="AX69" i="8"/>
  <c r="AW69" i="8"/>
  <c r="AV69" i="8"/>
  <c r="AU69" i="8"/>
  <c r="AT69" i="8"/>
  <c r="AS69" i="8"/>
  <c r="AR69" i="8"/>
  <c r="AQ69" i="8"/>
  <c r="AP69" i="8"/>
  <c r="AO69" i="8"/>
  <c r="AN69" i="8"/>
  <c r="AM69" i="8"/>
  <c r="AL69" i="8"/>
  <c r="AK69" i="8"/>
  <c r="AJ69" i="8"/>
  <c r="AI69" i="8"/>
  <c r="AH69" i="8"/>
  <c r="AG69" i="8"/>
  <c r="AF69" i="8"/>
  <c r="AE69" i="8"/>
  <c r="BA68" i="8"/>
  <c r="AZ68" i="8"/>
  <c r="AY68" i="8"/>
  <c r="AX68" i="8"/>
  <c r="AW68" i="8"/>
  <c r="AV68" i="8"/>
  <c r="AU68" i="8"/>
  <c r="AT68" i="8"/>
  <c r="AS68" i="8"/>
  <c r="AR68" i="8"/>
  <c r="AQ68" i="8"/>
  <c r="AP68" i="8"/>
  <c r="AO68" i="8"/>
  <c r="AN68" i="8"/>
  <c r="AM68" i="8"/>
  <c r="AL68" i="8"/>
  <c r="AK68" i="8"/>
  <c r="AJ68" i="8"/>
  <c r="AI68" i="8"/>
  <c r="AH68" i="8"/>
  <c r="AG68" i="8"/>
  <c r="AF68" i="8"/>
  <c r="AE68" i="8"/>
  <c r="BA67" i="8"/>
  <c r="AZ67" i="8"/>
  <c r="AY67" i="8"/>
  <c r="AX67" i="8"/>
  <c r="AW67" i="8"/>
  <c r="AV67" i="8"/>
  <c r="AU67" i="8"/>
  <c r="AT67" i="8"/>
  <c r="AS67" i="8"/>
  <c r="AR67" i="8"/>
  <c r="AQ67" i="8"/>
  <c r="AP67" i="8"/>
  <c r="AO67" i="8"/>
  <c r="AN67" i="8"/>
  <c r="AM67" i="8"/>
  <c r="AL67" i="8"/>
  <c r="AK67" i="8"/>
  <c r="AJ67" i="8"/>
  <c r="AI67" i="8"/>
  <c r="AH67" i="8"/>
  <c r="AG67" i="8"/>
  <c r="AF67" i="8"/>
  <c r="AE67" i="8"/>
  <c r="BA66" i="8"/>
  <c r="AZ66" i="8"/>
  <c r="AY66" i="8"/>
  <c r="AX66" i="8"/>
  <c r="AW66" i="8"/>
  <c r="AV66" i="8"/>
  <c r="AU66" i="8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BA65" i="8"/>
  <c r="AZ65" i="8"/>
  <c r="AY65" i="8"/>
  <c r="AX65" i="8"/>
  <c r="AW65" i="8"/>
  <c r="AV65" i="8"/>
  <c r="AU65" i="8"/>
  <c r="AT65" i="8"/>
  <c r="AS65" i="8"/>
  <c r="AR65" i="8"/>
  <c r="AQ65" i="8"/>
  <c r="AP65" i="8"/>
  <c r="AO65" i="8"/>
  <c r="AN65" i="8"/>
  <c r="AM65" i="8"/>
  <c r="AL65" i="8"/>
  <c r="AK65" i="8"/>
  <c r="AJ65" i="8"/>
  <c r="AI65" i="8"/>
  <c r="AH65" i="8"/>
  <c r="AG65" i="8"/>
  <c r="AF65" i="8"/>
  <c r="AE65" i="8"/>
  <c r="BA64" i="8"/>
  <c r="AZ64" i="8"/>
  <c r="AY64" i="8"/>
  <c r="AX64" i="8"/>
  <c r="AW64" i="8"/>
  <c r="AV64" i="8"/>
  <c r="AU64" i="8"/>
  <c r="AT64" i="8"/>
  <c r="AS64" i="8"/>
  <c r="AR64" i="8"/>
  <c r="AQ64" i="8"/>
  <c r="AP64" i="8"/>
  <c r="AO64" i="8"/>
  <c r="AN64" i="8"/>
  <c r="AM64" i="8"/>
  <c r="AL64" i="8"/>
  <c r="AK64" i="8"/>
  <c r="AJ64" i="8"/>
  <c r="AI64" i="8"/>
  <c r="AH64" i="8"/>
  <c r="AG64" i="8"/>
  <c r="AF64" i="8"/>
  <c r="AE64" i="8"/>
  <c r="BA63" i="8"/>
  <c r="AZ63" i="8"/>
  <c r="AY63" i="8"/>
  <c r="AX63" i="8"/>
  <c r="AW63" i="8"/>
  <c r="AV63" i="8"/>
  <c r="AU63" i="8"/>
  <c r="AT63" i="8"/>
  <c r="AS63" i="8"/>
  <c r="AR63" i="8"/>
  <c r="AQ63" i="8"/>
  <c r="AP63" i="8"/>
  <c r="AO63" i="8"/>
  <c r="AN63" i="8"/>
  <c r="AM63" i="8"/>
  <c r="AL63" i="8"/>
  <c r="AK63" i="8"/>
  <c r="AJ63" i="8"/>
  <c r="AI63" i="8"/>
  <c r="AH63" i="8"/>
  <c r="AG63" i="8"/>
  <c r="AF63" i="8"/>
  <c r="AE63" i="8"/>
  <c r="BA62" i="8"/>
  <c r="AZ62" i="8"/>
  <c r="AY62" i="8"/>
  <c r="AX62" i="8"/>
  <c r="AW62" i="8"/>
  <c r="AV62" i="8"/>
  <c r="AU62" i="8"/>
  <c r="AT62" i="8"/>
  <c r="AS62" i="8"/>
  <c r="AR62" i="8"/>
  <c r="AQ62" i="8"/>
  <c r="AP62" i="8"/>
  <c r="AO62" i="8"/>
  <c r="AN62" i="8"/>
  <c r="AM62" i="8"/>
  <c r="AL62" i="8"/>
  <c r="AK62" i="8"/>
  <c r="AJ62" i="8"/>
  <c r="AI62" i="8"/>
  <c r="AH62" i="8"/>
  <c r="AG62" i="8"/>
  <c r="AF62" i="8"/>
  <c r="AE62" i="8"/>
  <c r="BA61" i="8"/>
  <c r="AZ61" i="8"/>
  <c r="AY61" i="8"/>
  <c r="AX61" i="8"/>
  <c r="AW61" i="8"/>
  <c r="AV61" i="8"/>
  <c r="AU61" i="8"/>
  <c r="AT61" i="8"/>
  <c r="AS61" i="8"/>
  <c r="AR61" i="8"/>
  <c r="AQ61" i="8"/>
  <c r="AP61" i="8"/>
  <c r="AO61" i="8"/>
  <c r="AN61" i="8"/>
  <c r="AM61" i="8"/>
  <c r="AL61" i="8"/>
  <c r="AK61" i="8"/>
  <c r="AJ61" i="8"/>
  <c r="AI61" i="8"/>
  <c r="AH61" i="8"/>
  <c r="AG61" i="8"/>
  <c r="AF61" i="8"/>
  <c r="AE61" i="8"/>
  <c r="BA60" i="8"/>
  <c r="AZ60" i="8"/>
  <c r="AY60" i="8"/>
  <c r="AX60" i="8"/>
  <c r="AW60" i="8"/>
  <c r="AV60" i="8"/>
  <c r="AU60" i="8"/>
  <c r="AT60" i="8"/>
  <c r="AS60" i="8"/>
  <c r="AR60" i="8"/>
  <c r="AQ60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BA58" i="8"/>
  <c r="AZ58" i="8"/>
  <c r="AY58" i="8"/>
  <c r="AX58" i="8"/>
  <c r="AW58" i="8"/>
  <c r="AV58" i="8"/>
  <c r="AU58" i="8"/>
  <c r="AT58" i="8"/>
  <c r="AS58" i="8"/>
  <c r="AR58" i="8"/>
  <c r="AQ58" i="8"/>
  <c r="AP58" i="8"/>
  <c r="AO58" i="8"/>
  <c r="AN58" i="8"/>
  <c r="AM58" i="8"/>
  <c r="AL58" i="8"/>
  <c r="AK58" i="8"/>
  <c r="AJ58" i="8"/>
  <c r="AI58" i="8"/>
  <c r="AH58" i="8"/>
  <c r="AG58" i="8"/>
  <c r="AF58" i="8"/>
  <c r="AE58" i="8"/>
  <c r="BA57" i="8"/>
  <c r="AZ57" i="8"/>
  <c r="AY57" i="8"/>
  <c r="AX57" i="8"/>
  <c r="AW57" i="8"/>
  <c r="AV57" i="8"/>
  <c r="AU57" i="8"/>
  <c r="AT57" i="8"/>
  <c r="AS57" i="8"/>
  <c r="AR57" i="8"/>
  <c r="AQ57" i="8"/>
  <c r="AP57" i="8"/>
  <c r="AO57" i="8"/>
  <c r="AN57" i="8"/>
  <c r="AM57" i="8"/>
  <c r="AL57" i="8"/>
  <c r="AK57" i="8"/>
  <c r="AJ57" i="8"/>
  <c r="AI57" i="8"/>
  <c r="AH57" i="8"/>
  <c r="AG57" i="8"/>
  <c r="AF57" i="8"/>
  <c r="AE57" i="8"/>
  <c r="BA56" i="8"/>
  <c r="AZ56" i="8"/>
  <c r="AY56" i="8"/>
  <c r="AX56" i="8"/>
  <c r="AW56" i="8"/>
  <c r="AV56" i="8"/>
  <c r="AU56" i="8"/>
  <c r="AT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BA55" i="8"/>
  <c r="AZ55" i="8"/>
  <c r="AY55" i="8"/>
  <c r="AX55" i="8"/>
  <c r="AW55" i="8"/>
  <c r="AV55" i="8"/>
  <c r="AU55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BA54" i="8"/>
  <c r="AZ54" i="8"/>
  <c r="AY54" i="8"/>
  <c r="AX54" i="8"/>
  <c r="AW54" i="8"/>
  <c r="AV54" i="8"/>
  <c r="AU54" i="8"/>
  <c r="AT54" i="8"/>
  <c r="AS54" i="8"/>
  <c r="AR54" i="8"/>
  <c r="AQ54" i="8"/>
  <c r="AP54" i="8"/>
  <c r="AO54" i="8"/>
  <c r="AN54" i="8"/>
  <c r="AM54" i="8"/>
  <c r="AL54" i="8"/>
  <c r="AK54" i="8"/>
  <c r="AJ54" i="8"/>
  <c r="AI54" i="8"/>
  <c r="AH54" i="8"/>
  <c r="AG54" i="8"/>
  <c r="AF54" i="8"/>
  <c r="AE54" i="8"/>
  <c r="BA53" i="8"/>
  <c r="AZ53" i="8"/>
  <c r="AY53" i="8"/>
  <c r="AX53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BA52" i="8"/>
  <c r="AZ52" i="8"/>
  <c r="AY52" i="8"/>
  <c r="AX52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BA51" i="8"/>
  <c r="AZ51" i="8"/>
  <c r="AY51" i="8"/>
  <c r="AX51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BA50" i="8"/>
  <c r="AZ50" i="8"/>
  <c r="AY50" i="8"/>
  <c r="AX50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BA49" i="8"/>
  <c r="AZ49" i="8"/>
  <c r="AY49" i="8"/>
  <c r="AX49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BA48" i="8"/>
  <c r="AZ48" i="8"/>
  <c r="AY48" i="8"/>
  <c r="AX48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BA47" i="8"/>
  <c r="AZ47" i="8"/>
  <c r="AY47" i="8"/>
  <c r="AX47" i="8"/>
  <c r="AW47" i="8"/>
  <c r="AV47" i="8"/>
  <c r="AU47" i="8"/>
  <c r="AT47" i="8"/>
  <c r="AS47" i="8"/>
  <c r="AR47" i="8"/>
  <c r="AQ47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BA46" i="8"/>
  <c r="AZ46" i="8"/>
  <c r="AY46" i="8"/>
  <c r="AX46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BA45" i="8"/>
  <c r="AZ45" i="8"/>
  <c r="AY45" i="8"/>
  <c r="AX45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BA44" i="8"/>
  <c r="AZ44" i="8"/>
  <c r="AY44" i="8"/>
  <c r="AX44" i="8"/>
  <c r="AW44" i="8"/>
  <c r="AV44" i="8"/>
  <c r="AU44" i="8"/>
  <c r="AT44" i="8"/>
  <c r="AS44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BA43" i="8"/>
  <c r="AZ43" i="8"/>
  <c r="AY43" i="8"/>
  <c r="AX43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BA42" i="8"/>
  <c r="AZ42" i="8"/>
  <c r="AY42" i="8"/>
  <c r="AX42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BA41" i="8"/>
  <c r="AZ41" i="8"/>
  <c r="AY41" i="8"/>
  <c r="AX41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BA40" i="8"/>
  <c r="AZ40" i="8"/>
  <c r="AY40" i="8"/>
  <c r="AX40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BA38" i="8"/>
  <c r="AZ38" i="8"/>
  <c r="AY38" i="8"/>
  <c r="AX38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BA35" i="8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BA34" i="8"/>
  <c r="AZ34" i="8"/>
  <c r="AY34" i="8"/>
  <c r="AX34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BA33" i="8"/>
  <c r="AZ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BA32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BP13" i="8"/>
  <c r="BD13" i="8"/>
  <c r="AQ13" i="8"/>
  <c r="AD13" i="8"/>
  <c r="Q13" i="8"/>
  <c r="D13" i="8"/>
  <c r="BP12" i="8"/>
  <c r="BD12" i="8"/>
  <c r="AQ12" i="8"/>
  <c r="AD12" i="8"/>
  <c r="Q12" i="8"/>
  <c r="D12" i="8"/>
  <c r="BP11" i="8"/>
  <c r="BD11" i="8"/>
  <c r="AQ11" i="8"/>
  <c r="AD11" i="8"/>
  <c r="Q11" i="8"/>
  <c r="D11" i="8"/>
  <c r="BP10" i="8"/>
  <c r="BD10" i="8"/>
  <c r="AQ10" i="8"/>
  <c r="AD10" i="8"/>
  <c r="Q10" i="8"/>
  <c r="D10" i="8"/>
  <c r="BP9" i="8"/>
  <c r="BD9" i="8"/>
  <c r="AQ9" i="8"/>
  <c r="AD9" i="8"/>
  <c r="Q9" i="8"/>
  <c r="D9" i="8"/>
  <c r="BP8" i="8"/>
  <c r="BD8" i="8"/>
  <c r="AQ8" i="8"/>
  <c r="AD8" i="8"/>
  <c r="Q8" i="8"/>
  <c r="D8" i="8"/>
  <c r="BP7" i="8"/>
  <c r="BD7" i="8"/>
  <c r="AQ7" i="8"/>
  <c r="AD7" i="8"/>
  <c r="Q7" i="8"/>
  <c r="D7" i="8"/>
  <c r="BP6" i="8"/>
  <c r="BD6" i="8"/>
  <c r="AQ6" i="8"/>
  <c r="AD6" i="8"/>
  <c r="Q6" i="8"/>
  <c r="D6" i="8"/>
  <c r="BP5" i="8"/>
  <c r="BD5" i="8"/>
  <c r="AQ5" i="8"/>
  <c r="AD5" i="8"/>
  <c r="Q5" i="8"/>
  <c r="D5" i="8"/>
  <c r="O5" i="8" l="1"/>
  <c r="O6" i="8"/>
  <c r="O7" i="8"/>
  <c r="O8" i="8"/>
  <c r="O9" i="8"/>
  <c r="O10" i="8"/>
  <c r="O11" i="8"/>
  <c r="O12" i="8"/>
  <c r="BN14" i="8"/>
  <c r="BO13" i="8" s="1"/>
  <c r="BO9" i="8"/>
  <c r="AM354" i="1"/>
  <c r="AO354" i="1" s="1"/>
  <c r="AP354" i="1" s="1"/>
  <c r="AM353" i="1"/>
  <c r="AO353" i="1" s="1"/>
  <c r="AP353" i="1" s="1"/>
  <c r="AM352" i="1"/>
  <c r="AM351" i="1"/>
  <c r="AM350" i="1"/>
  <c r="AM349" i="1"/>
  <c r="AM348" i="1"/>
  <c r="AM347" i="1"/>
  <c r="AM346" i="1"/>
  <c r="AM345" i="1"/>
  <c r="AM344" i="1"/>
  <c r="AM343" i="1"/>
  <c r="AM342" i="1"/>
  <c r="AM341" i="1"/>
  <c r="AM340" i="1"/>
  <c r="AM339" i="1"/>
  <c r="AM338" i="1"/>
  <c r="AM337" i="1"/>
  <c r="AM336" i="1"/>
  <c r="AM335" i="1"/>
  <c r="AM334" i="1"/>
  <c r="AM333" i="1"/>
  <c r="AM332" i="1"/>
  <c r="AM331" i="1"/>
  <c r="AM330" i="1"/>
  <c r="AM329" i="1"/>
  <c r="AM328" i="1"/>
  <c r="AM327" i="1"/>
  <c r="AM326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O99" i="1" s="1"/>
  <c r="AP99" i="1" s="1"/>
  <c r="AM98" i="1"/>
  <c r="AO98" i="1" s="1"/>
  <c r="AP98" i="1" s="1"/>
  <c r="AM97" i="1"/>
  <c r="AO97" i="1" s="1"/>
  <c r="AP97" i="1" s="1"/>
  <c r="AM96" i="1"/>
  <c r="AO96" i="1" s="1"/>
  <c r="AP96" i="1" s="1"/>
  <c r="AM95" i="1"/>
  <c r="AO95" i="1" s="1"/>
  <c r="AP95" i="1" s="1"/>
  <c r="AM94" i="1"/>
  <c r="AO94" i="1" s="1"/>
  <c r="AP94" i="1" s="1"/>
  <c r="AM93" i="1"/>
  <c r="AO93" i="1" s="1"/>
  <c r="AP93" i="1" s="1"/>
  <c r="AM92" i="1"/>
  <c r="AO92" i="1" s="1"/>
  <c r="AP92" i="1" s="1"/>
  <c r="AM91" i="1"/>
  <c r="AO91" i="1" s="1"/>
  <c r="AP91" i="1" s="1"/>
  <c r="AM90" i="1"/>
  <c r="AO90" i="1" s="1"/>
  <c r="AP90" i="1" s="1"/>
  <c r="AM89" i="1"/>
  <c r="AO89" i="1" s="1"/>
  <c r="AP89" i="1" s="1"/>
  <c r="AM88" i="1"/>
  <c r="AO88" i="1" s="1"/>
  <c r="AP88" i="1" s="1"/>
  <c r="AM87" i="1"/>
  <c r="AO87" i="1" s="1"/>
  <c r="AP87" i="1" s="1"/>
  <c r="AM86" i="1"/>
  <c r="AO86" i="1" s="1"/>
  <c r="AP86" i="1" s="1"/>
  <c r="AM85" i="1"/>
  <c r="AO85" i="1" s="1"/>
  <c r="AP85" i="1" s="1"/>
  <c r="AM84" i="1"/>
  <c r="AO84" i="1" s="1"/>
  <c r="AP84" i="1" s="1"/>
  <c r="AM83" i="1"/>
  <c r="AO83" i="1" s="1"/>
  <c r="AP83" i="1" s="1"/>
  <c r="AM82" i="1"/>
  <c r="AO82" i="1" s="1"/>
  <c r="AP82" i="1" s="1"/>
  <c r="AM81" i="1"/>
  <c r="AO81" i="1" s="1"/>
  <c r="AP81" i="1" s="1"/>
  <c r="AM80" i="1"/>
  <c r="AO80" i="1" s="1"/>
  <c r="AP80" i="1" s="1"/>
  <c r="AM79" i="1"/>
  <c r="AO79" i="1" s="1"/>
  <c r="AP79" i="1" s="1"/>
  <c r="AM78" i="1"/>
  <c r="AO78" i="1" s="1"/>
  <c r="AP78" i="1" s="1"/>
  <c r="AM77" i="1"/>
  <c r="AO77" i="1" s="1"/>
  <c r="AP77" i="1" s="1"/>
  <c r="AM76" i="1"/>
  <c r="AO76" i="1" s="1"/>
  <c r="AP76" i="1" s="1"/>
  <c r="AM75" i="1"/>
  <c r="AO75" i="1" s="1"/>
  <c r="AP75" i="1" s="1"/>
  <c r="AM74" i="1"/>
  <c r="AO74" i="1" s="1"/>
  <c r="AP74" i="1" s="1"/>
  <c r="AM73" i="1"/>
  <c r="AO73" i="1" s="1"/>
  <c r="AP73" i="1" s="1"/>
  <c r="AM72" i="1"/>
  <c r="AO72" i="1" s="1"/>
  <c r="AP72" i="1" s="1"/>
  <c r="AM71" i="1"/>
  <c r="AO71" i="1" s="1"/>
  <c r="AP71" i="1" s="1"/>
  <c r="AM70" i="1"/>
  <c r="AO70" i="1" s="1"/>
  <c r="AP70" i="1" s="1"/>
  <c r="AM69" i="1"/>
  <c r="AO69" i="1" s="1"/>
  <c r="AP69" i="1" s="1"/>
  <c r="AM68" i="1"/>
  <c r="AO68" i="1" s="1"/>
  <c r="AP68" i="1" s="1"/>
  <c r="AM67" i="1"/>
  <c r="AO67" i="1" s="1"/>
  <c r="AP67" i="1" s="1"/>
  <c r="AM66" i="1"/>
  <c r="AO66" i="1" s="1"/>
  <c r="AP66" i="1" s="1"/>
  <c r="AM65" i="1"/>
  <c r="AO65" i="1" s="1"/>
  <c r="AP65" i="1" s="1"/>
  <c r="AM64" i="1"/>
  <c r="AO64" i="1" s="1"/>
  <c r="AP64" i="1" s="1"/>
  <c r="AM63" i="1"/>
  <c r="AO63" i="1" s="1"/>
  <c r="AP63" i="1" s="1"/>
  <c r="AM62" i="1"/>
  <c r="AO62" i="1" s="1"/>
  <c r="AP62" i="1" s="1"/>
  <c r="AM61" i="1"/>
  <c r="AO61" i="1" s="1"/>
  <c r="AP61" i="1" s="1"/>
  <c r="AM60" i="1"/>
  <c r="AO60" i="1" s="1"/>
  <c r="AP60" i="1" s="1"/>
  <c r="AM59" i="1"/>
  <c r="AO59" i="1" s="1"/>
  <c r="AP59" i="1" s="1"/>
  <c r="AM58" i="1"/>
  <c r="AO58" i="1" s="1"/>
  <c r="AP58" i="1" s="1"/>
  <c r="AM57" i="1"/>
  <c r="AO57" i="1" s="1"/>
  <c r="AP57" i="1" s="1"/>
  <c r="AM56" i="1"/>
  <c r="AO56" i="1" s="1"/>
  <c r="AP56" i="1" s="1"/>
  <c r="AM55" i="1"/>
  <c r="AO55" i="1" s="1"/>
  <c r="AP55" i="1" s="1"/>
  <c r="AM54" i="1"/>
  <c r="AO54" i="1" s="1"/>
  <c r="AP54" i="1" s="1"/>
  <c r="AM53" i="1"/>
  <c r="AO53" i="1" s="1"/>
  <c r="AP53" i="1" s="1"/>
  <c r="AM52" i="1"/>
  <c r="AO52" i="1" s="1"/>
  <c r="AP52" i="1" s="1"/>
  <c r="AM51" i="1"/>
  <c r="AO51" i="1" s="1"/>
  <c r="AP51" i="1" s="1"/>
  <c r="AM50" i="1"/>
  <c r="AO50" i="1" s="1"/>
  <c r="AP50" i="1" s="1"/>
  <c r="AM49" i="1"/>
  <c r="AO49" i="1" s="1"/>
  <c r="AP49" i="1" s="1"/>
  <c r="AM48" i="1"/>
  <c r="AO48" i="1" s="1"/>
  <c r="AP48" i="1" s="1"/>
  <c r="AM47" i="1"/>
  <c r="AO47" i="1" s="1"/>
  <c r="AP47" i="1" s="1"/>
  <c r="AM46" i="1"/>
  <c r="AO46" i="1" s="1"/>
  <c r="AP46" i="1" s="1"/>
  <c r="AM45" i="1"/>
  <c r="AO45" i="1" s="1"/>
  <c r="AP45" i="1" s="1"/>
  <c r="AM44" i="1"/>
  <c r="AO44" i="1" s="1"/>
  <c r="AP44" i="1" s="1"/>
  <c r="AM43" i="1"/>
  <c r="AO43" i="1" s="1"/>
  <c r="AP43" i="1" s="1"/>
  <c r="AM42" i="1"/>
  <c r="AO42" i="1" s="1"/>
  <c r="AP42" i="1" s="1"/>
  <c r="AM41" i="1"/>
  <c r="AN41" i="1" s="1"/>
  <c r="AM40" i="1"/>
  <c r="AO40" i="1" s="1"/>
  <c r="AP40" i="1" s="1"/>
  <c r="AM39" i="1"/>
  <c r="AO39" i="1" s="1"/>
  <c r="AP39" i="1" s="1"/>
  <c r="AM38" i="1"/>
  <c r="AO38" i="1" s="1"/>
  <c r="AP38" i="1" s="1"/>
  <c r="AM37" i="1"/>
  <c r="AO37" i="1" s="1"/>
  <c r="AP37" i="1" s="1"/>
  <c r="AM36" i="1"/>
  <c r="AO36" i="1" s="1"/>
  <c r="AP36" i="1" s="1"/>
  <c r="AM35" i="1"/>
  <c r="AO35" i="1" s="1"/>
  <c r="AP35" i="1" s="1"/>
  <c r="AM34" i="1"/>
  <c r="AO34" i="1" s="1"/>
  <c r="AP34" i="1" s="1"/>
  <c r="AM33" i="1"/>
  <c r="AO33" i="1" s="1"/>
  <c r="AP33" i="1" s="1"/>
  <c r="AM32" i="1"/>
  <c r="AO32" i="1" s="1"/>
  <c r="AP32" i="1" s="1"/>
  <c r="AM31" i="1"/>
  <c r="AN31" i="1" s="1"/>
  <c r="AM30" i="1"/>
  <c r="AO30" i="1" s="1"/>
  <c r="AP30" i="1" s="1"/>
  <c r="AM29" i="1"/>
  <c r="AO29" i="1" s="1"/>
  <c r="AP29" i="1" s="1"/>
  <c r="AM28" i="1"/>
  <c r="AO28" i="1" s="1"/>
  <c r="AP28" i="1" s="1"/>
  <c r="AM27" i="1"/>
  <c r="AO27" i="1" s="1"/>
  <c r="AP27" i="1" s="1"/>
  <c r="AM26" i="1"/>
  <c r="AN26" i="1" s="1"/>
  <c r="AM25" i="1"/>
  <c r="AN25" i="1" s="1"/>
  <c r="AM24" i="1"/>
  <c r="AO24" i="1" s="1"/>
  <c r="AP24" i="1" s="1"/>
  <c r="AM23" i="1"/>
  <c r="AO23" i="1" s="1"/>
  <c r="AP23" i="1" s="1"/>
  <c r="AM22" i="1"/>
  <c r="AO22" i="1" s="1"/>
  <c r="AP22" i="1" s="1"/>
  <c r="AM21" i="1"/>
  <c r="AO21" i="1" s="1"/>
  <c r="AP21" i="1" s="1"/>
  <c r="AM20" i="1"/>
  <c r="AO20" i="1" s="1"/>
  <c r="AP20" i="1" s="1"/>
  <c r="AM19" i="1"/>
  <c r="AN19" i="1" s="1"/>
  <c r="AM18" i="1"/>
  <c r="AO18" i="1" s="1"/>
  <c r="AP18" i="1" s="1"/>
  <c r="AM17" i="1"/>
  <c r="AO17" i="1" s="1"/>
  <c r="AP17" i="1" s="1"/>
  <c r="AM16" i="1"/>
  <c r="AO16" i="1" s="1"/>
  <c r="AP16" i="1" s="1"/>
  <c r="AM15" i="1"/>
  <c r="AO15" i="1" s="1"/>
  <c r="AP15" i="1" s="1"/>
  <c r="AM14" i="1"/>
  <c r="AN14" i="1" s="1"/>
  <c r="AM13" i="1"/>
  <c r="AN13" i="1" s="1"/>
  <c r="AM12" i="1"/>
  <c r="AO12" i="1" s="1"/>
  <c r="AP12" i="1" s="1"/>
  <c r="AM11" i="1"/>
  <c r="AO11" i="1" s="1"/>
  <c r="AP11" i="1" s="1"/>
  <c r="AM10" i="1"/>
  <c r="AO10" i="1" s="1"/>
  <c r="AP10" i="1" s="1"/>
  <c r="AM9" i="1"/>
  <c r="AO9" i="1" s="1"/>
  <c r="AP9" i="1" s="1"/>
  <c r="AM8" i="1"/>
  <c r="AO8" i="1" s="1"/>
  <c r="AP8" i="1" s="1"/>
  <c r="AM7" i="1"/>
  <c r="AN7" i="1" s="1"/>
  <c r="AM6" i="1"/>
  <c r="AO6" i="1" s="1"/>
  <c r="AP6" i="1" s="1"/>
  <c r="AM5" i="1"/>
  <c r="AN5" i="1" s="1"/>
  <c r="AM4" i="1"/>
  <c r="AN4" i="1" s="1"/>
  <c r="AM3" i="1"/>
  <c r="AO3" i="1" s="1"/>
  <c r="AP3" i="1" s="1"/>
  <c r="AM2" i="1"/>
  <c r="AO2" i="1" s="1"/>
  <c r="AP2" i="1" s="1"/>
  <c r="AM355" i="1"/>
  <c r="AO355" i="1" s="1"/>
  <c r="AP355" i="1" s="1"/>
  <c r="AN355" i="1" l="1"/>
  <c r="BO10" i="8"/>
  <c r="BO5" i="8"/>
  <c r="BO8" i="8"/>
  <c r="BO11" i="8"/>
  <c r="BO12" i="8"/>
  <c r="BO6" i="8"/>
  <c r="BO7" i="8"/>
  <c r="O14" i="8"/>
  <c r="P6" i="8" s="1"/>
  <c r="AO14" i="8"/>
  <c r="AP11" i="8" s="1"/>
  <c r="AB14" i="8"/>
  <c r="AC12" i="8" s="1"/>
  <c r="BB14" i="8"/>
  <c r="BC11" i="8" s="1"/>
  <c r="AO4" i="1"/>
  <c r="AP4" i="1" s="1"/>
  <c r="AO7" i="1"/>
  <c r="AP7" i="1" s="1"/>
  <c r="AO13" i="1"/>
  <c r="AP13" i="1" s="1"/>
  <c r="AO19" i="1"/>
  <c r="AP19" i="1" s="1"/>
  <c r="AO25" i="1"/>
  <c r="AP25" i="1" s="1"/>
  <c r="AO31" i="1"/>
  <c r="AP31" i="1" s="1"/>
  <c r="AO103" i="1"/>
  <c r="AP103" i="1" s="1"/>
  <c r="AN103" i="1"/>
  <c r="AO115" i="1"/>
  <c r="AP115" i="1" s="1"/>
  <c r="AN115" i="1"/>
  <c r="AO127" i="1"/>
  <c r="AP127" i="1" s="1"/>
  <c r="AN127" i="1"/>
  <c r="AO139" i="1"/>
  <c r="AP139" i="1" s="1"/>
  <c r="AN139" i="1"/>
  <c r="AO151" i="1"/>
  <c r="AP151" i="1" s="1"/>
  <c r="AN151" i="1"/>
  <c r="AO163" i="1"/>
  <c r="AP163" i="1" s="1"/>
  <c r="AN163" i="1"/>
  <c r="AO175" i="1"/>
  <c r="AP175" i="1" s="1"/>
  <c r="AN175" i="1"/>
  <c r="AO187" i="1"/>
  <c r="AP187" i="1" s="1"/>
  <c r="AN187" i="1"/>
  <c r="AO199" i="1"/>
  <c r="AP199" i="1" s="1"/>
  <c r="AN199" i="1"/>
  <c r="AO211" i="1"/>
  <c r="AP211" i="1" s="1"/>
  <c r="AN211" i="1"/>
  <c r="AO223" i="1"/>
  <c r="AP223" i="1" s="1"/>
  <c r="AN223" i="1"/>
  <c r="AO235" i="1"/>
  <c r="AP235" i="1" s="1"/>
  <c r="AN235" i="1"/>
  <c r="AO247" i="1"/>
  <c r="AP247" i="1" s="1"/>
  <c r="AN247" i="1"/>
  <c r="AO259" i="1"/>
  <c r="AP259" i="1" s="1"/>
  <c r="AN259" i="1"/>
  <c r="AO271" i="1"/>
  <c r="AP271" i="1" s="1"/>
  <c r="AN271" i="1"/>
  <c r="AO283" i="1"/>
  <c r="AP283" i="1" s="1"/>
  <c r="AN283" i="1"/>
  <c r="AO295" i="1"/>
  <c r="AP295" i="1" s="1"/>
  <c r="AN295" i="1"/>
  <c r="AO307" i="1"/>
  <c r="AP307" i="1" s="1"/>
  <c r="AN307" i="1"/>
  <c r="AO319" i="1"/>
  <c r="AP319" i="1" s="1"/>
  <c r="AN319" i="1"/>
  <c r="AO331" i="1"/>
  <c r="AP331" i="1" s="1"/>
  <c r="AN331" i="1"/>
  <c r="AO343" i="1"/>
  <c r="AP343" i="1" s="1"/>
  <c r="AN343" i="1"/>
  <c r="AO128" i="1"/>
  <c r="AP128" i="1" s="1"/>
  <c r="AN128" i="1"/>
  <c r="AO164" i="1"/>
  <c r="AP164" i="1" s="1"/>
  <c r="AN164" i="1"/>
  <c r="AO200" i="1"/>
  <c r="AP200" i="1" s="1"/>
  <c r="AN200" i="1"/>
  <c r="AO236" i="1"/>
  <c r="AP236" i="1" s="1"/>
  <c r="AN236" i="1"/>
  <c r="AO272" i="1"/>
  <c r="AP272" i="1" s="1"/>
  <c r="AN272" i="1"/>
  <c r="AO308" i="1"/>
  <c r="AP308" i="1" s="1"/>
  <c r="AN308" i="1"/>
  <c r="AO320" i="1"/>
  <c r="AP320" i="1" s="1"/>
  <c r="AN320" i="1"/>
  <c r="AN8" i="1"/>
  <c r="AN20" i="1"/>
  <c r="AN29" i="1"/>
  <c r="AN38" i="1"/>
  <c r="AN47" i="1"/>
  <c r="AN56" i="1"/>
  <c r="AN65" i="1"/>
  <c r="AN74" i="1"/>
  <c r="AN80" i="1"/>
  <c r="AN86" i="1"/>
  <c r="AN89" i="1"/>
  <c r="AN92" i="1"/>
  <c r="AN95" i="1"/>
  <c r="AO105" i="1"/>
  <c r="AP105" i="1" s="1"/>
  <c r="AN105" i="1"/>
  <c r="AO117" i="1"/>
  <c r="AP117" i="1" s="1"/>
  <c r="AN117" i="1"/>
  <c r="AO129" i="1"/>
  <c r="AP129" i="1" s="1"/>
  <c r="AN129" i="1"/>
  <c r="AO141" i="1"/>
  <c r="AP141" i="1" s="1"/>
  <c r="AN141" i="1"/>
  <c r="AO153" i="1"/>
  <c r="AP153" i="1" s="1"/>
  <c r="AN153" i="1"/>
  <c r="AO165" i="1"/>
  <c r="AP165" i="1" s="1"/>
  <c r="AN165" i="1"/>
  <c r="AO177" i="1"/>
  <c r="AP177" i="1" s="1"/>
  <c r="AN177" i="1"/>
  <c r="AO189" i="1"/>
  <c r="AP189" i="1" s="1"/>
  <c r="AN189" i="1"/>
  <c r="AO201" i="1"/>
  <c r="AP201" i="1" s="1"/>
  <c r="AN201" i="1"/>
  <c r="AO213" i="1"/>
  <c r="AP213" i="1" s="1"/>
  <c r="AN213" i="1"/>
  <c r="AO225" i="1"/>
  <c r="AP225" i="1" s="1"/>
  <c r="AN225" i="1"/>
  <c r="AO237" i="1"/>
  <c r="AP237" i="1" s="1"/>
  <c r="AN237" i="1"/>
  <c r="AO249" i="1"/>
  <c r="AP249" i="1" s="1"/>
  <c r="AN249" i="1"/>
  <c r="AO261" i="1"/>
  <c r="AP261" i="1" s="1"/>
  <c r="AN261" i="1"/>
  <c r="AO273" i="1"/>
  <c r="AP273" i="1" s="1"/>
  <c r="AN273" i="1"/>
  <c r="AO285" i="1"/>
  <c r="AP285" i="1" s="1"/>
  <c r="AN285" i="1"/>
  <c r="AO297" i="1"/>
  <c r="AP297" i="1" s="1"/>
  <c r="AN297" i="1"/>
  <c r="AO309" i="1"/>
  <c r="AP309" i="1" s="1"/>
  <c r="AN309" i="1"/>
  <c r="AO321" i="1"/>
  <c r="AP321" i="1" s="1"/>
  <c r="AN321" i="1"/>
  <c r="AO333" i="1"/>
  <c r="AP333" i="1" s="1"/>
  <c r="AN333" i="1"/>
  <c r="AO345" i="1"/>
  <c r="AP345" i="1" s="1"/>
  <c r="AN345" i="1"/>
  <c r="AO116" i="1"/>
  <c r="AP116" i="1" s="1"/>
  <c r="AN116" i="1"/>
  <c r="AO152" i="1"/>
  <c r="AP152" i="1" s="1"/>
  <c r="AN152" i="1"/>
  <c r="AO188" i="1"/>
  <c r="AP188" i="1" s="1"/>
  <c r="AN188" i="1"/>
  <c r="AO212" i="1"/>
  <c r="AP212" i="1" s="1"/>
  <c r="AN212" i="1"/>
  <c r="AO248" i="1"/>
  <c r="AP248" i="1" s="1"/>
  <c r="AN248" i="1"/>
  <c r="AO284" i="1"/>
  <c r="AP284" i="1" s="1"/>
  <c r="AN284" i="1"/>
  <c r="AO332" i="1"/>
  <c r="AP332" i="1" s="1"/>
  <c r="AN332" i="1"/>
  <c r="AN2" i="1"/>
  <c r="AN11" i="1"/>
  <c r="AN17" i="1"/>
  <c r="AN23" i="1"/>
  <c r="AN32" i="1"/>
  <c r="AN35" i="1"/>
  <c r="AN44" i="1"/>
  <c r="AN50" i="1"/>
  <c r="AN53" i="1"/>
  <c r="AN59" i="1"/>
  <c r="AN62" i="1"/>
  <c r="AN68" i="1"/>
  <c r="AN71" i="1"/>
  <c r="AN77" i="1"/>
  <c r="AN83" i="1"/>
  <c r="AN98" i="1"/>
  <c r="AO5" i="1"/>
  <c r="AP5" i="1" s="1"/>
  <c r="AO14" i="1"/>
  <c r="AP14" i="1" s="1"/>
  <c r="AO26" i="1"/>
  <c r="AP26" i="1" s="1"/>
  <c r="AO41" i="1"/>
  <c r="AP41" i="1" s="1"/>
  <c r="AO106" i="1"/>
  <c r="AP106" i="1" s="1"/>
  <c r="AN106" i="1"/>
  <c r="AO118" i="1"/>
  <c r="AP118" i="1" s="1"/>
  <c r="AN118" i="1"/>
  <c r="AO130" i="1"/>
  <c r="AP130" i="1" s="1"/>
  <c r="AN130" i="1"/>
  <c r="AO142" i="1"/>
  <c r="AP142" i="1" s="1"/>
  <c r="AN142" i="1"/>
  <c r="AO154" i="1"/>
  <c r="AP154" i="1" s="1"/>
  <c r="AN154" i="1"/>
  <c r="AO166" i="1"/>
  <c r="AP166" i="1" s="1"/>
  <c r="AN166" i="1"/>
  <c r="AO178" i="1"/>
  <c r="AP178" i="1" s="1"/>
  <c r="AN178" i="1"/>
  <c r="AO190" i="1"/>
  <c r="AP190" i="1" s="1"/>
  <c r="AN190" i="1"/>
  <c r="AO202" i="1"/>
  <c r="AP202" i="1" s="1"/>
  <c r="AN202" i="1"/>
  <c r="AO214" i="1"/>
  <c r="AP214" i="1" s="1"/>
  <c r="AN214" i="1"/>
  <c r="AO226" i="1"/>
  <c r="AP226" i="1" s="1"/>
  <c r="AN226" i="1"/>
  <c r="AO238" i="1"/>
  <c r="AP238" i="1" s="1"/>
  <c r="AN238" i="1"/>
  <c r="AO250" i="1"/>
  <c r="AP250" i="1" s="1"/>
  <c r="AN250" i="1"/>
  <c r="AO262" i="1"/>
  <c r="AP262" i="1" s="1"/>
  <c r="AN262" i="1"/>
  <c r="AO274" i="1"/>
  <c r="AP274" i="1" s="1"/>
  <c r="AN274" i="1"/>
  <c r="AO286" i="1"/>
  <c r="AP286" i="1" s="1"/>
  <c r="AN286" i="1"/>
  <c r="AO298" i="1"/>
  <c r="AP298" i="1" s="1"/>
  <c r="AN298" i="1"/>
  <c r="AO310" i="1"/>
  <c r="AP310" i="1" s="1"/>
  <c r="AN310" i="1"/>
  <c r="AO322" i="1"/>
  <c r="AP322" i="1" s="1"/>
  <c r="AN322" i="1"/>
  <c r="AO334" i="1"/>
  <c r="AP334" i="1" s="1"/>
  <c r="AN334" i="1"/>
  <c r="AO346" i="1"/>
  <c r="AP346" i="1" s="1"/>
  <c r="AN346" i="1"/>
  <c r="AO140" i="1"/>
  <c r="AP140" i="1" s="1"/>
  <c r="AN140" i="1"/>
  <c r="AO176" i="1"/>
  <c r="AP176" i="1" s="1"/>
  <c r="AN176" i="1"/>
  <c r="AO224" i="1"/>
  <c r="AP224" i="1" s="1"/>
  <c r="AN224" i="1"/>
  <c r="AO260" i="1"/>
  <c r="AP260" i="1" s="1"/>
  <c r="AN260" i="1"/>
  <c r="AO296" i="1"/>
  <c r="AP296" i="1" s="1"/>
  <c r="AN296" i="1"/>
  <c r="AO344" i="1"/>
  <c r="AP344" i="1" s="1"/>
  <c r="AN344" i="1"/>
  <c r="AO107" i="1"/>
  <c r="AP107" i="1" s="1"/>
  <c r="AN107" i="1"/>
  <c r="AO119" i="1"/>
  <c r="AP119" i="1" s="1"/>
  <c r="AN119" i="1"/>
  <c r="AO131" i="1"/>
  <c r="AP131" i="1" s="1"/>
  <c r="AN131" i="1"/>
  <c r="AO143" i="1"/>
  <c r="AP143" i="1" s="1"/>
  <c r="AN143" i="1"/>
  <c r="AO155" i="1"/>
  <c r="AP155" i="1" s="1"/>
  <c r="AN155" i="1"/>
  <c r="AO167" i="1"/>
  <c r="AP167" i="1" s="1"/>
  <c r="AN167" i="1"/>
  <c r="AO179" i="1"/>
  <c r="AP179" i="1" s="1"/>
  <c r="AN179" i="1"/>
  <c r="AO191" i="1"/>
  <c r="AP191" i="1" s="1"/>
  <c r="AN191" i="1"/>
  <c r="AO203" i="1"/>
  <c r="AP203" i="1" s="1"/>
  <c r="AN203" i="1"/>
  <c r="AO215" i="1"/>
  <c r="AP215" i="1" s="1"/>
  <c r="AN215" i="1"/>
  <c r="AO227" i="1"/>
  <c r="AP227" i="1" s="1"/>
  <c r="AN227" i="1"/>
  <c r="AO239" i="1"/>
  <c r="AP239" i="1" s="1"/>
  <c r="AN239" i="1"/>
  <c r="AO251" i="1"/>
  <c r="AP251" i="1" s="1"/>
  <c r="AN251" i="1"/>
  <c r="AO263" i="1"/>
  <c r="AP263" i="1" s="1"/>
  <c r="AN263" i="1"/>
  <c r="AO275" i="1"/>
  <c r="AP275" i="1" s="1"/>
  <c r="AN275" i="1"/>
  <c r="AO287" i="1"/>
  <c r="AP287" i="1" s="1"/>
  <c r="AN287" i="1"/>
  <c r="AO299" i="1"/>
  <c r="AP299" i="1" s="1"/>
  <c r="AN299" i="1"/>
  <c r="AO311" i="1"/>
  <c r="AP311" i="1" s="1"/>
  <c r="AN311" i="1"/>
  <c r="AO323" i="1"/>
  <c r="AP323" i="1" s="1"/>
  <c r="AN323" i="1"/>
  <c r="AO335" i="1"/>
  <c r="AP335" i="1" s="1"/>
  <c r="AN335" i="1"/>
  <c r="AO347" i="1"/>
  <c r="AP347" i="1" s="1"/>
  <c r="AN347" i="1"/>
  <c r="AO108" i="1"/>
  <c r="AP108" i="1" s="1"/>
  <c r="AN108" i="1"/>
  <c r="AO120" i="1"/>
  <c r="AP120" i="1" s="1"/>
  <c r="AN120" i="1"/>
  <c r="AO132" i="1"/>
  <c r="AP132" i="1" s="1"/>
  <c r="AN132" i="1"/>
  <c r="AO144" i="1"/>
  <c r="AP144" i="1" s="1"/>
  <c r="AN144" i="1"/>
  <c r="AO156" i="1"/>
  <c r="AP156" i="1" s="1"/>
  <c r="AN156" i="1"/>
  <c r="AO168" i="1"/>
  <c r="AP168" i="1" s="1"/>
  <c r="AN168" i="1"/>
  <c r="AO180" i="1"/>
  <c r="AP180" i="1" s="1"/>
  <c r="AN180" i="1"/>
  <c r="AO192" i="1"/>
  <c r="AP192" i="1" s="1"/>
  <c r="AN192" i="1"/>
  <c r="AO204" i="1"/>
  <c r="AP204" i="1" s="1"/>
  <c r="AN204" i="1"/>
  <c r="AO216" i="1"/>
  <c r="AP216" i="1" s="1"/>
  <c r="AN216" i="1"/>
  <c r="AO228" i="1"/>
  <c r="AP228" i="1" s="1"/>
  <c r="AN228" i="1"/>
  <c r="AO240" i="1"/>
  <c r="AP240" i="1" s="1"/>
  <c r="AN240" i="1"/>
  <c r="AO252" i="1"/>
  <c r="AP252" i="1" s="1"/>
  <c r="AN252" i="1"/>
  <c r="AO264" i="1"/>
  <c r="AP264" i="1" s="1"/>
  <c r="AN264" i="1"/>
  <c r="AO276" i="1"/>
  <c r="AP276" i="1" s="1"/>
  <c r="AN276" i="1"/>
  <c r="AO288" i="1"/>
  <c r="AP288" i="1" s="1"/>
  <c r="AN288" i="1"/>
  <c r="AO300" i="1"/>
  <c r="AP300" i="1" s="1"/>
  <c r="AN300" i="1"/>
  <c r="AO312" i="1"/>
  <c r="AP312" i="1" s="1"/>
  <c r="AN312" i="1"/>
  <c r="AO324" i="1"/>
  <c r="AP324" i="1" s="1"/>
  <c r="AN324" i="1"/>
  <c r="AO336" i="1"/>
  <c r="AP336" i="1" s="1"/>
  <c r="AN336" i="1"/>
  <c r="AO348" i="1"/>
  <c r="AP348" i="1" s="1"/>
  <c r="AN348" i="1"/>
  <c r="AN3" i="1"/>
  <c r="AN6" i="1"/>
  <c r="AN9" i="1"/>
  <c r="AN12" i="1"/>
  <c r="AN15" i="1"/>
  <c r="AN18" i="1"/>
  <c r="AN21" i="1"/>
  <c r="AN24" i="1"/>
  <c r="AN27" i="1"/>
  <c r="AN30" i="1"/>
  <c r="AN33" i="1"/>
  <c r="AN36" i="1"/>
  <c r="AN39" i="1"/>
  <c r="AN42" i="1"/>
  <c r="AN45" i="1"/>
  <c r="AN48" i="1"/>
  <c r="AN51" i="1"/>
  <c r="AN54" i="1"/>
  <c r="AN57" i="1"/>
  <c r="AN60" i="1"/>
  <c r="AN63" i="1"/>
  <c r="AN66" i="1"/>
  <c r="AN69" i="1"/>
  <c r="AN72" i="1"/>
  <c r="AN75" i="1"/>
  <c r="AN78" i="1"/>
  <c r="AN81" i="1"/>
  <c r="AN84" i="1"/>
  <c r="AN87" i="1"/>
  <c r="AN90" i="1"/>
  <c r="AN93" i="1"/>
  <c r="AN96" i="1"/>
  <c r="AN99" i="1"/>
  <c r="AO109" i="1"/>
  <c r="AP109" i="1" s="1"/>
  <c r="AN109" i="1"/>
  <c r="AO121" i="1"/>
  <c r="AP121" i="1" s="1"/>
  <c r="AN121" i="1"/>
  <c r="AO133" i="1"/>
  <c r="AP133" i="1" s="1"/>
  <c r="AN133" i="1"/>
  <c r="AO145" i="1"/>
  <c r="AP145" i="1" s="1"/>
  <c r="AN145" i="1"/>
  <c r="AO157" i="1"/>
  <c r="AP157" i="1" s="1"/>
  <c r="AN157" i="1"/>
  <c r="AO169" i="1"/>
  <c r="AP169" i="1" s="1"/>
  <c r="AN169" i="1"/>
  <c r="AO181" i="1"/>
  <c r="AP181" i="1" s="1"/>
  <c r="AN181" i="1"/>
  <c r="AO193" i="1"/>
  <c r="AP193" i="1" s="1"/>
  <c r="AN193" i="1"/>
  <c r="AO205" i="1"/>
  <c r="AP205" i="1" s="1"/>
  <c r="AN205" i="1"/>
  <c r="AO217" i="1"/>
  <c r="AP217" i="1" s="1"/>
  <c r="AN217" i="1"/>
  <c r="AO229" i="1"/>
  <c r="AP229" i="1" s="1"/>
  <c r="AN229" i="1"/>
  <c r="AO241" i="1"/>
  <c r="AP241" i="1" s="1"/>
  <c r="AN241" i="1"/>
  <c r="AO253" i="1"/>
  <c r="AP253" i="1" s="1"/>
  <c r="AN253" i="1"/>
  <c r="AO265" i="1"/>
  <c r="AP265" i="1" s="1"/>
  <c r="AN265" i="1"/>
  <c r="AO277" i="1"/>
  <c r="AP277" i="1" s="1"/>
  <c r="AN277" i="1"/>
  <c r="AO289" i="1"/>
  <c r="AP289" i="1" s="1"/>
  <c r="AN289" i="1"/>
  <c r="AO301" i="1"/>
  <c r="AP301" i="1" s="1"/>
  <c r="AN301" i="1"/>
  <c r="AO313" i="1"/>
  <c r="AP313" i="1" s="1"/>
  <c r="AN313" i="1"/>
  <c r="AO325" i="1"/>
  <c r="AP325" i="1" s="1"/>
  <c r="AN325" i="1"/>
  <c r="AO337" i="1"/>
  <c r="AP337" i="1" s="1"/>
  <c r="AN337" i="1"/>
  <c r="AO349" i="1"/>
  <c r="AP349" i="1" s="1"/>
  <c r="AN349" i="1"/>
  <c r="AO104" i="1"/>
  <c r="AP104" i="1" s="1"/>
  <c r="AN104" i="1"/>
  <c r="AO110" i="1"/>
  <c r="AP110" i="1" s="1"/>
  <c r="AN110" i="1"/>
  <c r="AO122" i="1"/>
  <c r="AP122" i="1" s="1"/>
  <c r="AN122" i="1"/>
  <c r="AO134" i="1"/>
  <c r="AP134" i="1" s="1"/>
  <c r="AN134" i="1"/>
  <c r="AO146" i="1"/>
  <c r="AP146" i="1" s="1"/>
  <c r="AN146" i="1"/>
  <c r="AO158" i="1"/>
  <c r="AP158" i="1" s="1"/>
  <c r="AN158" i="1"/>
  <c r="AO170" i="1"/>
  <c r="AP170" i="1" s="1"/>
  <c r="AN170" i="1"/>
  <c r="AO182" i="1"/>
  <c r="AP182" i="1" s="1"/>
  <c r="AN182" i="1"/>
  <c r="AO194" i="1"/>
  <c r="AP194" i="1" s="1"/>
  <c r="AN194" i="1"/>
  <c r="AO206" i="1"/>
  <c r="AP206" i="1" s="1"/>
  <c r="AN206" i="1"/>
  <c r="AO218" i="1"/>
  <c r="AP218" i="1" s="1"/>
  <c r="AN218" i="1"/>
  <c r="AO230" i="1"/>
  <c r="AP230" i="1" s="1"/>
  <c r="AN230" i="1"/>
  <c r="AO242" i="1"/>
  <c r="AP242" i="1" s="1"/>
  <c r="AN242" i="1"/>
  <c r="AO254" i="1"/>
  <c r="AP254" i="1" s="1"/>
  <c r="AN254" i="1"/>
  <c r="AO266" i="1"/>
  <c r="AP266" i="1" s="1"/>
  <c r="AN266" i="1"/>
  <c r="AO278" i="1"/>
  <c r="AP278" i="1" s="1"/>
  <c r="AN278" i="1"/>
  <c r="AO290" i="1"/>
  <c r="AP290" i="1" s="1"/>
  <c r="AN290" i="1"/>
  <c r="AO302" i="1"/>
  <c r="AP302" i="1" s="1"/>
  <c r="AN302" i="1"/>
  <c r="AO314" i="1"/>
  <c r="AP314" i="1" s="1"/>
  <c r="AN314" i="1"/>
  <c r="AO326" i="1"/>
  <c r="AP326" i="1" s="1"/>
  <c r="AN326" i="1"/>
  <c r="AO338" i="1"/>
  <c r="AP338" i="1" s="1"/>
  <c r="AN338" i="1"/>
  <c r="AO350" i="1"/>
  <c r="AP350" i="1" s="1"/>
  <c r="AN350" i="1"/>
  <c r="AO111" i="1"/>
  <c r="AP111" i="1" s="1"/>
  <c r="AN111" i="1"/>
  <c r="AO123" i="1"/>
  <c r="AP123" i="1" s="1"/>
  <c r="AN123" i="1"/>
  <c r="AO135" i="1"/>
  <c r="AP135" i="1" s="1"/>
  <c r="AN135" i="1"/>
  <c r="AO147" i="1"/>
  <c r="AP147" i="1" s="1"/>
  <c r="AN147" i="1"/>
  <c r="AO159" i="1"/>
  <c r="AP159" i="1" s="1"/>
  <c r="AN159" i="1"/>
  <c r="AO171" i="1"/>
  <c r="AP171" i="1" s="1"/>
  <c r="AN171" i="1"/>
  <c r="AO183" i="1"/>
  <c r="AP183" i="1" s="1"/>
  <c r="AN183" i="1"/>
  <c r="AO195" i="1"/>
  <c r="AP195" i="1" s="1"/>
  <c r="AN195" i="1"/>
  <c r="AO207" i="1"/>
  <c r="AP207" i="1" s="1"/>
  <c r="AN207" i="1"/>
  <c r="AO219" i="1"/>
  <c r="AP219" i="1" s="1"/>
  <c r="AN219" i="1"/>
  <c r="AO231" i="1"/>
  <c r="AP231" i="1" s="1"/>
  <c r="AN231" i="1"/>
  <c r="AO243" i="1"/>
  <c r="AP243" i="1" s="1"/>
  <c r="AN243" i="1"/>
  <c r="AO255" i="1"/>
  <c r="AP255" i="1" s="1"/>
  <c r="AN255" i="1"/>
  <c r="AO267" i="1"/>
  <c r="AP267" i="1" s="1"/>
  <c r="AN267" i="1"/>
  <c r="AO279" i="1"/>
  <c r="AP279" i="1" s="1"/>
  <c r="AN279" i="1"/>
  <c r="AO291" i="1"/>
  <c r="AP291" i="1" s="1"/>
  <c r="AN291" i="1"/>
  <c r="AO303" i="1"/>
  <c r="AP303" i="1" s="1"/>
  <c r="AN303" i="1"/>
  <c r="AO315" i="1"/>
  <c r="AP315" i="1" s="1"/>
  <c r="AN315" i="1"/>
  <c r="AO327" i="1"/>
  <c r="AP327" i="1" s="1"/>
  <c r="AN327" i="1"/>
  <c r="AO339" i="1"/>
  <c r="AP339" i="1" s="1"/>
  <c r="AN339" i="1"/>
  <c r="AO351" i="1"/>
  <c r="AP351" i="1" s="1"/>
  <c r="AN351" i="1"/>
  <c r="AO100" i="1"/>
  <c r="AP100" i="1" s="1"/>
  <c r="AN100" i="1"/>
  <c r="AO112" i="1"/>
  <c r="AP112" i="1" s="1"/>
  <c r="AN112" i="1"/>
  <c r="AO124" i="1"/>
  <c r="AP124" i="1" s="1"/>
  <c r="AN124" i="1"/>
  <c r="AO136" i="1"/>
  <c r="AP136" i="1" s="1"/>
  <c r="AN136" i="1"/>
  <c r="AO148" i="1"/>
  <c r="AP148" i="1" s="1"/>
  <c r="AN148" i="1"/>
  <c r="AO160" i="1"/>
  <c r="AP160" i="1" s="1"/>
  <c r="AN160" i="1"/>
  <c r="AO172" i="1"/>
  <c r="AP172" i="1" s="1"/>
  <c r="AN172" i="1"/>
  <c r="AO184" i="1"/>
  <c r="AP184" i="1" s="1"/>
  <c r="AN184" i="1"/>
  <c r="AO196" i="1"/>
  <c r="AP196" i="1" s="1"/>
  <c r="AN196" i="1"/>
  <c r="AO208" i="1"/>
  <c r="AP208" i="1" s="1"/>
  <c r="AN208" i="1"/>
  <c r="AO220" i="1"/>
  <c r="AP220" i="1" s="1"/>
  <c r="AN220" i="1"/>
  <c r="AO232" i="1"/>
  <c r="AP232" i="1" s="1"/>
  <c r="AN232" i="1"/>
  <c r="AO244" i="1"/>
  <c r="AP244" i="1" s="1"/>
  <c r="AN244" i="1"/>
  <c r="AO256" i="1"/>
  <c r="AP256" i="1" s="1"/>
  <c r="AN256" i="1"/>
  <c r="AO268" i="1"/>
  <c r="AP268" i="1" s="1"/>
  <c r="AN268" i="1"/>
  <c r="AO280" i="1"/>
  <c r="AP280" i="1" s="1"/>
  <c r="AN280" i="1"/>
  <c r="AO292" i="1"/>
  <c r="AP292" i="1" s="1"/>
  <c r="AN292" i="1"/>
  <c r="AO304" i="1"/>
  <c r="AP304" i="1" s="1"/>
  <c r="AN304" i="1"/>
  <c r="AO316" i="1"/>
  <c r="AP316" i="1" s="1"/>
  <c r="AN316" i="1"/>
  <c r="AO328" i="1"/>
  <c r="AP328" i="1" s="1"/>
  <c r="AN328" i="1"/>
  <c r="AO340" i="1"/>
  <c r="AP340" i="1" s="1"/>
  <c r="AN340" i="1"/>
  <c r="AO352" i="1"/>
  <c r="AP352" i="1" s="1"/>
  <c r="AN352" i="1"/>
  <c r="AN10" i="1"/>
  <c r="AN16" i="1"/>
  <c r="AN22" i="1"/>
  <c r="AN28" i="1"/>
  <c r="AN34" i="1"/>
  <c r="AN37" i="1"/>
  <c r="AN40" i="1"/>
  <c r="AN43" i="1"/>
  <c r="AN46" i="1"/>
  <c r="AN49" i="1"/>
  <c r="AN52" i="1"/>
  <c r="AN55" i="1"/>
  <c r="AN58" i="1"/>
  <c r="AN61" i="1"/>
  <c r="AN64" i="1"/>
  <c r="AN67" i="1"/>
  <c r="AN70" i="1"/>
  <c r="AN73" i="1"/>
  <c r="AN76" i="1"/>
  <c r="AN79" i="1"/>
  <c r="AN82" i="1"/>
  <c r="AN85" i="1"/>
  <c r="AN88" i="1"/>
  <c r="AN91" i="1"/>
  <c r="AN94" i="1"/>
  <c r="AN97" i="1"/>
  <c r="AO101" i="1"/>
  <c r="AP101" i="1" s="1"/>
  <c r="AN101" i="1"/>
  <c r="AO113" i="1"/>
  <c r="AP113" i="1" s="1"/>
  <c r="AN113" i="1"/>
  <c r="AO125" i="1"/>
  <c r="AP125" i="1" s="1"/>
  <c r="AN125" i="1"/>
  <c r="AO137" i="1"/>
  <c r="AP137" i="1" s="1"/>
  <c r="AN137" i="1"/>
  <c r="AO149" i="1"/>
  <c r="AP149" i="1" s="1"/>
  <c r="AN149" i="1"/>
  <c r="AO161" i="1"/>
  <c r="AP161" i="1" s="1"/>
  <c r="AN161" i="1"/>
  <c r="AO173" i="1"/>
  <c r="AP173" i="1" s="1"/>
  <c r="AN173" i="1"/>
  <c r="AO185" i="1"/>
  <c r="AP185" i="1" s="1"/>
  <c r="AN185" i="1"/>
  <c r="AO197" i="1"/>
  <c r="AP197" i="1" s="1"/>
  <c r="AN197" i="1"/>
  <c r="AO209" i="1"/>
  <c r="AP209" i="1" s="1"/>
  <c r="AN209" i="1"/>
  <c r="AO221" i="1"/>
  <c r="AP221" i="1" s="1"/>
  <c r="AN221" i="1"/>
  <c r="AO233" i="1"/>
  <c r="AP233" i="1" s="1"/>
  <c r="AN233" i="1"/>
  <c r="AO245" i="1"/>
  <c r="AP245" i="1" s="1"/>
  <c r="AN245" i="1"/>
  <c r="AO257" i="1"/>
  <c r="AP257" i="1" s="1"/>
  <c r="AN257" i="1"/>
  <c r="AO269" i="1"/>
  <c r="AP269" i="1" s="1"/>
  <c r="AN269" i="1"/>
  <c r="AO281" i="1"/>
  <c r="AP281" i="1" s="1"/>
  <c r="AN281" i="1"/>
  <c r="AO293" i="1"/>
  <c r="AP293" i="1" s="1"/>
  <c r="AN293" i="1"/>
  <c r="AO305" i="1"/>
  <c r="AP305" i="1" s="1"/>
  <c r="AN305" i="1"/>
  <c r="AO317" i="1"/>
  <c r="AP317" i="1" s="1"/>
  <c r="AN317" i="1"/>
  <c r="AO329" i="1"/>
  <c r="AP329" i="1" s="1"/>
  <c r="AN329" i="1"/>
  <c r="AO341" i="1"/>
  <c r="AP341" i="1" s="1"/>
  <c r="AN341" i="1"/>
  <c r="AO102" i="1"/>
  <c r="AP102" i="1" s="1"/>
  <c r="AN102" i="1"/>
  <c r="AO114" i="1"/>
  <c r="AP114" i="1" s="1"/>
  <c r="AN114" i="1"/>
  <c r="AO126" i="1"/>
  <c r="AP126" i="1" s="1"/>
  <c r="AN126" i="1"/>
  <c r="AO138" i="1"/>
  <c r="AP138" i="1" s="1"/>
  <c r="AN138" i="1"/>
  <c r="AO150" i="1"/>
  <c r="AP150" i="1" s="1"/>
  <c r="AN150" i="1"/>
  <c r="AO162" i="1"/>
  <c r="AP162" i="1" s="1"/>
  <c r="AN162" i="1"/>
  <c r="AO174" i="1"/>
  <c r="AP174" i="1" s="1"/>
  <c r="AN174" i="1"/>
  <c r="AO186" i="1"/>
  <c r="AP186" i="1" s="1"/>
  <c r="AN186" i="1"/>
  <c r="AO198" i="1"/>
  <c r="AP198" i="1" s="1"/>
  <c r="AN198" i="1"/>
  <c r="AO210" i="1"/>
  <c r="AP210" i="1" s="1"/>
  <c r="AN210" i="1"/>
  <c r="AO222" i="1"/>
  <c r="AP222" i="1" s="1"/>
  <c r="AN222" i="1"/>
  <c r="AO234" i="1"/>
  <c r="AP234" i="1" s="1"/>
  <c r="AN234" i="1"/>
  <c r="AO246" i="1"/>
  <c r="AP246" i="1" s="1"/>
  <c r="AN246" i="1"/>
  <c r="AO258" i="1"/>
  <c r="AP258" i="1" s="1"/>
  <c r="AN258" i="1"/>
  <c r="AO270" i="1"/>
  <c r="AP270" i="1" s="1"/>
  <c r="AN270" i="1"/>
  <c r="AO282" i="1"/>
  <c r="AP282" i="1" s="1"/>
  <c r="AN282" i="1"/>
  <c r="AO294" i="1"/>
  <c r="AP294" i="1" s="1"/>
  <c r="AN294" i="1"/>
  <c r="AO306" i="1"/>
  <c r="AP306" i="1" s="1"/>
  <c r="AN306" i="1"/>
  <c r="AO318" i="1"/>
  <c r="AP318" i="1" s="1"/>
  <c r="AN318" i="1"/>
  <c r="AO330" i="1"/>
  <c r="AP330" i="1" s="1"/>
  <c r="AN330" i="1"/>
  <c r="AO342" i="1"/>
  <c r="AP342" i="1" s="1"/>
  <c r="AN342" i="1"/>
  <c r="AN353" i="1"/>
  <c r="AN354" i="1"/>
  <c r="AJ355" i="1"/>
  <c r="FY39" i="7"/>
  <c r="FY35" i="7"/>
  <c r="S31" i="7"/>
  <c r="S30" i="7"/>
  <c r="S29" i="7"/>
  <c r="S28" i="7"/>
  <c r="S22" i="7"/>
  <c r="S21" i="7"/>
  <c r="S20" i="7"/>
  <c r="S19" i="7"/>
  <c r="S13" i="7"/>
  <c r="S12" i="7"/>
  <c r="S11" i="7"/>
  <c r="S10" i="7"/>
  <c r="AF355" i="1"/>
  <c r="BO14" i="8" l="1"/>
  <c r="BC8" i="8"/>
  <c r="BC12" i="8"/>
  <c r="AP9" i="8"/>
  <c r="AP5" i="8"/>
  <c r="AC9" i="8"/>
  <c r="AC11" i="8"/>
  <c r="P8" i="8"/>
  <c r="P10" i="8"/>
  <c r="P5" i="8"/>
  <c r="P11" i="8"/>
  <c r="P7" i="8"/>
  <c r="P12" i="8"/>
  <c r="P9" i="8"/>
  <c r="P13" i="8"/>
  <c r="AC13" i="8"/>
  <c r="AC8" i="8"/>
  <c r="AP13" i="8"/>
  <c r="AP6" i="8"/>
  <c r="AP12" i="8"/>
  <c r="AP10" i="8"/>
  <c r="AP8" i="8"/>
  <c r="AC7" i="8"/>
  <c r="AC6" i="8"/>
  <c r="BC9" i="8"/>
  <c r="BC5" i="8"/>
  <c r="AP7" i="8"/>
  <c r="AC10" i="8"/>
  <c r="AC5" i="8"/>
  <c r="BC7" i="8"/>
  <c r="BC6" i="8"/>
  <c r="BC10" i="8"/>
  <c r="BC13" i="8"/>
  <c r="AJ354" i="1"/>
  <c r="AF354" i="1"/>
  <c r="P14" i="8" l="1"/>
  <c r="AP14" i="8"/>
  <c r="BC14" i="8"/>
  <c r="AC14" i="8"/>
  <c r="FX35" i="7"/>
  <c r="B14" i="8" l="1"/>
  <c r="O18" i="7"/>
  <c r="Q31" i="7"/>
  <c r="Q30" i="7"/>
  <c r="Q29" i="7"/>
  <c r="Q28" i="7"/>
  <c r="Q22" i="7"/>
  <c r="Q21" i="7"/>
  <c r="Q20" i="7"/>
  <c r="Q19" i="7"/>
  <c r="Q13" i="7"/>
  <c r="Q12" i="7"/>
  <c r="Q11" i="7"/>
  <c r="Q10" i="7"/>
  <c r="P31" i="7"/>
  <c r="P30" i="7"/>
  <c r="P29" i="7"/>
  <c r="P28" i="7"/>
  <c r="P22" i="7"/>
  <c r="P21" i="7"/>
  <c r="P20" i="7"/>
  <c r="P19" i="7"/>
  <c r="P13" i="7"/>
  <c r="P12" i="7"/>
  <c r="P11" i="7"/>
  <c r="P10" i="7"/>
  <c r="FW34" i="7" s="1"/>
  <c r="AJ353" i="1"/>
  <c r="AF353" i="1"/>
  <c r="FW35" i="7"/>
  <c r="C5" i="8" l="1"/>
  <c r="C6" i="8"/>
  <c r="C7" i="8"/>
  <c r="C8" i="8"/>
  <c r="C9" i="8"/>
  <c r="C10" i="8"/>
  <c r="C11" i="8"/>
  <c r="C12" i="8"/>
  <c r="C13" i="8"/>
  <c r="FX34" i="7"/>
  <c r="FX39" i="7" s="1"/>
  <c r="AJ352" i="1"/>
  <c r="AF352" i="1"/>
  <c r="C14" i="8" l="1"/>
  <c r="FO35" i="7"/>
  <c r="FN35" i="7"/>
  <c r="FM35" i="7"/>
  <c r="FL35" i="7"/>
  <c r="FK35" i="7"/>
  <c r="FJ35" i="7"/>
  <c r="FI35" i="7"/>
  <c r="FH35" i="7"/>
  <c r="FG35" i="7"/>
  <c r="FF35" i="7"/>
  <c r="FE35" i="7"/>
  <c r="FD35" i="7"/>
  <c r="FC35" i="7"/>
  <c r="FB35" i="7"/>
  <c r="FA35" i="7"/>
  <c r="EZ35" i="7"/>
  <c r="EY35" i="7"/>
  <c r="EX35" i="7"/>
  <c r="EW35" i="7"/>
  <c r="EV35" i="7"/>
  <c r="EU35" i="7"/>
  <c r="ET35" i="7"/>
  <c r="ES35" i="7"/>
  <c r="EQ35" i="7"/>
  <c r="EP35" i="7"/>
  <c r="EO35" i="7"/>
  <c r="EN35" i="7"/>
  <c r="EM35" i="7"/>
  <c r="EL35" i="7"/>
  <c r="EK35" i="7"/>
  <c r="EJ35" i="7"/>
  <c r="EI35" i="7"/>
  <c r="EH35" i="7"/>
  <c r="EG35" i="7"/>
  <c r="EF35" i="7"/>
  <c r="EE35" i="7"/>
  <c r="ED35" i="7"/>
  <c r="EC35" i="7"/>
  <c r="EB35" i="7"/>
  <c r="EA35" i="7"/>
  <c r="DZ35" i="7"/>
  <c r="DY35" i="7"/>
  <c r="DX35" i="7"/>
  <c r="DW35" i="7"/>
  <c r="DV35" i="7"/>
  <c r="DU35" i="7"/>
  <c r="DT35" i="7"/>
  <c r="DS35" i="7"/>
  <c r="DQ35" i="7"/>
  <c r="DP35" i="7"/>
  <c r="DO35" i="7"/>
  <c r="DN35" i="7"/>
  <c r="DM35" i="7"/>
  <c r="DL35" i="7"/>
  <c r="DK35" i="7"/>
  <c r="DJ35" i="7"/>
  <c r="DI35" i="7"/>
  <c r="DH35" i="7"/>
  <c r="DG35" i="7"/>
  <c r="DF35" i="7"/>
  <c r="DE35" i="7"/>
  <c r="DD35" i="7"/>
  <c r="DC35" i="7"/>
  <c r="DB35" i="7"/>
  <c r="DA35" i="7"/>
  <c r="CZ35" i="7"/>
  <c r="CY35" i="7"/>
  <c r="CX35" i="7"/>
  <c r="CW35" i="7"/>
  <c r="CV35" i="7"/>
  <c r="CU35" i="7"/>
  <c r="CT35" i="7"/>
  <c r="CS35" i="7"/>
  <c r="CQ35" i="7"/>
  <c r="CP35" i="7"/>
  <c r="CO35" i="7"/>
  <c r="CN35" i="7"/>
  <c r="CM35" i="7"/>
  <c r="CL35" i="7"/>
  <c r="CK35" i="7"/>
  <c r="CJ35" i="7"/>
  <c r="CI35" i="7"/>
  <c r="CH35" i="7"/>
  <c r="CG35" i="7"/>
  <c r="CF35" i="7"/>
  <c r="CE35" i="7"/>
  <c r="CD35" i="7"/>
  <c r="CC35" i="7"/>
  <c r="CB35" i="7"/>
  <c r="CA35" i="7"/>
  <c r="BZ35" i="7"/>
  <c r="BY35" i="7"/>
  <c r="BX35" i="7"/>
  <c r="BW35" i="7"/>
  <c r="BV35" i="7"/>
  <c r="BU35" i="7"/>
  <c r="BT35" i="7"/>
  <c r="BS35" i="7"/>
  <c r="BQ35" i="7"/>
  <c r="BP35" i="7"/>
  <c r="BO35" i="7"/>
  <c r="BN35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FP35" i="7"/>
  <c r="FQ35" i="7"/>
  <c r="FS35" i="7"/>
  <c r="FT35" i="7"/>
  <c r="FU35" i="7"/>
  <c r="FV35" i="7"/>
  <c r="AJ351" i="1" l="1"/>
  <c r="AF351" i="1"/>
  <c r="AJ350" i="1" l="1"/>
  <c r="O31" i="7"/>
  <c r="O30" i="7"/>
  <c r="O28" i="7"/>
  <c r="O27" i="7"/>
  <c r="O29" i="7" s="1"/>
  <c r="O25" i="7"/>
  <c r="O22" i="7"/>
  <c r="O21" i="7"/>
  <c r="O19" i="7"/>
  <c r="O20" i="7"/>
  <c r="O16" i="7"/>
  <c r="O9" i="7"/>
  <c r="O11" i="7" s="1"/>
  <c r="O7" i="7"/>
  <c r="N31" i="7"/>
  <c r="N30" i="7"/>
  <c r="N28" i="7"/>
  <c r="N22" i="7"/>
  <c r="N21" i="7"/>
  <c r="N19" i="7"/>
  <c r="N27" i="7"/>
  <c r="N29" i="7" s="1"/>
  <c r="N18" i="7"/>
  <c r="N20" i="7" s="1"/>
  <c r="N9" i="7"/>
  <c r="N11" i="7" s="1"/>
  <c r="FT34" i="7" s="1"/>
  <c r="FT39" i="7" s="1"/>
  <c r="N25" i="7"/>
  <c r="N16" i="7"/>
  <c r="N7" i="7"/>
  <c r="O13" i="7"/>
  <c r="O12" i="7"/>
  <c r="O10" i="7"/>
  <c r="N13" i="7"/>
  <c r="N12" i="7"/>
  <c r="N10" i="7"/>
  <c r="M13" i="7"/>
  <c r="M12" i="7"/>
  <c r="AF350" i="1"/>
  <c r="FU34" i="7" l="1"/>
  <c r="FU39" i="7" s="1"/>
  <c r="FW39" i="7"/>
  <c r="FV34" i="7"/>
  <c r="FV39" i="7" s="1"/>
  <c r="AF349" i="1"/>
  <c r="AJ349" i="1" l="1"/>
  <c r="AJ348" i="1" l="1"/>
  <c r="AF348" i="1" l="1"/>
  <c r="AF347" i="1" l="1"/>
  <c r="AJ347" i="1" l="1"/>
  <c r="C3" i="5" l="1"/>
  <c r="AF346" i="1" l="1"/>
  <c r="AJ346" i="1" l="1"/>
  <c r="BC34" i="7" l="1"/>
  <c r="BB34" i="7"/>
  <c r="BA34" i="7"/>
  <c r="AZ34" i="7"/>
  <c r="AY34" i="7"/>
  <c r="AX34" i="7"/>
  <c r="AW34" i="7"/>
  <c r="AV34" i="7"/>
  <c r="AU34" i="7"/>
  <c r="AT34" i="7"/>
  <c r="AS34" i="7"/>
  <c r="BC30" i="7"/>
  <c r="BC21" i="7"/>
  <c r="BC12" i="7"/>
  <c r="BB30" i="7"/>
  <c r="BB21" i="7"/>
  <c r="BB12" i="7"/>
  <c r="BA30" i="7"/>
  <c r="BA21" i="7"/>
  <c r="BA12" i="7"/>
  <c r="AZ30" i="7"/>
  <c r="AZ21" i="7"/>
  <c r="AZ12" i="7"/>
  <c r="AY30" i="7"/>
  <c r="AY21" i="7"/>
  <c r="AY12" i="7"/>
  <c r="AX30" i="7"/>
  <c r="AX21" i="7"/>
  <c r="AX12" i="7"/>
  <c r="AW30" i="7"/>
  <c r="AW21" i="7"/>
  <c r="AW12" i="7"/>
  <c r="AV30" i="7"/>
  <c r="AV21" i="7"/>
  <c r="AV12" i="7"/>
  <c r="AU30" i="7"/>
  <c r="AU21" i="7"/>
  <c r="AU12" i="7"/>
  <c r="AT30" i="7"/>
  <c r="AT21" i="7"/>
  <c r="AT12" i="7"/>
  <c r="AS30" i="7"/>
  <c r="AS21" i="7"/>
  <c r="AS12" i="7"/>
  <c r="AR30" i="7"/>
  <c r="AR21" i="7"/>
  <c r="AR12" i="7"/>
  <c r="AQ30" i="7"/>
  <c r="AQ21" i="7"/>
  <c r="AQ12" i="7"/>
  <c r="AP30" i="7" l="1"/>
  <c r="AP21" i="7"/>
  <c r="AP12" i="7"/>
  <c r="AO30" i="7"/>
  <c r="AO21" i="7"/>
  <c r="AO12" i="7"/>
  <c r="AN30" i="7"/>
  <c r="AN21" i="7"/>
  <c r="AN12" i="7"/>
  <c r="AM30" i="7"/>
  <c r="AM21" i="7" l="1"/>
  <c r="AM12" i="7"/>
  <c r="AL30" i="7"/>
  <c r="AL21" i="7"/>
  <c r="AL12" i="7"/>
  <c r="AK30" i="7"/>
  <c r="AK21" i="7"/>
  <c r="AK12" i="7"/>
  <c r="AJ30" i="7"/>
  <c r="AJ21" i="7"/>
  <c r="AJ12" i="7"/>
  <c r="AI30" i="7"/>
  <c r="AI21" i="7"/>
  <c r="AI12" i="7"/>
  <c r="AH30" i="7"/>
  <c r="AH21" i="7"/>
  <c r="AH12" i="7"/>
  <c r="AG30" i="7"/>
  <c r="AG21" i="7"/>
  <c r="AG12" i="7"/>
  <c r="AF30" i="7"/>
  <c r="AF21" i="7"/>
  <c r="AF12" i="7"/>
  <c r="AE30" i="7"/>
  <c r="AE21" i="7"/>
  <c r="AE12" i="7"/>
  <c r="AD30" i="7"/>
  <c r="AD21" i="7"/>
  <c r="AD12" i="7"/>
  <c r="AC30" i="7"/>
  <c r="AC21" i="7"/>
  <c r="AC12" i="7"/>
  <c r="AB30" i="7"/>
  <c r="AB21" i="7"/>
  <c r="AB12" i="7"/>
  <c r="AA30" i="7"/>
  <c r="AA21" i="7"/>
  <c r="AA12" i="7"/>
  <c r="Z30" i="7"/>
  <c r="Z21" i="7"/>
  <c r="Z12" i="7"/>
  <c r="Y30" i="7"/>
  <c r="Y21" i="7"/>
  <c r="Y12" i="7"/>
  <c r="X30" i="7"/>
  <c r="X21" i="7"/>
  <c r="X12" i="7"/>
  <c r="W30" i="7"/>
  <c r="W21" i="7"/>
  <c r="W12" i="7"/>
  <c r="V30" i="7" l="1"/>
  <c r="V34" i="7" s="1"/>
  <c r="V39" i="7" s="1"/>
  <c r="V21" i="7"/>
  <c r="V12" i="7"/>
  <c r="U30" i="7"/>
  <c r="U21" i="7"/>
  <c r="U12" i="7"/>
  <c r="T30" i="7"/>
  <c r="T21" i="7"/>
  <c r="T12" i="7"/>
  <c r="AP34" i="7"/>
  <c r="AP39" i="7" s="1"/>
  <c r="AO34" i="7"/>
  <c r="AO39" i="7" s="1"/>
  <c r="AN34" i="7"/>
  <c r="AN39" i="7" s="1"/>
  <c r="AM34" i="7"/>
  <c r="AM39" i="7" s="1"/>
  <c r="AL34" i="7"/>
  <c r="AL39" i="7" s="1"/>
  <c r="AK34" i="7"/>
  <c r="AK39" i="7" s="1"/>
  <c r="AJ34" i="7"/>
  <c r="AJ39" i="7" s="1"/>
  <c r="AI34" i="7"/>
  <c r="AI39" i="7" s="1"/>
  <c r="AH34" i="7"/>
  <c r="AH39" i="7" s="1"/>
  <c r="AG34" i="7"/>
  <c r="AG39" i="7" s="1"/>
  <c r="AF34" i="7"/>
  <c r="AE34" i="7"/>
  <c r="AE39" i="7" s="1"/>
  <c r="AD34" i="7"/>
  <c r="AD39" i="7" s="1"/>
  <c r="AC34" i="7"/>
  <c r="AC39" i="7" s="1"/>
  <c r="AB34" i="7"/>
  <c r="AB39" i="7" s="1"/>
  <c r="AA34" i="7"/>
  <c r="AA39" i="7" s="1"/>
  <c r="Z34" i="7"/>
  <c r="Z39" i="7" s="1"/>
  <c r="Y34" i="7"/>
  <c r="Y39" i="7" s="1"/>
  <c r="X34" i="7"/>
  <c r="X39" i="7" s="1"/>
  <c r="W34" i="7"/>
  <c r="W39" i="7" s="1"/>
  <c r="U34" i="7"/>
  <c r="U39" i="7" s="1"/>
  <c r="T34" i="7"/>
  <c r="T39" i="7" s="1"/>
  <c r="AQ34" i="7"/>
  <c r="AQ39" i="7" s="1"/>
  <c r="E29" i="7"/>
  <c r="E28" i="7"/>
  <c r="E20" i="7"/>
  <c r="E19" i="7"/>
  <c r="E11" i="7"/>
  <c r="E10" i="7"/>
  <c r="D31" i="7"/>
  <c r="D22" i="7"/>
  <c r="D13" i="7"/>
  <c r="AF39" i="7" l="1"/>
  <c r="AJ345" i="1" l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CN69" i="7"/>
  <c r="CN68" i="7"/>
  <c r="CN67" i="7"/>
  <c r="CN66" i="7"/>
  <c r="CN65" i="7"/>
  <c r="CN64" i="7"/>
  <c r="CN63" i="7"/>
  <c r="CN62" i="7"/>
  <c r="CN61" i="7"/>
  <c r="CN60" i="7"/>
  <c r="CN59" i="7"/>
  <c r="CN58" i="7"/>
  <c r="CN57" i="7"/>
  <c r="CN56" i="7"/>
  <c r="CN55" i="7"/>
  <c r="CN54" i="7"/>
  <c r="CN53" i="7"/>
  <c r="CN52" i="7"/>
  <c r="CN51" i="7"/>
  <c r="CN50" i="7"/>
  <c r="CN49" i="7"/>
  <c r="CN48" i="7"/>
  <c r="CN47" i="7"/>
  <c r="CN46" i="7"/>
  <c r="CN45" i="7"/>
  <c r="CN44" i="7"/>
  <c r="CN43" i="7"/>
  <c r="CP34" i="7"/>
  <c r="CO34" i="7"/>
  <c r="CO39" i="7" s="1"/>
  <c r="CN34" i="7"/>
  <c r="CN39" i="7" s="1"/>
  <c r="CM34" i="7"/>
  <c r="CM39" i="7" s="1"/>
  <c r="CL34" i="7"/>
  <c r="CL39" i="7" s="1"/>
  <c r="CK34" i="7"/>
  <c r="CK39" i="7" s="1"/>
  <c r="CJ34" i="7"/>
  <c r="CJ39" i="7" s="1"/>
  <c r="CI34" i="7"/>
  <c r="CI39" i="7" s="1"/>
  <c r="CH34" i="7"/>
  <c r="CH39" i="7" s="1"/>
  <c r="CG34" i="7"/>
  <c r="CG39" i="7" s="1"/>
  <c r="CF34" i="7"/>
  <c r="CF39" i="7" s="1"/>
  <c r="CE34" i="7"/>
  <c r="CE39" i="7" s="1"/>
  <c r="CD34" i="7"/>
  <c r="CD39" i="7" s="1"/>
  <c r="CC34" i="7"/>
  <c r="CC39" i="7" s="1"/>
  <c r="CB34" i="7"/>
  <c r="CB39" i="7" s="1"/>
  <c r="CA34" i="7"/>
  <c r="CA39" i="7" s="1"/>
  <c r="BZ34" i="7"/>
  <c r="BZ39" i="7" s="1"/>
  <c r="BY34" i="7"/>
  <c r="BY39" i="7" s="1"/>
  <c r="BX34" i="7"/>
  <c r="BX39" i="7" s="1"/>
  <c r="BW34" i="7"/>
  <c r="BW39" i="7" s="1"/>
  <c r="BV34" i="7"/>
  <c r="BV39" i="7" s="1"/>
  <c r="BU34" i="7"/>
  <c r="BU39" i="7" s="1"/>
  <c r="BT34" i="7"/>
  <c r="BT39" i="7" s="1"/>
  <c r="BS34" i="7"/>
  <c r="BS39" i="7" s="1"/>
  <c r="BQ34" i="7"/>
  <c r="BQ39" i="7" s="1"/>
  <c r="BP34" i="7"/>
  <c r="BO34" i="7"/>
  <c r="BO39" i="7" s="1"/>
  <c r="BN34" i="7"/>
  <c r="BN39" i="7" s="1"/>
  <c r="BM34" i="7"/>
  <c r="BM39" i="7" s="1"/>
  <c r="BL34" i="7"/>
  <c r="BL39" i="7" s="1"/>
  <c r="BK34" i="7"/>
  <c r="BK39" i="7" s="1"/>
  <c r="BJ34" i="7"/>
  <c r="BJ39" i="7" s="1"/>
  <c r="BI34" i="7"/>
  <c r="BI39" i="7" s="1"/>
  <c r="BH34" i="7"/>
  <c r="BH39" i="7" s="1"/>
  <c r="BG34" i="7"/>
  <c r="BG39" i="7" s="1"/>
  <c r="BF34" i="7"/>
  <c r="BF39" i="7" s="1"/>
  <c r="BE34" i="7"/>
  <c r="BE39" i="7" s="1"/>
  <c r="BD34" i="7"/>
  <c r="BD39" i="7" s="1"/>
  <c r="BC39" i="7"/>
  <c r="BB39" i="7"/>
  <c r="BA39" i="7"/>
  <c r="AZ39" i="7"/>
  <c r="AY39" i="7"/>
  <c r="AX39" i="7"/>
  <c r="AW39" i="7"/>
  <c r="AV39" i="7"/>
  <c r="AU39" i="7"/>
  <c r="AT39" i="7"/>
  <c r="AS39" i="7"/>
  <c r="M31" i="7"/>
  <c r="K31" i="7"/>
  <c r="J31" i="7"/>
  <c r="M30" i="7"/>
  <c r="K30" i="7"/>
  <c r="J30" i="7"/>
  <c r="M29" i="7"/>
  <c r="L29" i="7"/>
  <c r="I29" i="7"/>
  <c r="H29" i="7"/>
  <c r="G29" i="7"/>
  <c r="M28" i="7"/>
  <c r="L28" i="7"/>
  <c r="K28" i="7"/>
  <c r="J28" i="7"/>
  <c r="I28" i="7"/>
  <c r="H28" i="7"/>
  <c r="G28" i="7"/>
  <c r="K27" i="7"/>
  <c r="K29" i="7" s="1"/>
  <c r="J27" i="7"/>
  <c r="J29" i="7" s="1"/>
  <c r="K25" i="7"/>
  <c r="J25" i="7"/>
  <c r="M22" i="7"/>
  <c r="K22" i="7"/>
  <c r="J22" i="7"/>
  <c r="M21" i="7"/>
  <c r="K21" i="7"/>
  <c r="J21" i="7"/>
  <c r="M20" i="7"/>
  <c r="L20" i="7"/>
  <c r="I20" i="7"/>
  <c r="H20" i="7"/>
  <c r="G20" i="7"/>
  <c r="M19" i="7"/>
  <c r="L19" i="7"/>
  <c r="K19" i="7"/>
  <c r="J19" i="7"/>
  <c r="I19" i="7"/>
  <c r="H19" i="7"/>
  <c r="G19" i="7"/>
  <c r="K18" i="7"/>
  <c r="K20" i="7" s="1"/>
  <c r="J18" i="7"/>
  <c r="J20" i="7" s="1"/>
  <c r="K16" i="7"/>
  <c r="J16" i="7"/>
  <c r="K13" i="7"/>
  <c r="J13" i="7"/>
  <c r="K12" i="7"/>
  <c r="J12" i="7"/>
  <c r="M11" i="7"/>
  <c r="L11" i="7"/>
  <c r="I11" i="7"/>
  <c r="H11" i="7"/>
  <c r="G11" i="7"/>
  <c r="M10" i="7"/>
  <c r="L10" i="7"/>
  <c r="K10" i="7"/>
  <c r="J10" i="7"/>
  <c r="I10" i="7"/>
  <c r="H10" i="7"/>
  <c r="G10" i="7"/>
  <c r="K9" i="7"/>
  <c r="K11" i="7" s="1"/>
  <c r="J9" i="7"/>
  <c r="J11" i="7" s="1"/>
  <c r="K7" i="7"/>
  <c r="J7" i="7"/>
  <c r="FS34" i="7" l="1"/>
  <c r="FS39" i="7" s="1"/>
  <c r="FQ34" i="7"/>
  <c r="FQ39" i="7" s="1"/>
  <c r="FP34" i="7"/>
  <c r="FP39" i="7" s="1"/>
  <c r="FO34" i="7"/>
  <c r="FO39" i="7" s="1"/>
  <c r="FO42" i="7" s="1"/>
  <c r="EU34" i="7"/>
  <c r="EU39" i="7" s="1"/>
  <c r="DJ34" i="7"/>
  <c r="DJ39" i="7" s="1"/>
  <c r="CN70" i="7"/>
  <c r="DM34" i="7"/>
  <c r="DM39" i="7" s="1"/>
  <c r="DV34" i="7"/>
  <c r="DV39" i="7" s="1"/>
  <c r="DW34" i="7"/>
  <c r="DW39" i="7" s="1"/>
  <c r="FI34" i="7"/>
  <c r="FI39" i="7" s="1"/>
  <c r="EI34" i="7"/>
  <c r="EI39" i="7" s="1"/>
  <c r="DA34" i="7"/>
  <c r="DA39" i="7" s="1"/>
  <c r="FG34" i="7"/>
  <c r="FG39" i="7" s="1"/>
  <c r="DU34" i="7"/>
  <c r="DU39" i="7" s="1"/>
  <c r="DY34" i="7"/>
  <c r="DY39" i="7" s="1"/>
  <c r="DX34" i="7"/>
  <c r="DX39" i="7" s="1"/>
  <c r="DB34" i="7"/>
  <c r="DB39" i="7" s="1"/>
  <c r="DN34" i="7"/>
  <c r="DN39" i="7" s="1"/>
  <c r="DZ34" i="7"/>
  <c r="DZ39" i="7" s="1"/>
  <c r="EL34" i="7"/>
  <c r="EL39" i="7" s="1"/>
  <c r="EX34" i="7"/>
  <c r="EX39" i="7" s="1"/>
  <c r="FJ34" i="7"/>
  <c r="FJ39" i="7" s="1"/>
  <c r="CQ34" i="7"/>
  <c r="DC34" i="7"/>
  <c r="DC39" i="7" s="1"/>
  <c r="DO34" i="7"/>
  <c r="DO39" i="7" s="1"/>
  <c r="EA34" i="7"/>
  <c r="EA39" i="7" s="1"/>
  <c r="EM34" i="7"/>
  <c r="EM39" i="7" s="1"/>
  <c r="EY34" i="7"/>
  <c r="EY39" i="7" s="1"/>
  <c r="FK34" i="7"/>
  <c r="FK39" i="7" s="1"/>
  <c r="DD34" i="7"/>
  <c r="DD39" i="7" s="1"/>
  <c r="DP34" i="7"/>
  <c r="EB34" i="7"/>
  <c r="EB39" i="7" s="1"/>
  <c r="EN34" i="7"/>
  <c r="EN39" i="7" s="1"/>
  <c r="EZ34" i="7"/>
  <c r="EZ39" i="7" s="1"/>
  <c r="FL34" i="7"/>
  <c r="FL39" i="7" s="1"/>
  <c r="CS34" i="7"/>
  <c r="CS39" i="7" s="1"/>
  <c r="DE34" i="7"/>
  <c r="DE39" i="7" s="1"/>
  <c r="DQ34" i="7"/>
  <c r="EC34" i="7"/>
  <c r="EC39" i="7" s="1"/>
  <c r="EO34" i="7"/>
  <c r="EO39" i="7" s="1"/>
  <c r="FA34" i="7"/>
  <c r="FA39" i="7" s="1"/>
  <c r="FM34" i="7"/>
  <c r="FM39" i="7" s="1"/>
  <c r="CT34" i="7"/>
  <c r="CT39" i="7" s="1"/>
  <c r="DF34" i="7"/>
  <c r="DF39" i="7" s="1"/>
  <c r="ED34" i="7"/>
  <c r="ED39" i="7" s="1"/>
  <c r="EP34" i="7"/>
  <c r="FB34" i="7"/>
  <c r="FB39" i="7" s="1"/>
  <c r="FN34" i="7"/>
  <c r="FN39" i="7" s="1"/>
  <c r="DK34" i="7"/>
  <c r="DK39" i="7" s="1"/>
  <c r="CU34" i="7"/>
  <c r="CU39" i="7" s="1"/>
  <c r="DG34" i="7"/>
  <c r="DG39" i="7" s="1"/>
  <c r="DS34" i="7"/>
  <c r="DS39" i="7" s="1"/>
  <c r="EE34" i="7"/>
  <c r="EE39" i="7" s="1"/>
  <c r="EQ34" i="7"/>
  <c r="FC34" i="7"/>
  <c r="FC39" i="7" s="1"/>
  <c r="CV34" i="7"/>
  <c r="CV39" i="7" s="1"/>
  <c r="DH34" i="7"/>
  <c r="DH39" i="7" s="1"/>
  <c r="DT34" i="7"/>
  <c r="DT39" i="7" s="1"/>
  <c r="EF34" i="7"/>
  <c r="EF39" i="7" s="1"/>
  <c r="FD34" i="7"/>
  <c r="FD39" i="7" s="1"/>
  <c r="BP39" i="7"/>
  <c r="CW34" i="7"/>
  <c r="CW39" i="7" s="1"/>
  <c r="DI34" i="7"/>
  <c r="DI39" i="7" s="1"/>
  <c r="EG34" i="7"/>
  <c r="EG39" i="7" s="1"/>
  <c r="ES34" i="7"/>
  <c r="ES39" i="7" s="1"/>
  <c r="FE34" i="7"/>
  <c r="FE39" i="7" s="1"/>
  <c r="CX34" i="7"/>
  <c r="CX39" i="7" s="1"/>
  <c r="EH34" i="7"/>
  <c r="EH39" i="7" s="1"/>
  <c r="ET34" i="7"/>
  <c r="ET39" i="7" s="1"/>
  <c r="FF34" i="7"/>
  <c r="FF39" i="7" s="1"/>
  <c r="CY34" i="7"/>
  <c r="CY39" i="7" s="1"/>
  <c r="CZ34" i="7"/>
  <c r="CZ39" i="7" s="1"/>
  <c r="DL34" i="7"/>
  <c r="DL39" i="7" s="1"/>
  <c r="EJ34" i="7"/>
  <c r="EJ39" i="7" s="1"/>
  <c r="EV34" i="7"/>
  <c r="EV39" i="7" s="1"/>
  <c r="FH34" i="7"/>
  <c r="FH39" i="7" s="1"/>
  <c r="EK34" i="7"/>
  <c r="EK39" i="7" s="1"/>
  <c r="EW34" i="7"/>
  <c r="EW39" i="7" s="1"/>
  <c r="CP39" i="7" l="1"/>
  <c r="CQ39" i="7"/>
  <c r="EQ39" i="7"/>
  <c r="EP39" i="7"/>
  <c r="DQ39" i="7"/>
  <c r="DP39" i="7"/>
  <c r="AF345" i="1" l="1"/>
  <c r="AF344" i="1" l="1"/>
  <c r="AF343" i="1"/>
  <c r="AF342" i="1" l="1"/>
  <c r="AF341" i="1" l="1"/>
  <c r="AF340" i="1" l="1"/>
  <c r="AF339" i="1" l="1"/>
  <c r="AF338" i="1" l="1"/>
  <c r="AF337" i="1"/>
  <c r="AF336" i="1"/>
  <c r="AF335" i="1" l="1"/>
  <c r="AF334" i="1"/>
  <c r="AF333" i="1"/>
  <c r="AF332" i="1" l="1"/>
  <c r="AF331" i="1"/>
  <c r="AF330" i="1"/>
  <c r="AF329" i="1"/>
  <c r="AF328" i="1" l="1"/>
  <c r="AF327" i="1"/>
  <c r="AF326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2" i="1" l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</calcChain>
</file>

<file path=xl/sharedStrings.xml><?xml version="1.0" encoding="utf-8"?>
<sst xmlns="http://schemas.openxmlformats.org/spreadsheetml/2006/main" count="17940" uniqueCount="132">
  <si>
    <t>AÑO</t>
  </si>
  <si>
    <t>MES</t>
  </si>
  <si>
    <t>ESTACIÓN</t>
  </si>
  <si>
    <t>PAX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</si>
  <si>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</si>
  <si>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</si>
  <si>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</si>
  <si>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</si>
  <si>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</si>
  <si>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</si>
  <si>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</si>
  <si>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</si>
  <si>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</si>
  <si>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>Febrero</t>
  </si>
  <si>
    <t>Marzo</t>
  </si>
  <si>
    <t>Abril</t>
  </si>
  <si>
    <t>TOTAL</t>
  </si>
  <si>
    <t>Nº</t>
  </si>
  <si>
    <t>Observaciones</t>
  </si>
  <si>
    <t>BOLETOS VENDIDOS POR ESTACIÓN</t>
  </si>
  <si>
    <t/>
  </si>
  <si>
    <t>Variación % Año anterior</t>
  </si>
  <si>
    <t>Boletos vendidos</t>
  </si>
  <si>
    <t xml:space="preserve">TOTAL </t>
  </si>
  <si>
    <t>Progre-siva</t>
  </si>
  <si>
    <t>ESTACIONES</t>
  </si>
  <si>
    <t>F.Lacroze - Gral. Lemos (e.)</t>
  </si>
  <si>
    <t>Federico Lacroze</t>
  </si>
  <si>
    <t>José Artigas</t>
  </si>
  <si>
    <t>Pedro N. Arata</t>
  </si>
  <si>
    <t>Dr. Francisco Beiró</t>
  </si>
  <si>
    <t>El Libertador</t>
  </si>
  <si>
    <t>Antonio Devoto</t>
  </si>
  <si>
    <t>Coronel Francisco Lynch</t>
  </si>
  <si>
    <t>Fernández Moreno</t>
  </si>
  <si>
    <t>Lourdes</t>
  </si>
  <si>
    <t>Tropezón</t>
  </si>
  <si>
    <t>José M. Bosch</t>
  </si>
  <si>
    <t>Martín Coronado</t>
  </si>
  <si>
    <t>Pablo Podestá</t>
  </si>
  <si>
    <t>Jorge Newbery</t>
  </si>
  <si>
    <t>Rubén Dario</t>
  </si>
  <si>
    <t>Ejército de los Andes</t>
  </si>
  <si>
    <t>Juan B. de La Salle</t>
  </si>
  <si>
    <t>Sargento Barrufaldi</t>
  </si>
  <si>
    <t>Capitán Lozano</t>
  </si>
  <si>
    <t>Teniente Agneta</t>
  </si>
  <si>
    <t>Campo de Mayo</t>
  </si>
  <si>
    <t>Sargento Cabral</t>
  </si>
  <si>
    <t>General Lemos</t>
  </si>
  <si>
    <r>
      <rPr>
        <sz val="22"/>
        <color theme="4"/>
        <rFont val="Franklin Gothic Demi Cond"/>
        <family val="2"/>
      </rPr>
      <t>LINEA</t>
    </r>
    <r>
      <rPr>
        <sz val="22"/>
        <rFont val="Franklin Gothic Demi Cond"/>
        <family val="2"/>
      </rPr>
      <t xml:space="preserve"> URQUIZA</t>
    </r>
  </si>
  <si>
    <t xml:space="preserve">Federico Lacroze </t>
  </si>
  <si>
    <t xml:space="preserve">José Artigas </t>
  </si>
  <si>
    <t xml:space="preserve">Pedro N. Arata </t>
  </si>
  <si>
    <t xml:space="preserve">Dr. Francisco Beiró </t>
  </si>
  <si>
    <t xml:space="preserve">El Libertador </t>
  </si>
  <si>
    <t xml:space="preserve">Antonio Devoto </t>
  </si>
  <si>
    <t xml:space="preserve">Coronel Francisco Lynch </t>
  </si>
  <si>
    <t xml:space="preserve">Fernández Moreno </t>
  </si>
  <si>
    <t xml:space="preserve">Lourdes </t>
  </si>
  <si>
    <t xml:space="preserve">Tropezón </t>
  </si>
  <si>
    <t xml:space="preserve">José M. Bosch </t>
  </si>
  <si>
    <t xml:space="preserve">Martín Coronado </t>
  </si>
  <si>
    <t xml:space="preserve">Pablo Podestá </t>
  </si>
  <si>
    <t xml:space="preserve">Jorge Newbery </t>
  </si>
  <si>
    <t xml:space="preserve">Rubén Dario </t>
  </si>
  <si>
    <t xml:space="preserve">Ejército de los Andes </t>
  </si>
  <si>
    <t xml:space="preserve">Juan B. de La Salle </t>
  </si>
  <si>
    <t xml:space="preserve">Sargento Barrufaldi </t>
  </si>
  <si>
    <t xml:space="preserve">Capitán Lozano </t>
  </si>
  <si>
    <t xml:space="preserve">Teniente Agneta </t>
  </si>
  <si>
    <t xml:space="preserve">Campo de Mayo </t>
  </si>
  <si>
    <t xml:space="preserve">Sargento Cabral </t>
  </si>
  <si>
    <t xml:space="preserve">General Lemos </t>
  </si>
  <si>
    <r>
      <rPr>
        <sz val="26"/>
        <color theme="3"/>
        <rFont val="Franklin Gothic Demi Cond"/>
        <family val="2"/>
      </rPr>
      <t>LINEA</t>
    </r>
    <r>
      <rPr>
        <sz val="26"/>
        <rFont val="Franklin Gothic Demi Cond"/>
        <family val="2"/>
      </rPr>
      <t xml:space="preserve"> URQUIZA</t>
    </r>
  </si>
  <si>
    <t>Denominación</t>
  </si>
  <si>
    <t>Partido</t>
  </si>
  <si>
    <t>Longitud</t>
  </si>
  <si>
    <t>Latitud</t>
  </si>
  <si>
    <t>Estación</t>
  </si>
  <si>
    <t>CABA</t>
  </si>
  <si>
    <t>Tres de Febrero</t>
  </si>
  <si>
    <t>Hurlingham</t>
  </si>
  <si>
    <t>San Miguel</t>
  </si>
  <si>
    <t>Malvinas Argentinas</t>
  </si>
  <si>
    <t>VARIACIÓN CON EL MISMO PERÍODO DEL AÑO ANTERIOR</t>
  </si>
  <si>
    <t>(Debe seleccionarse más de un año para que el cuadro muestre la diferencia)</t>
  </si>
  <si>
    <t>Total 2022</t>
  </si>
  <si>
    <t>Recaudación</t>
  </si>
  <si>
    <t>TIPO DE BOMETO</t>
  </si>
  <si>
    <t>SECCION 1</t>
  </si>
  <si>
    <t>IDA EFECTIVO</t>
  </si>
  <si>
    <t>IDA SUBE</t>
  </si>
  <si>
    <t>ABONOS EFECTIVO</t>
  </si>
  <si>
    <t>ABONOS SUBE</t>
  </si>
  <si>
    <t>ABONOS SUBE SOC.</t>
  </si>
  <si>
    <t>SECCION 2</t>
  </si>
  <si>
    <t>SECCION 3</t>
  </si>
  <si>
    <t>Tarifas desde 2019/03</t>
  </si>
  <si>
    <t>Sección</t>
  </si>
  <si>
    <t>1° Sección</t>
  </si>
  <si>
    <t>2° Sección</t>
  </si>
  <si>
    <t>3° Sección</t>
  </si>
  <si>
    <t>BoMeto ida</t>
  </si>
  <si>
    <t>Con SUBE</t>
  </si>
  <si>
    <t>sin SUBE</t>
  </si>
  <si>
    <t>BoMeto ida/vueMta</t>
  </si>
  <si>
    <t>Abono mensuaM</t>
  </si>
  <si>
    <t>Tarifa Media</t>
  </si>
  <si>
    <t>Aumentos de tarifas</t>
  </si>
  <si>
    <t>BOLETOS VENDIDOS POR TIPO</t>
  </si>
  <si>
    <t>IDA / VUELTA EFECTIVO</t>
  </si>
  <si>
    <t>IDA / VUELTA SUBE</t>
  </si>
  <si>
    <t>IDA / VUELTA SUBE SOC.</t>
  </si>
  <si>
    <t>ÚLTIMA ACTUALIZACIÓN:</t>
  </si>
  <si>
    <t>IDA SUBE SOCIAL</t>
  </si>
  <si>
    <t>Total 2023</t>
  </si>
  <si>
    <t>BOL CALCULADO</t>
  </si>
  <si>
    <t>Diagrama de Pareto (20% que mas vendió) (5 estaciones)</t>
  </si>
  <si>
    <t>Diagrama de Pareto (80% que menos vendió) (18 estaciones)</t>
  </si>
  <si>
    <t>TODO</t>
  </si>
  <si>
    <t>AÑO 2023</t>
  </si>
  <si>
    <t>AÑO 2022</t>
  </si>
  <si>
    <t>AÑO 2021</t>
  </si>
  <si>
    <t>AÑO 2020</t>
  </si>
  <si>
    <t>AÑO 2019</t>
  </si>
  <si>
    <t>Primer Dígito</t>
  </si>
  <si>
    <t>Conteo</t>
  </si>
  <si>
    <t>Proporción Real</t>
  </si>
  <si>
    <t>Ley de Benford</t>
  </si>
  <si>
    <t>Total</t>
  </si>
  <si>
    <t>LINEA URQUIZA - BOLETOS VENDIDOS POR ESTACIÓN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</si>
</sst>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0"/>
    <numFmt numFmtId="165" formatCode="0.0%"/>
    <numFmt numFmtId="166" formatCode="_-* #,##0_-;\-* #,##0_-;_-* &quot;-&quot;??_-;_-@_-"/>
    <numFmt numFmtId="167" formatCode="#,##0.0000"/>
    <numFmt numFmtId="168" formatCode="_-&quot;$&quot;* #,##0.00000_-;\-&quot;$&quot;* #,##0.00000_-;_-&quot;$&quot;* &quot;-&quot;??_-;_-@_-"/>
    <numFmt numFmtId="169" formatCode="0_ ;\-0\ "/>
  </numFmts>
  <fonts count="5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22"/>
      <name val="Franklin Gothic Demi Cond"/>
      <family val="2"/>
    </font>
    <font>
      <b/>
      <sz val="24"/>
      <color theme="4"/>
      <name val="Franklin Gothic Demi Cond"/>
      <family val="2"/>
    </font>
    <font>
      <sz val="22"/>
      <color theme="4"/>
      <name val="Franklin Gothic Demi Cond"/>
      <family val="2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Arial"/>
      <family val="2"/>
    </font>
    <font>
      <sz val="26"/>
      <name val="Franklin Gothic Demi Cond"/>
      <family val="2"/>
    </font>
    <font>
      <sz val="26"/>
      <color theme="3"/>
      <name val="Franklin Gothic Demi Cond"/>
      <family val="2"/>
    </font>
    <font>
      <sz val="22"/>
      <color theme="0" tint="-0.499984740745262"/>
      <name val="Franklin Gothic Demi Cond"/>
      <family val="2"/>
    </font>
    <font>
      <b/>
      <sz val="22"/>
      <color theme="4"/>
      <name val="Franklin Gothic Demi Cond"/>
      <family val="2"/>
    </font>
    <font>
      <sz val="16"/>
      <name val="Franklin Gothic Demi Cond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2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C00000"/>
      <name val="Arial"/>
      <family val="2"/>
    </font>
    <font>
      <i/>
      <sz val="8"/>
      <color theme="2" tint="-0.499984740745262"/>
      <name val="Calibri"/>
      <family val="2"/>
      <scheme val="minor"/>
    </font>
    <font>
      <sz val="10"/>
      <color rgb="FF9C65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</fills>
  <borders count="1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6" fillId="0" borderId="0" applyNumberFormat="0" applyFill="0" applyBorder="0" applyAlignment="0" applyProtection="0"/>
    <xf numFmtId="43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48" fillId="4" borderId="0" applyNumberFormat="0" applyBorder="0" applyAlignment="0" applyProtection="0"/>
  </cellStyleXfs>
  <cellXfs count="238">
    <xf numFmtId="0" fontId="0" fillId="0" borderId="0" xfId="0"/>
    <xf numFmtId="0" fontId="0" fillId="0" borderId="0" xfId="0" applyAlignment="1">
      <alignment horizontal="center" vertical="center" wrapText="1"/>
    </xf>
    <xf numFmtId="3" fontId="16" fillId="0" borderId="0" xfId="0" applyNumberFormat="1" applyFont="1" applyAlignment="1">
      <alignment horizontal="center" vertical="center" wrapText="1"/>
    </xf>
    <xf numFmtId="3" fontId="16" fillId="0" borderId="0" xfId="0" applyNumberFormat="1" applyFont="1"/>
    <xf numFmtId="0" fontId="16" fillId="0" borderId="0" xfId="0" applyFont="1" applyAlignment="1">
      <alignment horizontal="center" vertical="center" wrapText="1"/>
    </xf>
    <xf numFmtId="0" fontId="16" fillId="0" borderId="0" xfId="0" applyFont="1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2" fillId="0" borderId="0" xfId="0" applyFont="1"/>
    <xf numFmtId="0" fontId="0" fillId="0" borderId="0" xfId="0" applyFill="1" applyAlignment="1">
      <alignment horizontal="center" vertical="center" wrapText="1"/>
    </xf>
    <xf numFmtId="3" fontId="16" fillId="0" borderId="0" xfId="0" applyNumberFormat="1" applyFont="1" applyFill="1" applyAlignment="1">
      <alignment horizontal="center" vertical="center" wrapText="1"/>
    </xf>
    <xf numFmtId="0" fontId="0" fillId="0" borderId="0" xfId="0" applyFill="1"/>
    <xf numFmtId="3" fontId="16" fillId="0" borderId="0" xfId="0" applyNumberFormat="1" applyFont="1" applyFill="1"/>
    <xf numFmtId="3" fontId="16" fillId="0" borderId="0" xfId="0" applyNumberFormat="1" applyFont="1" applyFill="1" applyAlignment="1">
      <alignment horizontal="right" vertical="center" wrapText="1"/>
    </xf>
    <xf numFmtId="3" fontId="16" fillId="0" borderId="0" xfId="0" applyNumberFormat="1" applyFont="1" applyFill="1" applyAlignment="1">
      <alignment horizontal="right"/>
    </xf>
    <xf numFmtId="0" fontId="17" fillId="0" borderId="0" xfId="0" applyFont="1"/>
    <xf numFmtId="166" fontId="16" fillId="0" borderId="0" xfId="2" applyNumberFormat="1" applyFont="1"/>
    <xf numFmtId="166" fontId="0" fillId="0" borderId="0" xfId="2" applyNumberFormat="1" applyFont="1"/>
    <xf numFmtId="166" fontId="21" fillId="0" borderId="0" xfId="2" applyNumberFormat="1" applyFont="1"/>
    <xf numFmtId="166" fontId="25" fillId="0" borderId="0" xfId="2" applyNumberFormat="1" applyFont="1"/>
    <xf numFmtId="166" fontId="21" fillId="0" borderId="0" xfId="0" applyNumberFormat="1" applyFont="1"/>
    <xf numFmtId="166" fontId="23" fillId="0" borderId="0" xfId="2" applyNumberFormat="1" applyFont="1"/>
    <xf numFmtId="0" fontId="30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164" fontId="17" fillId="0" borderId="0" xfId="0" applyNumberFormat="1" applyFont="1"/>
    <xf numFmtId="167" fontId="17" fillId="0" borderId="0" xfId="2" applyNumberFormat="1" applyFont="1" applyAlignment="1"/>
    <xf numFmtId="0" fontId="29" fillId="0" borderId="0" xfId="0" applyFont="1" applyAlignment="1">
      <alignment horizontal="center" vertical="center" wrapText="1"/>
    </xf>
    <xf numFmtId="0" fontId="15" fillId="0" borderId="0" xfId="0" applyFont="1"/>
    <xf numFmtId="3" fontId="15" fillId="0" borderId="0" xfId="0" applyNumberFormat="1" applyFont="1"/>
    <xf numFmtId="3" fontId="15" fillId="0" borderId="0" xfId="0" applyNumberFormat="1" applyFont="1" applyFill="1" applyAlignment="1">
      <alignment horizontal="right"/>
    </xf>
    <xf numFmtId="3" fontId="15" fillId="0" borderId="0" xfId="0" applyNumberFormat="1" applyFont="1" applyFill="1"/>
    <xf numFmtId="0" fontId="14" fillId="0" borderId="0" xfId="0" applyFont="1"/>
    <xf numFmtId="3" fontId="14" fillId="0" borderId="0" xfId="0" applyNumberFormat="1" applyFont="1"/>
    <xf numFmtId="3" fontId="14" fillId="0" borderId="0" xfId="0" applyNumberFormat="1" applyFont="1" applyFill="1" applyAlignment="1">
      <alignment horizontal="right"/>
    </xf>
    <xf numFmtId="3" fontId="14" fillId="0" borderId="0" xfId="0" applyNumberFormat="1" applyFont="1" applyFill="1"/>
    <xf numFmtId="0" fontId="13" fillId="0" borderId="0" xfId="0" applyFont="1"/>
    <xf numFmtId="3" fontId="13" fillId="0" borderId="0" xfId="0" applyNumberFormat="1" applyFont="1"/>
    <xf numFmtId="3" fontId="13" fillId="0" borderId="0" xfId="0" applyNumberFormat="1" applyFont="1" applyFill="1" applyAlignment="1">
      <alignment horizontal="right"/>
    </xf>
    <xf numFmtId="3" fontId="13" fillId="0" borderId="0" xfId="0" applyNumberFormat="1" applyFont="1" applyFill="1"/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165" fontId="0" fillId="0" borderId="0" xfId="2" applyNumberFormat="1" applyFont="1"/>
    <xf numFmtId="165" fontId="21" fillId="0" borderId="0" xfId="2" applyNumberFormat="1" applyFont="1"/>
    <xf numFmtId="165" fontId="24" fillId="0" borderId="0" xfId="2" applyNumberFormat="1" applyFont="1"/>
    <xf numFmtId="165" fontId="16" fillId="0" borderId="0" xfId="2" applyNumberFormat="1" applyFont="1"/>
    <xf numFmtId="165" fontId="16" fillId="0" borderId="0" xfId="0" applyNumberFormat="1" applyFont="1"/>
    <xf numFmtId="165" fontId="21" fillId="0" borderId="0" xfId="0" applyNumberFormat="1" applyFont="1"/>
    <xf numFmtId="0" fontId="35" fillId="0" borderId="0" xfId="0" applyFont="1"/>
    <xf numFmtId="3" fontId="35" fillId="0" borderId="0" xfId="0" applyNumberFormat="1" applyFont="1"/>
    <xf numFmtId="3" fontId="35" fillId="0" borderId="0" xfId="0" applyNumberFormat="1" applyFont="1" applyFill="1" applyAlignment="1">
      <alignment horizontal="right"/>
    </xf>
    <xf numFmtId="3" fontId="35" fillId="0" borderId="0" xfId="0" applyNumberFormat="1" applyFont="1" applyFill="1"/>
    <xf numFmtId="0" fontId="36" fillId="0" borderId="0" xfId="0" applyFont="1"/>
    <xf numFmtId="3" fontId="36" fillId="0" borderId="0" xfId="0" applyNumberFormat="1" applyFont="1"/>
    <xf numFmtId="3" fontId="36" fillId="0" borderId="0" xfId="0" applyNumberFormat="1" applyFont="1" applyFill="1" applyAlignment="1">
      <alignment horizontal="right"/>
    </xf>
    <xf numFmtId="3" fontId="36" fillId="0" borderId="0" xfId="0" applyNumberFormat="1" applyFont="1" applyFill="1"/>
    <xf numFmtId="0" fontId="38" fillId="0" borderId="0" xfId="0" applyFont="1"/>
    <xf numFmtId="3" fontId="38" fillId="0" borderId="0" xfId="0" applyNumberFormat="1" applyFont="1"/>
    <xf numFmtId="3" fontId="38" fillId="0" borderId="0" xfId="0" applyNumberFormat="1" applyFont="1" applyFill="1" applyAlignment="1">
      <alignment horizontal="right"/>
    </xf>
    <xf numFmtId="3" fontId="38" fillId="0" borderId="0" xfId="0" applyNumberFormat="1" applyFont="1" applyFill="1"/>
    <xf numFmtId="0" fontId="22" fillId="0" borderId="0" xfId="0" applyFont="1" applyAlignment="1">
      <alignment horizontal="center" vertical="center"/>
    </xf>
    <xf numFmtId="0" fontId="37" fillId="0" borderId="0" xfId="0" applyFont="1"/>
    <xf numFmtId="0" fontId="22" fillId="0" borderId="0" xfId="0" applyFont="1" applyAlignment="1">
      <alignment horizontal="center" vertical="center" wrapText="1"/>
    </xf>
    <xf numFmtId="44" fontId="0" fillId="0" borderId="0" xfId="3" applyFont="1" applyAlignment="1">
      <alignment horizontal="center" vertical="center" wrapText="1"/>
    </xf>
    <xf numFmtId="44" fontId="0" fillId="0" borderId="0" xfId="3" applyFont="1"/>
    <xf numFmtId="0" fontId="37" fillId="0" borderId="0" xfId="0" applyFont="1" applyAlignment="1">
      <alignment horizontal="center" vertical="center"/>
    </xf>
    <xf numFmtId="0" fontId="39" fillId="0" borderId="0" xfId="0" applyFont="1"/>
    <xf numFmtId="3" fontId="39" fillId="0" borderId="0" xfId="0" applyNumberFormat="1" applyFont="1"/>
    <xf numFmtId="3" fontId="39" fillId="0" borderId="0" xfId="0" applyNumberFormat="1" applyFont="1" applyFill="1" applyAlignment="1">
      <alignment horizontal="right"/>
    </xf>
    <xf numFmtId="3" fontId="39" fillId="0" borderId="0" xfId="0" applyNumberFormat="1" applyFont="1" applyFill="1"/>
    <xf numFmtId="44" fontId="0" fillId="0" borderId="0" xfId="0" applyNumberFormat="1"/>
    <xf numFmtId="0" fontId="43" fillId="0" borderId="1" xfId="0" applyNumberFormat="1" applyFont="1" applyFill="1" applyBorder="1" applyAlignment="1" applyProtection="1">
      <alignment horizontal="center" vertical="center" wrapText="1"/>
    </xf>
    <xf numFmtId="0" fontId="42" fillId="0" borderId="2" xfId="0" applyNumberFormat="1" applyFont="1" applyFill="1" applyBorder="1" applyAlignment="1" applyProtection="1">
      <alignment horizontal="center" vertical="center" wrapText="1"/>
    </xf>
    <xf numFmtId="0" fontId="42" fillId="0" borderId="3" xfId="0" applyNumberFormat="1" applyFont="1" applyFill="1" applyBorder="1" applyAlignment="1" applyProtection="1">
      <alignment horizontal="center" vertical="center" wrapText="1"/>
    </xf>
    <xf numFmtId="3" fontId="43" fillId="0" borderId="4" xfId="2" applyNumberFormat="1" applyFont="1" applyFill="1" applyBorder="1" applyAlignment="1" applyProtection="1">
      <alignment horizontal="center" vertical="center" wrapText="1"/>
    </xf>
    <xf numFmtId="0" fontId="42" fillId="0" borderId="0" xfId="0" applyFont="1" applyAlignment="1">
      <alignment horizontal="center" vertical="center"/>
    </xf>
    <xf numFmtId="3" fontId="43" fillId="0" borderId="12" xfId="2" applyNumberFormat="1" applyFont="1" applyFill="1" applyBorder="1" applyAlignment="1" applyProtection="1">
      <alignment horizontal="center" vertical="center" wrapText="1"/>
    </xf>
    <xf numFmtId="14" fontId="42" fillId="0" borderId="4" xfId="0" applyNumberFormat="1" applyFont="1" applyFill="1" applyBorder="1" applyAlignment="1" applyProtection="1">
      <alignment horizontal="center" vertical="center" wrapText="1"/>
    </xf>
    <xf numFmtId="14" fontId="43" fillId="0" borderId="4" xfId="3" applyNumberFormat="1" applyFont="1" applyFill="1" applyBorder="1" applyAlignment="1" applyProtection="1">
      <alignment horizontal="center" vertical="center" wrapText="1"/>
    </xf>
    <xf numFmtId="1" fontId="41" fillId="0" borderId="0" xfId="2" applyNumberFormat="1" applyFont="1" applyAlignment="1">
      <alignment vertical="center"/>
    </xf>
    <xf numFmtId="1" fontId="42" fillId="0" borderId="0" xfId="2" applyNumberFormat="1" applyFont="1" applyAlignment="1">
      <alignment vertical="center" wrapText="1"/>
    </xf>
    <xf numFmtId="1" fontId="42" fillId="0" borderId="0" xfId="2" applyNumberFormat="1" applyFont="1" applyAlignment="1">
      <alignment vertical="center"/>
    </xf>
    <xf numFmtId="0" fontId="42" fillId="0" borderId="2" xfId="0" applyNumberFormat="1" applyFont="1" applyFill="1" applyBorder="1" applyAlignment="1" applyProtection="1">
      <alignment horizontal="left" vertical="center" wrapText="1"/>
    </xf>
    <xf numFmtId="0" fontId="42" fillId="0" borderId="6" xfId="0" applyNumberFormat="1" applyFont="1" applyFill="1" applyBorder="1" applyAlignment="1" applyProtection="1">
      <alignment horizontal="left" vertical="center" wrapText="1"/>
    </xf>
    <xf numFmtId="44" fontId="42" fillId="0" borderId="8" xfId="3" applyFont="1" applyFill="1" applyBorder="1" applyAlignment="1" applyProtection="1">
      <alignment horizontal="left" vertical="center" wrapText="1"/>
    </xf>
    <xf numFmtId="0" fontId="42" fillId="0" borderId="8" xfId="0" applyNumberFormat="1" applyFont="1" applyFill="1" applyBorder="1" applyAlignment="1" applyProtection="1">
      <alignment horizontal="left" vertical="center" wrapText="1"/>
    </xf>
    <xf numFmtId="44" fontId="42" fillId="0" borderId="8" xfId="3" applyFont="1" applyFill="1" applyBorder="1" applyAlignment="1" applyProtection="1">
      <alignment horizontal="right" vertical="center" wrapText="1"/>
    </xf>
    <xf numFmtId="3" fontId="42" fillId="0" borderId="6" xfId="2" applyNumberFormat="1" applyFont="1" applyFill="1" applyBorder="1" applyAlignment="1" applyProtection="1">
      <alignment horizontal="right" vertical="center" wrapText="1"/>
    </xf>
    <xf numFmtId="3" fontId="42" fillId="0" borderId="15" xfId="2" applyNumberFormat="1" applyFont="1" applyFill="1" applyBorder="1" applyAlignment="1" applyProtection="1">
      <alignment horizontal="right" vertical="center" wrapText="1"/>
    </xf>
    <xf numFmtId="0" fontId="42" fillId="0" borderId="0" xfId="0" applyFont="1" applyAlignment="1">
      <alignment vertical="center"/>
    </xf>
    <xf numFmtId="3" fontId="42" fillId="0" borderId="8" xfId="2" applyNumberFormat="1" applyFont="1" applyFill="1" applyBorder="1" applyAlignment="1" applyProtection="1">
      <alignment horizontal="right" vertical="center" wrapText="1"/>
    </xf>
    <xf numFmtId="3" fontId="42" fillId="0" borderId="16" xfId="2" applyNumberFormat="1" applyFont="1" applyFill="1" applyBorder="1" applyAlignment="1" applyProtection="1">
      <alignment horizontal="right" vertical="center" wrapText="1"/>
    </xf>
    <xf numFmtId="0" fontId="42" fillId="0" borderId="10" xfId="0" applyNumberFormat="1" applyFont="1" applyFill="1" applyBorder="1" applyAlignment="1" applyProtection="1">
      <alignment horizontal="left" vertical="center" wrapText="1"/>
    </xf>
    <xf numFmtId="44" fontId="42" fillId="0" borderId="10" xfId="3" applyFont="1" applyFill="1" applyBorder="1" applyAlignment="1" applyProtection="1">
      <alignment horizontal="left" vertical="center" wrapText="1"/>
    </xf>
    <xf numFmtId="44" fontId="42" fillId="0" borderId="10" xfId="3" applyFont="1" applyFill="1" applyBorder="1" applyAlignment="1" applyProtection="1">
      <alignment horizontal="right" vertical="center" wrapText="1"/>
    </xf>
    <xf numFmtId="3" fontId="42" fillId="0" borderId="10" xfId="2" applyNumberFormat="1" applyFont="1" applyFill="1" applyBorder="1" applyAlignment="1" applyProtection="1">
      <alignment horizontal="right" vertical="center" wrapText="1"/>
    </xf>
    <xf numFmtId="3" fontId="42" fillId="0" borderId="17" xfId="2" applyNumberFormat="1" applyFont="1" applyFill="1" applyBorder="1" applyAlignment="1" applyProtection="1">
      <alignment horizontal="right" vertical="center" wrapText="1"/>
    </xf>
    <xf numFmtId="44" fontId="42" fillId="0" borderId="6" xfId="3" applyFont="1" applyFill="1" applyBorder="1" applyAlignment="1" applyProtection="1">
      <alignment horizontal="left" vertical="center" wrapText="1"/>
    </xf>
    <xf numFmtId="44" fontId="42" fillId="0" borderId="6" xfId="3" applyFont="1" applyFill="1" applyBorder="1" applyAlignment="1" applyProtection="1">
      <alignment horizontal="right" vertical="center" wrapText="1"/>
    </xf>
    <xf numFmtId="3" fontId="42" fillId="0" borderId="11" xfId="2" applyNumberFormat="1" applyFont="1" applyFill="1" applyBorder="1" applyAlignment="1" applyProtection="1">
      <alignment horizontal="right" vertical="center" wrapText="1"/>
    </xf>
    <xf numFmtId="0" fontId="41" fillId="0" borderId="0" xfId="0" applyFont="1" applyAlignment="1">
      <alignment vertical="center"/>
    </xf>
    <xf numFmtId="0" fontId="42" fillId="0" borderId="0" xfId="0" applyFont="1" applyAlignment="1">
      <alignment vertical="center" wrapText="1"/>
    </xf>
    <xf numFmtId="168" fontId="41" fillId="0" borderId="0" xfId="3" applyNumberFormat="1" applyFont="1" applyAlignment="1">
      <alignment horizontal="right" vertical="center"/>
    </xf>
    <xf numFmtId="0" fontId="40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168" fontId="40" fillId="0" borderId="0" xfId="3" applyNumberFormat="1" applyFont="1" applyAlignment="1">
      <alignment horizontal="right" vertical="center"/>
    </xf>
    <xf numFmtId="44" fontId="28" fillId="0" borderId="4" xfId="3" applyFont="1" applyBorder="1" applyAlignment="1">
      <alignment vertical="center"/>
    </xf>
    <xf numFmtId="0" fontId="28" fillId="0" borderId="0" xfId="0" applyFont="1" applyAlignment="1">
      <alignment vertical="center"/>
    </xf>
    <xf numFmtId="3" fontId="28" fillId="0" borderId="0" xfId="2" applyNumberFormat="1" applyFont="1" applyAlignment="1">
      <alignment vertical="center" wrapText="1"/>
    </xf>
    <xf numFmtId="44" fontId="40" fillId="0" borderId="0" xfId="3" applyFont="1" applyAlignment="1">
      <alignment horizontal="right" vertical="center"/>
    </xf>
    <xf numFmtId="3" fontId="40" fillId="0" borderId="0" xfId="2" applyNumberFormat="1" applyFont="1" applyAlignment="1">
      <alignment vertical="center"/>
    </xf>
    <xf numFmtId="3" fontId="40" fillId="0" borderId="0" xfId="2" applyNumberFormat="1" applyFont="1" applyAlignment="1">
      <alignment horizontal="right" vertical="center"/>
    </xf>
    <xf numFmtId="3" fontId="28" fillId="0" borderId="0" xfId="2" applyNumberFormat="1" applyFont="1" applyAlignment="1">
      <alignment vertical="center"/>
    </xf>
    <xf numFmtId="44" fontId="28" fillId="0" borderId="0" xfId="3" applyFont="1" applyAlignment="1">
      <alignment vertical="center"/>
    </xf>
    <xf numFmtId="44" fontId="40" fillId="2" borderId="0" xfId="3" applyFont="1" applyFill="1" applyAlignment="1">
      <alignment horizontal="right" vertical="center"/>
    </xf>
    <xf numFmtId="3" fontId="28" fillId="0" borderId="0" xfId="0" applyNumberFormat="1" applyFont="1" applyAlignment="1">
      <alignment vertical="center"/>
    </xf>
    <xf numFmtId="44" fontId="41" fillId="0" borderId="0" xfId="3" applyFont="1" applyAlignment="1">
      <alignment horizontal="right" vertical="center"/>
    </xf>
    <xf numFmtId="3" fontId="41" fillId="0" borderId="0" xfId="2" applyNumberFormat="1" applyFont="1" applyAlignment="1">
      <alignment horizontal="right" vertical="center"/>
    </xf>
    <xf numFmtId="3" fontId="41" fillId="0" borderId="0" xfId="0" applyNumberFormat="1" applyFont="1" applyAlignment="1">
      <alignment vertical="center"/>
    </xf>
    <xf numFmtId="44" fontId="42" fillId="0" borderId="0" xfId="3" applyFont="1" applyAlignment="1">
      <alignment horizontal="right" vertical="center"/>
    </xf>
    <xf numFmtId="166" fontId="40" fillId="0" borderId="0" xfId="2" applyNumberFormat="1" applyFont="1" applyAlignment="1">
      <alignment horizontal="right" vertical="center"/>
    </xf>
    <xf numFmtId="0" fontId="44" fillId="0" borderId="0" xfId="0" applyFont="1" applyAlignment="1">
      <alignment vertical="center"/>
    </xf>
    <xf numFmtId="44" fontId="28" fillId="0" borderId="0" xfId="0" applyNumberFormat="1" applyFont="1" applyAlignment="1">
      <alignment vertical="center"/>
    </xf>
    <xf numFmtId="0" fontId="45" fillId="0" borderId="0" xfId="0" applyFont="1"/>
    <xf numFmtId="3" fontId="45" fillId="0" borderId="0" xfId="0" applyNumberFormat="1" applyFont="1"/>
    <xf numFmtId="3" fontId="45" fillId="0" borderId="0" xfId="0" applyNumberFormat="1" applyFont="1" applyFill="1" applyAlignment="1">
      <alignment horizontal="right"/>
    </xf>
    <xf numFmtId="3" fontId="45" fillId="0" borderId="0" xfId="0" applyNumberFormat="1" applyFont="1" applyFill="1"/>
    <xf numFmtId="0" fontId="46" fillId="3" borderId="0" xfId="0" applyFont="1" applyFill="1" applyAlignment="1">
      <alignment horizontal="right" vertical="center"/>
    </xf>
    <xf numFmtId="0" fontId="0" fillId="3" borderId="0" xfId="0" applyFill="1"/>
    <xf numFmtId="0" fontId="12" fillId="3" borderId="0" xfId="0" applyFont="1" applyFill="1"/>
    <xf numFmtId="3" fontId="12" fillId="3" borderId="0" xfId="0" applyNumberFormat="1" applyFont="1" applyFill="1"/>
    <xf numFmtId="14" fontId="46" fillId="3" borderId="0" xfId="0" applyNumberFormat="1" applyFont="1" applyFill="1" applyAlignment="1">
      <alignment horizontal="left" vertical="center"/>
    </xf>
    <xf numFmtId="0" fontId="46" fillId="0" borderId="0" xfId="0" applyFont="1" applyFill="1" applyAlignment="1">
      <alignment horizontal="right" vertical="center"/>
    </xf>
    <xf numFmtId="14" fontId="46" fillId="0" borderId="0" xfId="0" applyNumberFormat="1" applyFont="1" applyFill="1" applyAlignment="1">
      <alignment horizontal="left" vertical="center"/>
    </xf>
    <xf numFmtId="0" fontId="12" fillId="0" borderId="0" xfId="0" applyFont="1" applyFill="1"/>
    <xf numFmtId="3" fontId="12" fillId="0" borderId="0" xfId="0" applyNumberFormat="1" applyFont="1" applyFill="1"/>
    <xf numFmtId="0" fontId="0" fillId="3" borderId="0" xfId="0" applyFill="1" applyAlignment="1">
      <alignment vertical="center"/>
    </xf>
    <xf numFmtId="0" fontId="11" fillId="0" borderId="0" xfId="0" applyFont="1"/>
    <xf numFmtId="3" fontId="11" fillId="0" borderId="0" xfId="0" applyNumberFormat="1" applyFont="1"/>
    <xf numFmtId="3" fontId="11" fillId="0" borderId="0" xfId="0" applyNumberFormat="1" applyFont="1" applyFill="1" applyAlignment="1">
      <alignment horizontal="right"/>
    </xf>
    <xf numFmtId="3" fontId="11" fillId="0" borderId="0" xfId="0" applyNumberFormat="1" applyFont="1" applyFill="1"/>
    <xf numFmtId="3" fontId="10" fillId="0" borderId="0" xfId="0" applyNumberFormat="1" applyFont="1"/>
    <xf numFmtId="0" fontId="10" fillId="0" borderId="0" xfId="0" applyFont="1"/>
    <xf numFmtId="3" fontId="10" fillId="0" borderId="0" xfId="0" applyNumberFormat="1" applyFont="1" applyFill="1" applyAlignment="1">
      <alignment horizontal="right"/>
    </xf>
    <xf numFmtId="3" fontId="10" fillId="0" borderId="0" xfId="0" applyNumberFormat="1" applyFont="1" applyFill="1"/>
    <xf numFmtId="0" fontId="9" fillId="0" borderId="0" xfId="0" applyFont="1"/>
    <xf numFmtId="3" fontId="9" fillId="0" borderId="0" xfId="0" applyNumberFormat="1" applyFont="1"/>
    <xf numFmtId="3" fontId="9" fillId="0" borderId="0" xfId="0" applyNumberFormat="1" applyFont="1" applyFill="1" applyAlignment="1">
      <alignment horizontal="right"/>
    </xf>
    <xf numFmtId="3" fontId="9" fillId="0" borderId="0" xfId="0" applyNumberFormat="1" applyFont="1" applyFill="1"/>
    <xf numFmtId="3" fontId="8" fillId="0" borderId="0" xfId="0" applyNumberFormat="1" applyFont="1"/>
    <xf numFmtId="0" fontId="8" fillId="0" borderId="0" xfId="0" applyFont="1"/>
    <xf numFmtId="3" fontId="8" fillId="0" borderId="0" xfId="0" applyNumberFormat="1" applyFont="1" applyFill="1" applyAlignment="1">
      <alignment horizontal="right"/>
    </xf>
    <xf numFmtId="3" fontId="8" fillId="0" borderId="0" xfId="0" applyNumberFormat="1" applyFont="1" applyFill="1"/>
    <xf numFmtId="0" fontId="7" fillId="0" borderId="0" xfId="0" applyFont="1"/>
    <xf numFmtId="3" fontId="7" fillId="0" borderId="0" xfId="0" applyNumberFormat="1" applyFont="1"/>
    <xf numFmtId="3" fontId="7" fillId="0" borderId="0" xfId="0" applyNumberFormat="1" applyFont="1" applyFill="1" applyAlignment="1">
      <alignment horizontal="right"/>
    </xf>
    <xf numFmtId="3" fontId="7" fillId="0" borderId="0" xfId="0" applyNumberFormat="1" applyFont="1" applyFill="1"/>
    <xf numFmtId="166" fontId="47" fillId="0" borderId="0" xfId="2" applyNumberFormat="1" applyFont="1" applyAlignment="1">
      <alignment vertical="center"/>
    </xf>
    <xf numFmtId="0" fontId="6" fillId="0" borderId="0" xfId="0" applyFont="1"/>
    <xf numFmtId="3" fontId="6" fillId="0" borderId="0" xfId="0" applyNumberFormat="1" applyFont="1"/>
    <xf numFmtId="3" fontId="6" fillId="0" borderId="0" xfId="0" applyNumberFormat="1" applyFont="1" applyFill="1" applyAlignment="1">
      <alignment horizontal="right"/>
    </xf>
    <xf numFmtId="3" fontId="6" fillId="0" borderId="0" xfId="0" applyNumberFormat="1" applyFont="1" applyFill="1"/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/>
    <xf numFmtId="1" fontId="42" fillId="0" borderId="13" xfId="2" applyNumberFormat="1" applyFont="1" applyBorder="1" applyAlignment="1">
      <alignment horizontal="center" vertical="center" wrapText="1"/>
    </xf>
    <xf numFmtId="0" fontId="5" fillId="0" borderId="0" xfId="0" applyFont="1"/>
    <xf numFmtId="3" fontId="5" fillId="0" borderId="0" xfId="0" applyNumberFormat="1" applyFont="1"/>
    <xf numFmtId="9" fontId="28" fillId="0" borderId="0" xfId="4" applyFont="1" applyAlignment="1">
      <alignment vertical="center"/>
    </xf>
    <xf numFmtId="165" fontId="28" fillId="0" borderId="0" xfId="4" applyNumberFormat="1" applyFont="1" applyAlignment="1">
      <alignment vertical="center"/>
    </xf>
    <xf numFmtId="165" fontId="42" fillId="0" borderId="0" xfId="4" applyNumberFormat="1" applyFont="1" applyAlignment="1">
      <alignment vertical="center"/>
    </xf>
    <xf numFmtId="0" fontId="5" fillId="0" borderId="0" xfId="0" applyFont="1" applyFill="1"/>
    <xf numFmtId="3" fontId="5" fillId="0" borderId="0" xfId="0" applyNumberFormat="1" applyFont="1" applyFill="1" applyAlignment="1">
      <alignment horizontal="right"/>
    </xf>
    <xf numFmtId="3" fontId="5" fillId="0" borderId="0" xfId="0" applyNumberFormat="1" applyFont="1" applyFill="1"/>
    <xf numFmtId="0" fontId="4" fillId="0" borderId="0" xfId="0" applyFont="1"/>
    <xf numFmtId="3" fontId="4" fillId="0" borderId="0" xfId="0" applyNumberFormat="1" applyFont="1"/>
    <xf numFmtId="0" fontId="4" fillId="0" borderId="0" xfId="0" applyFont="1" applyFill="1"/>
    <xf numFmtId="3" fontId="4" fillId="0" borderId="0" xfId="0" applyNumberFormat="1" applyFont="1" applyFill="1" applyAlignment="1">
      <alignment horizontal="right"/>
    </xf>
    <xf numFmtId="3" fontId="4" fillId="0" borderId="0" xfId="0" applyNumberFormat="1" applyFont="1" applyFill="1"/>
    <xf numFmtId="1" fontId="42" fillId="0" borderId="13" xfId="2" applyNumberFormat="1" applyFont="1" applyBorder="1" applyAlignment="1">
      <alignment horizontal="center" vertical="center" wrapText="1"/>
    </xf>
    <xf numFmtId="3" fontId="3" fillId="0" borderId="0" xfId="0" applyNumberFormat="1" applyFont="1"/>
    <xf numFmtId="0" fontId="3" fillId="0" borderId="0" xfId="0" applyFont="1"/>
    <xf numFmtId="0" fontId="3" fillId="0" borderId="0" xfId="0" applyFont="1" applyFill="1"/>
    <xf numFmtId="3" fontId="3" fillId="0" borderId="0" xfId="0" applyNumberFormat="1" applyFont="1" applyFill="1" applyAlignment="1">
      <alignment horizontal="right"/>
    </xf>
    <xf numFmtId="3" fontId="3" fillId="0" borderId="0" xfId="0" applyNumberFormat="1" applyFont="1" applyFill="1"/>
    <xf numFmtId="166" fontId="48" fillId="4" borderId="0" xfId="5" applyNumberFormat="1" applyAlignment="1">
      <alignment vertical="center"/>
    </xf>
    <xf numFmtId="9" fontId="48" fillId="4" borderId="0" xfId="5" applyNumberFormat="1" applyAlignment="1">
      <alignment vertical="center"/>
    </xf>
    <xf numFmtId="0" fontId="48" fillId="4" borderId="0" xfId="5" applyAlignment="1">
      <alignment vertical="center"/>
    </xf>
    <xf numFmtId="169" fontId="49" fillId="0" borderId="0" xfId="2" applyNumberFormat="1" applyFont="1"/>
    <xf numFmtId="0" fontId="50" fillId="0" borderId="0" xfId="0" applyFont="1"/>
    <xf numFmtId="169" fontId="50" fillId="0" borderId="0" xfId="2" applyNumberFormat="1" applyFont="1"/>
    <xf numFmtId="0" fontId="50" fillId="0" borderId="0" xfId="0" applyFont="1" applyAlignment="1">
      <alignment horizontal="center"/>
    </xf>
    <xf numFmtId="169" fontId="51" fillId="0" borderId="0" xfId="2" applyNumberFormat="1" applyFont="1"/>
    <xf numFmtId="0" fontId="51" fillId="0" borderId="0" xfId="0" applyFont="1"/>
    <xf numFmtId="0" fontId="51" fillId="0" borderId="0" xfId="0" applyFont="1" applyAlignment="1">
      <alignment horizontal="center"/>
    </xf>
    <xf numFmtId="169" fontId="50" fillId="0" borderId="4" xfId="2" applyNumberFormat="1" applyFont="1" applyBorder="1" applyAlignment="1">
      <alignment horizontal="center" vertical="center" wrapText="1"/>
    </xf>
    <xf numFmtId="0" fontId="50" fillId="0" borderId="4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169" fontId="50" fillId="0" borderId="18" xfId="2" applyNumberFormat="1" applyFont="1" applyBorder="1"/>
    <xf numFmtId="166" fontId="50" fillId="0" borderId="18" xfId="2" applyNumberFormat="1" applyFont="1" applyBorder="1"/>
    <xf numFmtId="10" fontId="50" fillId="0" borderId="18" xfId="4" applyNumberFormat="1" applyFont="1" applyBorder="1"/>
    <xf numFmtId="169" fontId="50" fillId="0" borderId="16" xfId="2" applyNumberFormat="1" applyFont="1" applyBorder="1"/>
    <xf numFmtId="166" fontId="50" fillId="0" borderId="16" xfId="2" applyNumberFormat="1" applyFont="1" applyBorder="1"/>
    <xf numFmtId="10" fontId="50" fillId="0" borderId="16" xfId="4" applyNumberFormat="1" applyFont="1" applyBorder="1"/>
    <xf numFmtId="169" fontId="50" fillId="0" borderId="11" xfId="2" applyNumberFormat="1" applyFont="1" applyBorder="1"/>
    <xf numFmtId="166" fontId="50" fillId="0" borderId="11" xfId="2" applyNumberFormat="1" applyFont="1" applyBorder="1"/>
    <xf numFmtId="10" fontId="50" fillId="0" borderId="11" xfId="4" applyNumberFormat="1" applyFont="1" applyBorder="1"/>
    <xf numFmtId="169" fontId="50" fillId="0" borderId="4" xfId="2" applyNumberFormat="1" applyFont="1" applyBorder="1"/>
    <xf numFmtId="166" fontId="50" fillId="0" borderId="4" xfId="2" applyNumberFormat="1" applyFont="1" applyBorder="1"/>
    <xf numFmtId="10" fontId="50" fillId="0" borderId="4" xfId="4" applyNumberFormat="1" applyFont="1" applyBorder="1"/>
    <xf numFmtId="0" fontId="50" fillId="0" borderId="4" xfId="0" applyFont="1" applyBorder="1"/>
    <xf numFmtId="166" fontId="50" fillId="0" borderId="4" xfId="2" applyNumberFormat="1" applyFont="1" applyBorder="1" applyAlignment="1">
      <alignment horizontal="center" vertical="center" wrapText="1"/>
    </xf>
    <xf numFmtId="0" fontId="50" fillId="0" borderId="4" xfId="0" applyFont="1" applyBorder="1" applyAlignment="1">
      <alignment horizontal="center"/>
    </xf>
    <xf numFmtId="3" fontId="2" fillId="0" borderId="0" xfId="0" applyNumberFormat="1" applyFont="1"/>
    <xf numFmtId="165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3" fontId="2" fillId="0" borderId="0" xfId="0" applyNumberFormat="1" applyFont="1" applyFill="1" applyAlignment="1">
      <alignment horizontal="right"/>
    </xf>
    <xf numFmtId="3" fontId="2" fillId="0" borderId="0" xfId="0" applyNumberFormat="1" applyFont="1" applyFill="1"/>
    <xf numFmtId="166" fontId="2" fillId="0" borderId="0" xfId="0" applyNumberFormat="1" applyFont="1"/>
    <xf numFmtId="14" fontId="46" fillId="3" borderId="0" xfId="0" applyNumberFormat="1" applyFont="1" applyFill="1" applyAlignment="1">
      <alignment horizontal="left" vertical="center"/>
    </xf>
    <xf numFmtId="0" fontId="48" fillId="4" borderId="0" xfId="5" applyAlignment="1">
      <alignment horizontal="center" vertical="center" wrapText="1"/>
    </xf>
    <xf numFmtId="0" fontId="42" fillId="0" borderId="5" xfId="0" applyNumberFormat="1" applyFont="1" applyFill="1" applyBorder="1" applyAlignment="1" applyProtection="1">
      <alignment horizontal="left" vertical="center" wrapText="1"/>
    </xf>
    <xf numFmtId="0" fontId="42" fillId="0" borderId="7" xfId="0" applyNumberFormat="1" applyFont="1" applyFill="1" applyBorder="1" applyAlignment="1" applyProtection="1">
      <alignment horizontal="left" vertical="center" wrapText="1"/>
    </xf>
    <xf numFmtId="0" fontId="42" fillId="0" borderId="9" xfId="0" applyNumberFormat="1" applyFont="1" applyFill="1" applyBorder="1" applyAlignment="1" applyProtection="1">
      <alignment horizontal="left" vertical="center" wrapText="1"/>
    </xf>
    <xf numFmtId="1" fontId="42" fillId="0" borderId="12" xfId="2" applyNumberFormat="1" applyFont="1" applyBorder="1" applyAlignment="1">
      <alignment horizontal="center" vertical="center" wrapText="1"/>
    </xf>
    <xf numFmtId="1" fontId="42" fillId="0" borderId="13" xfId="2" applyNumberFormat="1" applyFont="1" applyBorder="1" applyAlignment="1">
      <alignment horizontal="center" vertical="center" wrapText="1"/>
    </xf>
    <xf numFmtId="1" fontId="42" fillId="0" borderId="14" xfId="2" applyNumberFormat="1" applyFont="1" applyBorder="1" applyAlignment="1">
      <alignment horizontal="center" vertical="center" wrapText="1"/>
    </xf>
    <xf numFmtId="1" fontId="42" fillId="0" borderId="12" xfId="2" applyNumberFormat="1" applyFont="1" applyBorder="1" applyAlignment="1">
      <alignment horizontal="center" vertical="center"/>
    </xf>
    <xf numFmtId="1" fontId="42" fillId="0" borderId="13" xfId="2" applyNumberFormat="1" applyFont="1" applyBorder="1" applyAlignment="1">
      <alignment horizontal="center" vertical="center"/>
    </xf>
    <xf numFmtId="1" fontId="42" fillId="0" borderId="14" xfId="2" applyNumberFormat="1" applyFont="1" applyBorder="1" applyAlignment="1">
      <alignment horizontal="center" vertical="center"/>
    </xf>
    <xf numFmtId="0" fontId="1" fillId="0" borderId="0" xfId="0" applyFont="1" applyAlignment="1">
      <alignment horizontal="left" indent="1"/>
    </xf>
    <xf numFmtId="3" fontId="1" fillId="0" borderId="0" xfId="0" applyNumberFormat="1" applyFont="1"/>
    <xf numFmtId="165" fontId="1" fillId="0" borderId="0" xfId="0" applyNumberFormat="1" applyFont="1"/>
    <xf numFmtId="0" fontId="1" fillId="0" borderId="0" xfId="0" pivotButton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43" fontId="28" fillId="0" borderId="0" xfId="2" applyFont="1" applyAlignment="1">
      <alignment vertical="center"/>
    </xf>
    <xf numFmtId="43" fontId="42" fillId="0" borderId="0" xfId="2" applyFont="1" applyAlignment="1">
      <alignment vertical="center"/>
    </xf>
    <xf numFmtId="43" fontId="42" fillId="0" borderId="0" xfId="0" applyNumberFormat="1" applyFont="1" applyAlignment="1">
      <alignment vertical="center"/>
    </xf>
  </cellXfs>
  <cellStyles count="6">
    <cellStyle name="Millares" xfId="2" builtinId="3"/>
    <cellStyle name="Moneda" xfId="3" builtinId="4"/>
    <cellStyle name="Neutral" xfId="5" builtinId="28"/>
    <cellStyle name="Normal" xfId="0" builtinId="0"/>
    <cellStyle name="normal 2" xfId="1"/>
    <cellStyle name="Porcentaje" xfId="4" builtinId="5"/>
  </cellStyles>
  <dxfs count="166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/>
    </dxf>
    <dxf>
      <alignment horizontal="left"/>
    </dxf>
    <dxf>
      <numFmt numFmtId="3" formatCode="#,##0"/>
    </dxf>
    <dxf>
      <numFmt numFmtId="3" formatCode="#,##0"/>
    </dxf>
    <dxf>
      <alignment horizontal="center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5" formatCode="0.0%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#,##0.0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#,##0.0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.0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numFmt numFmtId="165" formatCode="0.0%"/>
    </dxf>
    <dxf>
      <numFmt numFmtId="165" formatCode="0.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</dxf>
    <dxf>
      <font>
        <b/>
      </font>
    </dxf>
    <dxf>
      <font>
        <color theme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righ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color theme="0"/>
      </font>
    </dxf>
    <dxf>
      <font>
        <color theme="0"/>
      </font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/>
      </font>
    </dxf>
    <dxf>
      <font>
        <b/>
      </font>
    </dxf>
    <dxf>
      <numFmt numFmtId="3" formatCode="#,##0"/>
    </dxf>
    <dxf>
      <font>
        <color theme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righ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wrapText="1"/>
    </dxf>
    <dxf>
      <numFmt numFmtId="165" formatCode="0.0%"/>
    </dxf>
    <dxf>
      <alignment vertical="center"/>
    </dxf>
    <dxf>
      <alignment horizontal="center"/>
    </dxf>
    <dxf>
      <alignment vertical="center"/>
    </dxf>
    <dxf>
      <alignment horizontal="center"/>
    </dxf>
    <dxf>
      <alignment wrapText="1"/>
    </dxf>
    <dxf>
      <alignment horizontal="center"/>
    </dxf>
    <dxf>
      <numFmt numFmtId="3" formatCode="#,##0"/>
    </dxf>
    <dxf>
      <numFmt numFmtId="3" formatCode="#,##0"/>
    </dxf>
    <dxf>
      <alignment horizontal="left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color theme="0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i val="0"/>
        <color theme="1"/>
      </font>
      <border>
        <left/>
        <right/>
        <top style="medium">
          <color theme="4" tint="-0.24994659260841701"/>
        </top>
        <bottom/>
      </border>
    </dxf>
    <dxf>
      <border>
        <left style="thin">
          <color theme="4" tint="0.39997558519241921"/>
        </left>
        <right style="thin">
          <color theme="4" tint="0.39997558519241921"/>
        </right>
      </border>
    </dxf>
    <dxf>
      <border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color theme="1"/>
      </font>
      <border>
        <top style="thin">
          <color theme="4" tint="-0.249977111117893"/>
        </top>
        <bottom style="medium">
          <color theme="4" tint="-0.249977111117893"/>
        </bottom>
      </border>
    </dxf>
    <dxf>
      <font>
        <color theme="0"/>
      </font>
      <fill>
        <patternFill patternType="solid">
          <fgColor theme="4"/>
          <bgColor theme="4"/>
        </patternFill>
      </fill>
      <border>
        <top style="medium">
          <color theme="4" tint="-0.249977111117893"/>
        </top>
      </border>
    </dxf>
    <dxf>
      <font>
        <color theme="1"/>
      </font>
      <border>
        <horizontal style="thin">
          <color theme="4" tint="0.79998168889431442"/>
        </horizontal>
      </border>
    </dxf>
  </dxfs>
  <tableStyles count="2" defaultTableStyle="TableStyleMedium2" defaultPivotStyle="PivotStyleLight16">
    <tableStyle name="PivotStyleMedium9 2" table="0" count="12">
      <tableStyleElement type="wholeTable" dxfId="165"/>
      <tableStyleElement type="headerRow" dxfId="164"/>
      <tableStyleElement type="totalRow" dxfId="163"/>
      <tableStyleElement type="firstRowStripe" dxfId="162"/>
      <tableStyleElement type="firstColumnStripe" dxfId="161"/>
      <tableStyleElement type="firstSubtotalColumn" dxfId="160"/>
      <tableStyleElement type="firstSubtotalRow" dxfId="159"/>
      <tableStyleElement type="secondSubtotalRow" dxfId="158"/>
      <tableStyleElement type="firstRowSubheading" dxfId="157"/>
      <tableStyleElement type="secondRowSubheading" dxfId="156"/>
      <tableStyleElement type="pageFieldLabels" dxfId="155"/>
      <tableStyleElement type="pageFieldValues" dxfId="154"/>
    </tableStyle>
    <tableStyle name="SlicerStyleDark1 2" pivot="0" table="0" count="10">
      <tableStyleElement type="wholeTable" dxfId="153"/>
      <tableStyleElement type="headerRow" dxfId="152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07/relationships/slicerCache" Target="slicerCaches/slicerCache5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[Boletos Urquiza.xlsx]DASHBOARD!TablaDinámica2</c:name>
    <c:fmtId val="0"/>
  </c:pivotSource>
  <c:chart>
    <c:autoTitleDeleted val="1"/>
    <c:pivotFmts>
      <c:pivotFmt>
        <c:idx val="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200" b="0" i="0" u="none" strike="noStrike" kern="1200" baseline="0">
                  <a:solidFill>
                    <a:schemeClr val="accent1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numFmt formatCode="0.0%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effectLst>
                    <a:outerShdw blurRad="50800" dist="38100" dir="2700000" algn="tl" rotWithShape="0">
                      <a:schemeClr val="bg2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7.534444484656351E-2"/>
          <c:y val="0.13207039661936329"/>
          <c:w val="0.85257821848485316"/>
          <c:h val="0.557632438174536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DASHBOARD!$L$5</c:f>
              <c:strCache>
                <c:ptCount val="1"/>
                <c:pt idx="0">
                  <c:v>Boletos vendidos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00" b="0" i="0" u="none" strike="noStrike" kern="1200" baseline="0">
                    <a:solidFill>
                      <a:schemeClr val="accent1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DASHBOARD!$K$6:$K$39</c:f>
              <c:multiLvlStrCache>
                <c:ptCount val="31"/>
                <c:lvl>
                  <c:pt idx="0">
                    <c:v>Enero</c:v>
                  </c:pt>
                  <c:pt idx="1">
                    <c:v>Febrero</c:v>
                  </c:pt>
                  <c:pt idx="2">
                    <c:v>Marzo</c:v>
                  </c:pt>
                  <c:pt idx="3">
                    <c:v>Abril</c:v>
                  </c:pt>
                  <c:pt idx="4">
                    <c:v>Mayo</c:v>
                  </c:pt>
                  <c:pt idx="5">
                    <c:v>Junio</c:v>
                  </c:pt>
                  <c:pt idx="6">
                    <c:v>Julio</c:v>
                  </c:pt>
                  <c:pt idx="7">
                    <c:v>Agosto</c:v>
                  </c:pt>
                  <c:pt idx="8">
                    <c:v>Septiembre</c:v>
                  </c:pt>
                  <c:pt idx="9">
                    <c:v>Octubre</c:v>
                  </c:pt>
                  <c:pt idx="10">
                    <c:v>Noviembre</c:v>
                  </c:pt>
                  <c:pt idx="11">
                    <c:v>Diciembre</c:v>
                  </c:pt>
                  <c:pt idx="12">
                    <c:v>Enero</c:v>
                  </c:pt>
                  <c:pt idx="13">
                    <c:v>Febrero</c:v>
                  </c:pt>
                  <c:pt idx="14">
                    <c:v>Marzo</c:v>
                  </c:pt>
                  <c:pt idx="15">
                    <c:v>Abril</c:v>
                  </c:pt>
                  <c:pt idx="16">
                    <c:v>Mayo</c:v>
                  </c:pt>
                  <c:pt idx="17">
                    <c:v>Junio</c:v>
                  </c:pt>
                  <c:pt idx="18">
                    <c:v>Julio</c:v>
                  </c:pt>
                  <c:pt idx="19">
                    <c:v>Agosto</c:v>
                  </c:pt>
                  <c:pt idx="20">
                    <c:v>Septiembre</c:v>
                  </c:pt>
                  <c:pt idx="21">
                    <c:v>Octubre</c:v>
                  </c:pt>
                  <c:pt idx="22">
                    <c:v>Noviembre</c:v>
                  </c:pt>
                  <c:pt idx="23">
                    <c:v>Diciembre</c:v>
                  </c:pt>
                  <c:pt idx="24">
                    <c:v>Enero</c:v>
                  </c:pt>
                  <c:pt idx="25">
                    <c:v>Febrero</c:v>
                  </c:pt>
                  <c:pt idx="26">
                    <c:v>Marzo</c:v>
                  </c:pt>
                  <c:pt idx="27">
                    <c:v>Abril</c:v>
                  </c:pt>
                  <c:pt idx="28">
                    <c:v>Mayo</c:v>
                  </c:pt>
                  <c:pt idx="29">
                    <c:v>Junio</c:v>
                  </c:pt>
                  <c:pt idx="30">
                    <c:v>Julio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DASHBOARD!$L$6:$L$39</c:f>
              <c:numCache>
                <c:formatCode>#,##0</c:formatCode>
                <c:ptCount val="31"/>
                <c:pt idx="0">
                  <c:v>699131</c:v>
                </c:pt>
                <c:pt idx="1">
                  <c:v>717592</c:v>
                </c:pt>
                <c:pt idx="2">
                  <c:v>964113</c:v>
                </c:pt>
                <c:pt idx="3">
                  <c:v>766592</c:v>
                </c:pt>
                <c:pt idx="4">
                  <c:v>649867</c:v>
                </c:pt>
                <c:pt idx="5">
                  <c:v>766149</c:v>
                </c:pt>
                <c:pt idx="6">
                  <c:v>857546</c:v>
                </c:pt>
                <c:pt idx="7">
                  <c:v>957554</c:v>
                </c:pt>
                <c:pt idx="8">
                  <c:v>1111090</c:v>
                </c:pt>
                <c:pt idx="9">
                  <c:v>1190205</c:v>
                </c:pt>
                <c:pt idx="10">
                  <c:v>1262355</c:v>
                </c:pt>
                <c:pt idx="11">
                  <c:v>1255111</c:v>
                </c:pt>
                <c:pt idx="12">
                  <c:v>921004</c:v>
                </c:pt>
                <c:pt idx="13">
                  <c:v>1092620</c:v>
                </c:pt>
                <c:pt idx="14">
                  <c:v>1398175</c:v>
                </c:pt>
                <c:pt idx="15">
                  <c:v>1528905</c:v>
                </c:pt>
                <c:pt idx="16">
                  <c:v>1517797</c:v>
                </c:pt>
                <c:pt idx="17">
                  <c:v>1524272</c:v>
                </c:pt>
                <c:pt idx="18">
                  <c:v>1544748</c:v>
                </c:pt>
                <c:pt idx="19">
                  <c:v>1765068</c:v>
                </c:pt>
                <c:pt idx="20">
                  <c:v>1768642</c:v>
                </c:pt>
                <c:pt idx="21">
                  <c:v>1656676</c:v>
                </c:pt>
                <c:pt idx="22">
                  <c:v>1638024</c:v>
                </c:pt>
                <c:pt idx="23">
                  <c:v>1471447</c:v>
                </c:pt>
                <c:pt idx="24">
                  <c:v>1362794</c:v>
                </c:pt>
                <c:pt idx="25">
                  <c:v>1344614</c:v>
                </c:pt>
                <c:pt idx="26">
                  <c:v>1736961</c:v>
                </c:pt>
                <c:pt idx="27">
                  <c:v>1647255</c:v>
                </c:pt>
                <c:pt idx="28">
                  <c:v>1742355</c:v>
                </c:pt>
                <c:pt idx="29">
                  <c:v>1671528</c:v>
                </c:pt>
                <c:pt idx="30">
                  <c:v>1639355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5-496E-8046-CF0A78F8BE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-1989042000"/>
        <c:axId val="-1989055056"/>
      </c:barChart>
      <c:lineChart>
        <c:grouping val="standard"/>
        <c:varyColors val="0"/>
        <c:ser>
          <c:idx val="1"/>
          <c:order val="1"/>
          <c:tx>
            <c:strRef>
              <c:f>DASHBOARD!$M$5</c:f>
              <c:strCache>
                <c:ptCount val="1"/>
                <c:pt idx="0">
                  <c:v>Variación % Año anterior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effectLst>
                      <a:outerShdw blurRad="50800" dist="38100" dir="2700000" algn="tl" rotWithShape="0">
                        <a:schemeClr val="bg2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DASHBOARD!$K$6:$K$39</c:f>
              <c:multiLvlStrCache>
                <c:ptCount val="31"/>
                <c:lvl>
                  <c:pt idx="0">
                    <c:v>Enero</c:v>
                  </c:pt>
                  <c:pt idx="1">
                    <c:v>Febrero</c:v>
                  </c:pt>
                  <c:pt idx="2">
                    <c:v>Marzo</c:v>
                  </c:pt>
                  <c:pt idx="3">
                    <c:v>Abril</c:v>
                  </c:pt>
                  <c:pt idx="4">
                    <c:v>Mayo</c:v>
                  </c:pt>
                  <c:pt idx="5">
                    <c:v>Junio</c:v>
                  </c:pt>
                  <c:pt idx="6">
                    <c:v>Julio</c:v>
                  </c:pt>
                  <c:pt idx="7">
                    <c:v>Agosto</c:v>
                  </c:pt>
                  <c:pt idx="8">
                    <c:v>Septiembre</c:v>
                  </c:pt>
                  <c:pt idx="9">
                    <c:v>Octubre</c:v>
                  </c:pt>
                  <c:pt idx="10">
                    <c:v>Noviembre</c:v>
                  </c:pt>
                  <c:pt idx="11">
                    <c:v>Diciembre</c:v>
                  </c:pt>
                  <c:pt idx="12">
                    <c:v>Enero</c:v>
                  </c:pt>
                  <c:pt idx="13">
                    <c:v>Febrero</c:v>
                  </c:pt>
                  <c:pt idx="14">
                    <c:v>Marzo</c:v>
                  </c:pt>
                  <c:pt idx="15">
                    <c:v>Abril</c:v>
                  </c:pt>
                  <c:pt idx="16">
                    <c:v>Mayo</c:v>
                  </c:pt>
                  <c:pt idx="17">
                    <c:v>Junio</c:v>
                  </c:pt>
                  <c:pt idx="18">
                    <c:v>Julio</c:v>
                  </c:pt>
                  <c:pt idx="19">
                    <c:v>Agosto</c:v>
                  </c:pt>
                  <c:pt idx="20">
                    <c:v>Septiembre</c:v>
                  </c:pt>
                  <c:pt idx="21">
                    <c:v>Octubre</c:v>
                  </c:pt>
                  <c:pt idx="22">
                    <c:v>Noviembre</c:v>
                  </c:pt>
                  <c:pt idx="23">
                    <c:v>Diciembre</c:v>
                  </c:pt>
                  <c:pt idx="24">
                    <c:v>Enero</c:v>
                  </c:pt>
                  <c:pt idx="25">
                    <c:v>Febrero</c:v>
                  </c:pt>
                  <c:pt idx="26">
                    <c:v>Marzo</c:v>
                  </c:pt>
                  <c:pt idx="27">
                    <c:v>Abril</c:v>
                  </c:pt>
                  <c:pt idx="28">
                    <c:v>Mayo</c:v>
                  </c:pt>
                  <c:pt idx="29">
                    <c:v>Junio</c:v>
                  </c:pt>
                  <c:pt idx="30">
                    <c:v>Julio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DASHBOARD!$M$6:$M$39</c:f>
              <c:numCache>
                <c:formatCode>0.0%</c:formatCode>
                <c:ptCount val="31"/>
                <c:pt idx="12">
                  <c:v>0.31735540263555745</c:v>
                </c:pt>
                <c:pt idx="13">
                  <c:v>0.52262009609917603</c:v>
                </c:pt>
                <c:pt idx="14">
                  <c:v>0.45021900959742273</c:v>
                </c:pt>
                <c:pt idx="15">
                  <c:v>0.99441815202871942</c:v>
                </c:pt>
                <c:pt idx="16">
                  <c:v>1.3355501971941948</c:v>
                </c:pt>
                <c:pt idx="17">
                  <c:v>0.98952423092636055</c:v>
                </c:pt>
                <c:pt idx="18">
                  <c:v>0.80135876092944291</c:v>
                </c:pt>
                <c:pt idx="19">
                  <c:v>0.8433090979725425</c:v>
                </c:pt>
                <c:pt idx="20">
                  <c:v>0.59180804435284284</c:v>
                </c:pt>
                <c:pt idx="21">
                  <c:v>0.3919249204968891</c:v>
                </c:pt>
                <c:pt idx="22">
                  <c:v>0.29759378304834999</c:v>
                </c:pt>
                <c:pt idx="23">
                  <c:v>0.17236403792174548</c:v>
                </c:pt>
                <c:pt idx="24">
                  <c:v>0.47968304155030833</c:v>
                </c:pt>
                <c:pt idx="25">
                  <c:v>0.23063279090626215</c:v>
                </c:pt>
                <c:pt idx="26">
                  <c:v>0.24230586299998211</c:v>
                </c:pt>
                <c:pt idx="27">
                  <c:v>7.7408341263845645E-2</c:v>
                </c:pt>
                <c:pt idx="28">
                  <c:v>0.14794995641709682</c:v>
                </c:pt>
                <c:pt idx="29">
                  <c:v>9.6607429645102591E-2</c:v>
                </c:pt>
                <c:pt idx="30">
                  <c:v>6.12442935676238E-2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D215-496E-8046-CF0A78F8BE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989044720"/>
        <c:axId val="-1989046352"/>
      </c:lineChart>
      <c:catAx>
        <c:axId val="-198904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989055056"/>
        <c:crosses val="autoZero"/>
        <c:auto val="1"/>
        <c:lblAlgn val="ctr"/>
        <c:lblOffset val="100"/>
        <c:noMultiLvlLbl val="0"/>
      </c:catAx>
      <c:valAx>
        <c:axId val="-19890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989042000"/>
        <c:crosses val="autoZero"/>
        <c:crossBetween val="between"/>
      </c:valAx>
      <c:valAx>
        <c:axId val="-1989046352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989044720"/>
        <c:crosses val="max"/>
        <c:crossBetween val="between"/>
      </c:valAx>
      <c:catAx>
        <c:axId val="-198904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89046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Análisis Ley de Benford - TODO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Control!$C$4</c:f>
              <c:strCache>
                <c:ptCount val="1"/>
                <c:pt idx="0">
                  <c:v>Proporción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Control!$C$5:$C$13</c:f>
              <c:numCache>
                <c:formatCode>0.00%</c:formatCode>
                <c:ptCount val="9"/>
                <c:pt idx="0">
                  <c:v>0.28882900538951495</c:v>
                </c:pt>
                <c:pt idx="1">
                  <c:v>0.21594806467417932</c:v>
                </c:pt>
                <c:pt idx="2">
                  <c:v>0.16670749632533072</c:v>
                </c:pt>
                <c:pt idx="3">
                  <c:v>0.11795688388045077</c:v>
                </c:pt>
                <c:pt idx="4">
                  <c:v>7.373836354728075E-2</c:v>
                </c:pt>
                <c:pt idx="5">
                  <c:v>4.6300832925036749E-2</c:v>
                </c:pt>
                <c:pt idx="6">
                  <c:v>3.1969622733953942E-2</c:v>
                </c:pt>
                <c:pt idx="7">
                  <c:v>2.80499755022048E-2</c:v>
                </c:pt>
                <c:pt idx="8">
                  <c:v>3.0499755022048016E-2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A-4358-944C-BE427E0E0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axId val="491713104"/>
        <c:axId val="491713520"/>
      </c:barChart>
      <c:lineChart>
        <c:grouping val="standard"/>
        <c:varyColors val="0"/>
        <c:ser>
          <c:idx val="1"/>
          <c:order val="1"/>
          <c:tx>
            <c:strRef>
              <c:f>Control!$D$4</c:f>
              <c:strCache>
                <c:ptCount val="1"/>
                <c:pt idx="0">
                  <c:v>Ley de Benford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Control!$D$5:$D$13</c:f>
              <c:numCache>
                <c:formatCode>0.00%</c:formatCode>
                <c:ptCount val="9"/>
                <c:pt idx="0">
                  <c:v>0.3010299956639812</c:v>
                </c:pt>
                <c:pt idx="1">
                  <c:v>0.17609125905568124</c:v>
                </c:pt>
                <c:pt idx="2">
                  <c:v>0.12493873660829996</c:v>
                </c:pt>
                <c:pt idx="3">
                  <c:v>9.6910013008056461E-2</c:v>
                </c:pt>
                <c:pt idx="4">
                  <c:v>7.9181246047624776E-2</c:v>
                </c:pt>
                <c:pt idx="5">
                  <c:v>6.6946789630613179E-2</c:v>
                </c:pt>
                <c:pt idx="6">
                  <c:v>5.7991946977686726E-2</c:v>
                </c:pt>
                <c:pt idx="7">
                  <c:v>5.1152522447381332E-2</c:v>
                </c:pt>
                <c:pt idx="8">
                  <c:v>4.5757490560675129E-2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A-4358-944C-BE427E0E0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713104"/>
        <c:axId val="491713520"/>
      </c:lineChart>
      <c:catAx>
        <c:axId val="49171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1713520"/>
        <c:crosses val="autoZero"/>
        <c:auto val="1"/>
        <c:lblAlgn val="ctr"/>
        <c:lblOffset val="100"/>
        <c:noMultiLvlLbl val="0"/>
      </c:catAx>
      <c:valAx>
        <c:axId val="4917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171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Análisis Ley de Benford - AÑO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Control!$P$4</c:f>
              <c:strCache>
                <c:ptCount val="1"/>
                <c:pt idx="0">
                  <c:v>Proporción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Control!$P$5:$P$13</c:f>
              <c:numCache>
                <c:formatCode>0.00%</c:formatCode>
                <c:ptCount val="9"/>
                <c:pt idx="0">
                  <c:v>0.18840579710144928</c:v>
                </c:pt>
                <c:pt idx="1">
                  <c:v>0.34782608695652173</c:v>
                </c:pt>
                <c:pt idx="2">
                  <c:v>0.15942028985507245</c:v>
                </c:pt>
                <c:pt idx="3">
                  <c:v>9.420289855072464E-2</c:v>
                </c:pt>
                <c:pt idx="4">
                  <c:v>7.2463768115942032E-2</c:v>
                </c:pt>
                <c:pt idx="5">
                  <c:v>5.7971014492753624E-2</c:v>
                </c:pt>
                <c:pt idx="6">
                  <c:v>2.8985507246376812E-2</c:v>
                </c:pt>
                <c:pt idx="7">
                  <c:v>1.4492753623188406E-2</c:v>
                </c:pt>
                <c:pt idx="8">
                  <c:v>3.6231884057971016E-2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9-454C-9E75-B8C6CEB75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axId val="491713104"/>
        <c:axId val="491713520"/>
      </c:barChart>
      <c:lineChart>
        <c:grouping val="standard"/>
        <c:varyColors val="0"/>
        <c:ser>
          <c:idx val="1"/>
          <c:order val="1"/>
          <c:tx>
            <c:strRef>
              <c:f>Control!$Q$4</c:f>
              <c:strCache>
                <c:ptCount val="1"/>
                <c:pt idx="0">
                  <c:v>Ley de Benford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Control!$Q$5:$Q$13</c:f>
              <c:numCache>
                <c:formatCode>0.00%</c:formatCode>
                <c:ptCount val="9"/>
                <c:pt idx="0">
                  <c:v>0.3010299956639812</c:v>
                </c:pt>
                <c:pt idx="1">
                  <c:v>0.17609125905568124</c:v>
                </c:pt>
                <c:pt idx="2">
                  <c:v>0.12493873660829996</c:v>
                </c:pt>
                <c:pt idx="3">
                  <c:v>9.6910013008056461E-2</c:v>
                </c:pt>
                <c:pt idx="4">
                  <c:v>7.9181246047624776E-2</c:v>
                </c:pt>
                <c:pt idx="5">
                  <c:v>6.6946789630613179E-2</c:v>
                </c:pt>
                <c:pt idx="6">
                  <c:v>5.7991946977686726E-2</c:v>
                </c:pt>
                <c:pt idx="7">
                  <c:v>5.1152522447381332E-2</c:v>
                </c:pt>
                <c:pt idx="8">
                  <c:v>4.5757490560675129E-2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89-454C-9E75-B8C6CEB75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713104"/>
        <c:axId val="491713520"/>
      </c:lineChart>
      <c:catAx>
        <c:axId val="49171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1713520"/>
        <c:crosses val="autoZero"/>
        <c:auto val="1"/>
        <c:lblAlgn val="ctr"/>
        <c:lblOffset val="100"/>
        <c:noMultiLvlLbl val="0"/>
      </c:catAx>
      <c:valAx>
        <c:axId val="4917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171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Análisis Ley de Benford - AÑO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Control!$AC$4</c:f>
              <c:strCache>
                <c:ptCount val="1"/>
                <c:pt idx="0">
                  <c:v>Proporción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Control!$AC$5:$AC$13</c:f>
              <c:numCache>
                <c:formatCode>0.00%</c:formatCode>
                <c:ptCount val="9"/>
                <c:pt idx="0">
                  <c:v>0.25362318840579712</c:v>
                </c:pt>
                <c:pt idx="1">
                  <c:v>0.3079710144927536</c:v>
                </c:pt>
                <c:pt idx="2">
                  <c:v>9.7826086956521743E-2</c:v>
                </c:pt>
                <c:pt idx="3">
                  <c:v>0.15942028985507245</c:v>
                </c:pt>
                <c:pt idx="4">
                  <c:v>5.0724637681159424E-2</c:v>
                </c:pt>
                <c:pt idx="5">
                  <c:v>3.6231884057971016E-2</c:v>
                </c:pt>
                <c:pt idx="6">
                  <c:v>4.710144927536232E-2</c:v>
                </c:pt>
                <c:pt idx="7">
                  <c:v>1.8115942028985508E-2</c:v>
                </c:pt>
                <c:pt idx="8">
                  <c:v>2.8985507246376812E-2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7-484F-A331-9DA21CDD1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axId val="491713104"/>
        <c:axId val="491713520"/>
      </c:barChart>
      <c:lineChart>
        <c:grouping val="standard"/>
        <c:varyColors val="0"/>
        <c:ser>
          <c:idx val="1"/>
          <c:order val="1"/>
          <c:tx>
            <c:strRef>
              <c:f>Control!$AD$4</c:f>
              <c:strCache>
                <c:ptCount val="1"/>
                <c:pt idx="0">
                  <c:v>Ley de Benford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Control!$AD$5:$AD$13</c:f>
              <c:numCache>
                <c:formatCode>0.00%</c:formatCode>
                <c:ptCount val="9"/>
                <c:pt idx="0">
                  <c:v>0.3010299956639812</c:v>
                </c:pt>
                <c:pt idx="1">
                  <c:v>0.17609125905568124</c:v>
                </c:pt>
                <c:pt idx="2">
                  <c:v>0.12493873660829996</c:v>
                </c:pt>
                <c:pt idx="3">
                  <c:v>9.6910013008056461E-2</c:v>
                </c:pt>
                <c:pt idx="4">
                  <c:v>7.9181246047624776E-2</c:v>
                </c:pt>
                <c:pt idx="5">
                  <c:v>6.6946789630613179E-2</c:v>
                </c:pt>
                <c:pt idx="6">
                  <c:v>5.7991946977686726E-2</c:v>
                </c:pt>
                <c:pt idx="7">
                  <c:v>5.1152522447381332E-2</c:v>
                </c:pt>
                <c:pt idx="8">
                  <c:v>4.5757490560675129E-2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77-484F-A331-9DA21CDD1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713104"/>
        <c:axId val="491713520"/>
      </c:lineChart>
      <c:catAx>
        <c:axId val="49171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1713520"/>
        <c:crosses val="autoZero"/>
        <c:auto val="1"/>
        <c:lblAlgn val="ctr"/>
        <c:lblOffset val="100"/>
        <c:noMultiLvlLbl val="0"/>
      </c:catAx>
      <c:valAx>
        <c:axId val="4917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171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Análisis Ley de Benford - AÑO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Control!$AP$4</c:f>
              <c:strCache>
                <c:ptCount val="1"/>
                <c:pt idx="0">
                  <c:v>Proporción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Control!$AP$5:$AP$13</c:f>
              <c:numCache>
                <c:formatCode>0.00%</c:formatCode>
                <c:ptCount val="9"/>
                <c:pt idx="0">
                  <c:v>0.36956521739130432</c:v>
                </c:pt>
                <c:pt idx="1">
                  <c:v>0.19202898550724637</c:v>
                </c:pt>
                <c:pt idx="2">
                  <c:v>0.11594202898550725</c:v>
                </c:pt>
                <c:pt idx="3">
                  <c:v>5.434782608695652E-2</c:v>
                </c:pt>
                <c:pt idx="4">
                  <c:v>5.0724637681159424E-2</c:v>
                </c:pt>
                <c:pt idx="5">
                  <c:v>6.5217391304347824E-2</c:v>
                </c:pt>
                <c:pt idx="6">
                  <c:v>5.7971014492753624E-2</c:v>
                </c:pt>
                <c:pt idx="7">
                  <c:v>6.8840579710144928E-2</c:v>
                </c:pt>
                <c:pt idx="8">
                  <c:v>2.5362318840579712E-2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9-4463-92EA-0F9632A22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axId val="491713104"/>
        <c:axId val="491713520"/>
      </c:barChart>
      <c:lineChart>
        <c:grouping val="standard"/>
        <c:varyColors val="0"/>
        <c:ser>
          <c:idx val="1"/>
          <c:order val="1"/>
          <c:tx>
            <c:strRef>
              <c:f>Control!$AQ$4</c:f>
              <c:strCache>
                <c:ptCount val="1"/>
                <c:pt idx="0">
                  <c:v>Ley de Benford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Control!$AQ$5:$AQ$13</c:f>
              <c:numCache>
                <c:formatCode>0.00%</c:formatCode>
                <c:ptCount val="9"/>
                <c:pt idx="0">
                  <c:v>0.3010299956639812</c:v>
                </c:pt>
                <c:pt idx="1">
                  <c:v>0.17609125905568124</c:v>
                </c:pt>
                <c:pt idx="2">
                  <c:v>0.12493873660829996</c:v>
                </c:pt>
                <c:pt idx="3">
                  <c:v>9.6910013008056461E-2</c:v>
                </c:pt>
                <c:pt idx="4">
                  <c:v>7.9181246047624776E-2</c:v>
                </c:pt>
                <c:pt idx="5">
                  <c:v>6.6946789630613179E-2</c:v>
                </c:pt>
                <c:pt idx="6">
                  <c:v>5.7991946977686726E-2</c:v>
                </c:pt>
                <c:pt idx="7">
                  <c:v>5.1152522447381332E-2</c:v>
                </c:pt>
                <c:pt idx="8">
                  <c:v>4.5757490560675129E-2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9-4463-92EA-0F9632A22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713104"/>
        <c:axId val="491713520"/>
      </c:lineChart>
      <c:catAx>
        <c:axId val="49171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1713520"/>
        <c:crosses val="autoZero"/>
        <c:auto val="1"/>
        <c:lblAlgn val="ctr"/>
        <c:lblOffset val="100"/>
        <c:noMultiLvlLbl val="0"/>
      </c:catAx>
      <c:valAx>
        <c:axId val="4917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171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Análisis Ley de Benford - AÑO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Control!$BC$4</c:f>
              <c:strCache>
                <c:ptCount val="1"/>
                <c:pt idx="0">
                  <c:v>Proporción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Control!$BC$5:$BC$13</c:f>
              <c:numCache>
                <c:formatCode>0.00%</c:formatCode>
                <c:ptCount val="9"/>
                <c:pt idx="0">
                  <c:v>0.26449275362318841</c:v>
                </c:pt>
                <c:pt idx="1">
                  <c:v>0.19202898550724637</c:v>
                </c:pt>
                <c:pt idx="2">
                  <c:v>0.14855072463768115</c:v>
                </c:pt>
                <c:pt idx="3">
                  <c:v>0.11231884057971014</c:v>
                </c:pt>
                <c:pt idx="4">
                  <c:v>6.8840579710144928E-2</c:v>
                </c:pt>
                <c:pt idx="5">
                  <c:v>5.0724637681159424E-2</c:v>
                </c:pt>
                <c:pt idx="6">
                  <c:v>7.6086956521739135E-2</c:v>
                </c:pt>
                <c:pt idx="7">
                  <c:v>3.9855072463768113E-2</c:v>
                </c:pt>
                <c:pt idx="8">
                  <c:v>4.710144927536232E-2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4-4E81-B3F2-2902530BD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axId val="491713104"/>
        <c:axId val="491713520"/>
      </c:barChart>
      <c:lineChart>
        <c:grouping val="standard"/>
        <c:varyColors val="0"/>
        <c:ser>
          <c:idx val="1"/>
          <c:order val="1"/>
          <c:tx>
            <c:strRef>
              <c:f>Control!$BD$4</c:f>
              <c:strCache>
                <c:ptCount val="1"/>
                <c:pt idx="0">
                  <c:v>Ley de Benford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Control!$BD$5:$BD$13</c:f>
              <c:numCache>
                <c:formatCode>0.00%</c:formatCode>
                <c:ptCount val="9"/>
                <c:pt idx="0">
                  <c:v>0.3010299956639812</c:v>
                </c:pt>
                <c:pt idx="1">
                  <c:v>0.17609125905568124</c:v>
                </c:pt>
                <c:pt idx="2">
                  <c:v>0.12493873660829996</c:v>
                </c:pt>
                <c:pt idx="3">
                  <c:v>9.6910013008056461E-2</c:v>
                </c:pt>
                <c:pt idx="4">
                  <c:v>7.9181246047624776E-2</c:v>
                </c:pt>
                <c:pt idx="5">
                  <c:v>6.6946789630613179E-2</c:v>
                </c:pt>
                <c:pt idx="6">
                  <c:v>5.7991946977686726E-2</c:v>
                </c:pt>
                <c:pt idx="7">
                  <c:v>5.1152522447381332E-2</c:v>
                </c:pt>
                <c:pt idx="8">
                  <c:v>4.5757490560675129E-2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4-4E81-B3F2-2902530BD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713104"/>
        <c:axId val="491713520"/>
      </c:lineChart>
      <c:catAx>
        <c:axId val="49171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1713520"/>
        <c:crosses val="autoZero"/>
        <c:auto val="1"/>
        <c:lblAlgn val="ctr"/>
        <c:lblOffset val="100"/>
        <c:noMultiLvlLbl val="0"/>
      </c:catAx>
      <c:valAx>
        <c:axId val="4917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171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Análisis Ley de Benford - AÑO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Control!$BO$4</c:f>
              <c:strCache>
                <c:ptCount val="1"/>
                <c:pt idx="0">
                  <c:v>Proporción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Control!$BO$5:$BO$13</c:f>
              <c:numCache>
                <c:formatCode>0.00%</c:formatCode>
                <c:ptCount val="9"/>
                <c:pt idx="0">
                  <c:v>0.18840579710144928</c:v>
                </c:pt>
                <c:pt idx="1">
                  <c:v>0.17753623188405798</c:v>
                </c:pt>
                <c:pt idx="2">
                  <c:v>0.25</c:v>
                </c:pt>
                <c:pt idx="3">
                  <c:v>0.10869565217391304</c:v>
                </c:pt>
                <c:pt idx="4">
                  <c:v>0.11231884057971014</c:v>
                </c:pt>
                <c:pt idx="5">
                  <c:v>6.1594202898550728E-2</c:v>
                </c:pt>
                <c:pt idx="6">
                  <c:v>4.3478260869565216E-2</c:v>
                </c:pt>
                <c:pt idx="7">
                  <c:v>3.9855072463768113E-2</c:v>
                </c:pt>
                <c:pt idx="8">
                  <c:v>1.8115942028985508E-2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D-4F99-AA01-5ED8B4F1B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axId val="491713104"/>
        <c:axId val="491713520"/>
      </c:barChart>
      <c:lineChart>
        <c:grouping val="standard"/>
        <c:varyColors val="0"/>
        <c:ser>
          <c:idx val="1"/>
          <c:order val="1"/>
          <c:tx>
            <c:strRef>
              <c:f>Control!$BP$4</c:f>
              <c:strCache>
                <c:ptCount val="1"/>
                <c:pt idx="0">
                  <c:v>Ley de Benford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Control!$BP$5:$BP$13</c:f>
              <c:numCache>
                <c:formatCode>0.00%</c:formatCode>
                <c:ptCount val="9"/>
                <c:pt idx="0">
                  <c:v>0.3010299956639812</c:v>
                </c:pt>
                <c:pt idx="1">
                  <c:v>0.17609125905568124</c:v>
                </c:pt>
                <c:pt idx="2">
                  <c:v>0.12493873660829996</c:v>
                </c:pt>
                <c:pt idx="3">
                  <c:v>9.6910013008056461E-2</c:v>
                </c:pt>
                <c:pt idx="4">
                  <c:v>7.9181246047624776E-2</c:v>
                </c:pt>
                <c:pt idx="5">
                  <c:v>6.6946789630613179E-2</c:v>
                </c:pt>
                <c:pt idx="6">
                  <c:v>5.7991946977686726E-2</c:v>
                </c:pt>
                <c:pt idx="7">
                  <c:v>5.1152522447381332E-2</c:v>
                </c:pt>
                <c:pt idx="8">
                  <c:v>4.5757490560675129E-2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D-4F99-AA01-5ED8B4F1B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713104"/>
        <c:axId val="491713520"/>
      </c:lineChart>
      <c:catAx>
        <c:axId val="49171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1713520"/>
        <c:crosses val="autoZero"/>
        <c:auto val="1"/>
        <c:lblAlgn val="ctr"/>
        <c:lblOffset val="100"/>
        <c:noMultiLvlLbl val="0"/>
      </c:catAx>
      <c:valAx>
        <c:axId val="4917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171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4316</xdr:rowOff>
    </xdr:from>
    <xdr:to>
      <xdr:col>9</xdr:col>
      <xdr:colOff>798589</xdr:colOff>
      <xdr:row>20</xdr:row>
      <xdr:rowOff>9584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219AF4-7C13-4E33-9726-900EBC5D2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21</xdr:row>
      <xdr:rowOff>28762</xdr:rowOff>
    </xdr:from>
    <xdr:to>
      <xdr:col>9</xdr:col>
      <xdr:colOff>798589</xdr:colOff>
      <xdr:row>25</xdr:row>
      <xdr:rowOff>139505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ÑO">
              <a:extLst>
                <a:ext uri="{FF2B5EF4-FFF2-40B4-BE49-F238E27FC236}">
                  <a16:creationId xmlns:a16="http://schemas.microsoft.com/office/drawing/2014/main" id="{7F701DB5-EA2D-4E99-A17B-D7B903C036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380309"/>
              <a:ext cx="8648627" cy="8837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26</xdr:row>
      <xdr:rowOff>21091</xdr:rowOff>
    </xdr:from>
    <xdr:to>
      <xdr:col>9</xdr:col>
      <xdr:colOff>798589</xdr:colOff>
      <xdr:row>29</xdr:row>
      <xdr:rowOff>137583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ES">
              <a:extLst>
                <a:ext uri="{FF2B5EF4-FFF2-40B4-BE49-F238E27FC236}">
                  <a16:creationId xmlns:a16="http://schemas.microsoft.com/office/drawing/2014/main" id="{B9C55E22-2180-468D-B9A9-A1B04D63B1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283204"/>
              <a:ext cx="8648627" cy="6067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29</xdr:row>
      <xdr:rowOff>139940</xdr:rowOff>
    </xdr:from>
    <xdr:to>
      <xdr:col>9</xdr:col>
      <xdr:colOff>798589</xdr:colOff>
      <xdr:row>38</xdr:row>
      <xdr:rowOff>135588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ESTACIÓN">
              <a:extLst>
                <a:ext uri="{FF2B5EF4-FFF2-40B4-BE49-F238E27FC236}">
                  <a16:creationId xmlns:a16="http://schemas.microsoft.com/office/drawing/2014/main" id="{FC04CB6F-67BC-4C4A-9E8C-F0300DBED7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C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948393"/>
              <a:ext cx="8648627" cy="2208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6709</xdr:rowOff>
    </xdr:from>
    <xdr:to>
      <xdr:col>14</xdr:col>
      <xdr:colOff>63924</xdr:colOff>
      <xdr:row>6</xdr:row>
      <xdr:rowOff>201284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ÑO 1">
              <a:extLst>
                <a:ext uri="{FF2B5EF4-FFF2-40B4-BE49-F238E27FC236}">
                  <a16:creationId xmlns:a16="http://schemas.microsoft.com/office/drawing/2014/main" id="{54FB1E26-A28B-4091-A34F-FA15A97EBD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80218"/>
              <a:ext cx="11700000" cy="8846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6</xdr:row>
      <xdr:rowOff>231958</xdr:rowOff>
    </xdr:from>
    <xdr:to>
      <xdr:col>14</xdr:col>
      <xdr:colOff>63924</xdr:colOff>
      <xdr:row>9</xdr:row>
      <xdr:rowOff>127000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ES 1">
              <a:extLst>
                <a:ext uri="{FF2B5EF4-FFF2-40B4-BE49-F238E27FC236}">
                  <a16:creationId xmlns:a16="http://schemas.microsoft.com/office/drawing/2014/main" id="{CB443FD3-42EC-489C-A5CA-C9AC226F45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95580"/>
              <a:ext cx="11700000" cy="6115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677333</xdr:colOff>
      <xdr:row>4</xdr:row>
      <xdr:rowOff>10583</xdr:rowOff>
    </xdr:from>
    <xdr:to>
      <xdr:col>18</xdr:col>
      <xdr:colOff>85665</xdr:colOff>
      <xdr:row>17</xdr:row>
      <xdr:rowOff>84667</xdr:rowOff>
    </xdr:to>
    <xdr:pic>
      <xdr:nvPicPr>
        <xdr:cNvPr id="2" name="Imagen 1" descr="Mapa-ferrocarril-Urquiza – Buenos Aires Tránsito">
          <a:extLst>
            <a:ext uri="{FF2B5EF4-FFF2-40B4-BE49-F238E27FC236}">
              <a16:creationId xmlns:a16="http://schemas.microsoft.com/office/drawing/2014/main" id="{07FF9FC0-AC30-4442-B4B0-E0D8C4EA7B1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787" b="16357"/>
        <a:stretch/>
      </xdr:blipFill>
      <xdr:spPr bwMode="auto">
        <a:xfrm>
          <a:off x="6805083" y="1121833"/>
          <a:ext cx="7790332" cy="24024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2</xdr:row>
      <xdr:rowOff>142875</xdr:rowOff>
    </xdr:from>
    <xdr:to>
      <xdr:col>11</xdr:col>
      <xdr:colOff>371476</xdr:colOff>
      <xdr:row>17</xdr:row>
      <xdr:rowOff>123825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209550</xdr:colOff>
      <xdr:row>2</xdr:row>
      <xdr:rowOff>142875</xdr:rowOff>
    </xdr:from>
    <xdr:to>
      <xdr:col>24</xdr:col>
      <xdr:colOff>371476</xdr:colOff>
      <xdr:row>17</xdr:row>
      <xdr:rowOff>123825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209550</xdr:colOff>
      <xdr:row>2</xdr:row>
      <xdr:rowOff>142875</xdr:rowOff>
    </xdr:from>
    <xdr:to>
      <xdr:col>37</xdr:col>
      <xdr:colOff>371476</xdr:colOff>
      <xdr:row>17</xdr:row>
      <xdr:rowOff>123825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209550</xdr:colOff>
      <xdr:row>2</xdr:row>
      <xdr:rowOff>142875</xdr:rowOff>
    </xdr:from>
    <xdr:to>
      <xdr:col>50</xdr:col>
      <xdr:colOff>371476</xdr:colOff>
      <xdr:row>17</xdr:row>
      <xdr:rowOff>123825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209550</xdr:colOff>
      <xdr:row>2</xdr:row>
      <xdr:rowOff>142875</xdr:rowOff>
    </xdr:from>
    <xdr:to>
      <xdr:col>63</xdr:col>
      <xdr:colOff>371476</xdr:colOff>
      <xdr:row>17</xdr:row>
      <xdr:rowOff>123825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68</xdr:col>
      <xdr:colOff>209550</xdr:colOff>
      <xdr:row>2</xdr:row>
      <xdr:rowOff>142875</xdr:rowOff>
    </xdr:from>
    <xdr:to>
      <xdr:col>75</xdr:col>
      <xdr:colOff>371476</xdr:colOff>
      <xdr:row>17</xdr:row>
      <xdr:rowOff>123825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tin Ralph" refreshedDate="45152.449166666665" createdVersion="6" refreshedVersion="6" minRefreshableVersion="3" recordCount="355">
  <cacheSource type="worksheet">
    <worksheetSource name="UR_BolxEst2"/>
  </cacheSource>
  <cacheFields count="27">
    <cacheField name="AÑO" numFmtId="0">
      <sharedItems containsSemiMixedTypes="0" containsString="0" containsNumber="1" containsInteger="1" minValue="1994" maxValue="2023" count="30"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MES" numFmtId="0">
      <sharedItems count="12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</cacheField>
    <cacheField name="Federico Lacroze" numFmtId="3">
      <sharedItems containsSemiMixedTypes="0" containsString="0" containsNumber="1" containsInteger="1" minValue="58362" maxValue="987115"/>
    </cacheField>
    <cacheField name="José Artigas" numFmtId="3">
      <sharedItems containsSemiMixedTypes="0" containsString="0" containsNumber="1" containsInteger="1" minValue="425" maxValue="33727"/>
    </cacheField>
    <cacheField name="Pedro N. Arata" numFmtId="3">
      <sharedItems containsSemiMixedTypes="0" containsString="0" containsNumber="1" containsInteger="1" minValue="543" maxValue="30912"/>
    </cacheField>
    <cacheField name="Dr. Francisco Beiró" numFmtId="3">
      <sharedItems containsSemiMixedTypes="0" containsString="0" containsNumber="1" containsInteger="1" minValue="1425" maxValue="36690"/>
    </cacheField>
    <cacheField name="El Libertador" numFmtId="3">
      <sharedItems containsSemiMixedTypes="0" containsString="0" containsNumber="1" containsInteger="1" minValue="1886" maxValue="50590"/>
    </cacheField>
    <cacheField name="Antonio Devoto" numFmtId="3">
      <sharedItems containsSemiMixedTypes="0" containsString="0" containsNumber="1" containsInteger="1" minValue="3190" maxValue="77052"/>
    </cacheField>
    <cacheField name="Coronel Francisco Lynch" numFmtId="3">
      <sharedItems containsSemiMixedTypes="0" containsString="0" containsNumber="1" containsInteger="1" minValue="4592" maxValue="88419"/>
    </cacheField>
    <cacheField name="Fernández Moreno" numFmtId="3">
      <sharedItems containsSemiMixedTypes="0" containsString="0" containsNumber="1" containsInteger="1" minValue="3710" maxValue="66409"/>
    </cacheField>
    <cacheField name="Lourdes" numFmtId="3">
      <sharedItems containsSemiMixedTypes="0" containsString="0" containsNumber="1" containsInteger="1" minValue="4449" maxValue="82159"/>
    </cacheField>
    <cacheField name="Tropezón" numFmtId="3">
      <sharedItems containsSemiMixedTypes="0" containsString="0" containsNumber="1" containsInteger="1" minValue="6531" maxValue="131773"/>
    </cacheField>
    <cacheField name="José M. Bosch" numFmtId="3">
      <sharedItems containsSemiMixedTypes="0" containsString="0" containsNumber="1" containsInteger="1" minValue="13090" maxValue="234292"/>
    </cacheField>
    <cacheField name="Martín Coronado" numFmtId="3">
      <sharedItems containsSemiMixedTypes="0" containsString="0" containsNumber="1" containsInteger="1" minValue="12205" maxValue="232643"/>
    </cacheField>
    <cacheField name="Pablo Podestá" numFmtId="3">
      <sharedItems containsSemiMixedTypes="0" containsString="0" containsNumber="1" containsInteger="1" minValue="2815" maxValue="49422"/>
    </cacheField>
    <cacheField name="Jorge Newbery" numFmtId="3">
      <sharedItems containsSemiMixedTypes="0" containsString="0" containsNumber="1" containsInteger="1" minValue="193" maxValue="26222"/>
    </cacheField>
    <cacheField name="Rubén Dario" numFmtId="3">
      <sharedItems containsSemiMixedTypes="0" containsString="0" containsNumber="1" containsInteger="1" minValue="6935" maxValue="173266"/>
    </cacheField>
    <cacheField name="Ejército de los Andes" numFmtId="3">
      <sharedItems containsSemiMixedTypes="0" containsString="0" containsNumber="1" containsInteger="1" minValue="3829" maxValue="137918"/>
    </cacheField>
    <cacheField name="Juan B. de La Salle" numFmtId="3">
      <sharedItems containsSemiMixedTypes="0" containsString="0" containsNumber="1" containsInteger="1" minValue="1746" maxValue="57504"/>
    </cacheField>
    <cacheField name="Sargento Barrufaldi" numFmtId="3">
      <sharedItems containsSemiMixedTypes="0" containsString="0" containsNumber="1" containsInteger="1" minValue="2400" maxValue="33358"/>
    </cacheField>
    <cacheField name="Capitán Lozano" numFmtId="3">
      <sharedItems containsSemiMixedTypes="0" containsString="0" containsNumber="1" containsInteger="1" minValue="72" maxValue="44286"/>
    </cacheField>
    <cacheField name="Teniente Agneta" numFmtId="3">
      <sharedItems containsSemiMixedTypes="0" containsString="0" containsNumber="1" containsInteger="1" minValue="0" maxValue="58249"/>
    </cacheField>
    <cacheField name="Campo de Mayo" numFmtId="3">
      <sharedItems containsSemiMixedTypes="0" containsString="0" containsNumber="1" containsInteger="1" minValue="2197" maxValue="44872"/>
    </cacheField>
    <cacheField name="Sargento Cabral" numFmtId="3">
      <sharedItems containsSemiMixedTypes="0" containsString="0" containsNumber="1" containsInteger="1" minValue="1606" maxValue="54237"/>
    </cacheField>
    <cacheField name="General Lemos" numFmtId="3">
      <sharedItems containsSemiMixedTypes="0" containsString="0" containsNumber="1" containsInteger="1" minValue="41566" maxValue="454191"/>
    </cacheField>
    <cacheField name="TOTAL" numFmtId="3">
      <sharedItems containsSemiMixedTypes="0" containsString="0" containsNumber="1" containsInteger="1" minValue="183826" maxValue="2748095"/>
    </cacheField>
    <cacheField name="Observacion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63459045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Martin Ralph" refreshedDate="45152.465154282407" createdVersion="6" refreshedVersion="6" minRefreshableVersion="3" recordCount="8165">
  <cacheSource type="worksheet">
    <worksheetSource name="UR_BolxEst1"/>
  </cacheSource>
  <cacheFields count="4">
    <cacheField name="AÑO" numFmtId="0">
      <sharedItems containsSemiMixedTypes="0" containsString="0" containsNumber="1" containsInteger="1" minValue="1994" maxValue="2023" count="30"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MES" numFmtId="0">
      <sharedItems count="12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</cacheField>
    <cacheField name="ESTACIÓN" numFmtId="0">
      <sharedItems count="142">
        <s v="Federico Lacroze"/>
        <s v="José Artigas"/>
        <s v="Pedro N. Arata"/>
        <s v="Dr. Francisco Beiró"/>
        <s v="El Libertador"/>
        <s v="Antonio Devoto"/>
        <s v="Coronel Francisco Lynch"/>
        <s v="Fernández Moreno"/>
        <s v="Lourdes"/>
        <s v="Tropezón"/>
        <s v="José M. Bosch"/>
        <s v="Martín Coronado"/>
        <s v="Pablo Podestá"/>
        <s v="Jorge Newbery"/>
        <s v="Rubén Dario"/>
        <s v="Ejército de los Andes"/>
        <s v="Juan B. de La Salle"/>
        <s v="Sargento Barrufaldi"/>
        <s v="Capitán Lozano"/>
        <s v="Teniente Agneta"/>
        <s v="Campo de Mayo"/>
        <s v="Sargento Cabral"/>
        <s v="General Lemos"/>
        <s v="Empalme Lobos" u="1"/>
        <s v="Boulogne Sur Mer" u="1"/>
        <s v="William C. Morris" u="1"/>
        <s v="Las Heras" u="1"/>
        <s v="Palermo" u="1"/>
        <s v="Tapiales" u="1"/>
        <s v="Villa Diamante" u="1"/>
        <s v="La Fraternidad" u="1"/>
        <s v="Tortuguitas" u="1"/>
        <s v="Tierras Altas" u="1"/>
        <s v="KM 34,5" u="1"/>
        <s v="Miguel M. Padilla" u="1"/>
        <s v="Fiorito" u="1"/>
        <s v="Mendeville" u="1"/>
        <s v="Puente Alsina" u="1"/>
        <s v="Ciudadela" u="1"/>
        <s v="Flores" u="1"/>
        <s v="La Salada" u="1"/>
        <s v="Dr. Cabred" u="1"/>
        <s v="Manuel Alberti" u="1"/>
        <s v="Jáuregui" u="1"/>
        <s v="Ciudad Universitaria" u="1"/>
        <s v="Ajuste meses anteriores" u="1"/>
        <s v="General Rodríguez" u="1"/>
        <s v="Scalabrini Ortíz" u="1"/>
        <s v="Retiro" u="1"/>
        <s v="Ing. Pablo Marín" u="1"/>
        <s v="Merlo" u="1"/>
        <s v="Isidro Casanova" u="1"/>
        <s v="Carapachay" u="1"/>
        <s v="Villa Rosa" u="1"/>
        <s v="Villa Madero" u="1"/>
        <s v="Caballito" u="1"/>
        <s v="Aristóbulo del Valle" u="1"/>
        <s v="Laferrere" u="1"/>
        <s v="Ing. Budge" u="1"/>
        <s v="Florida" u="1"/>
        <s v="Moreno" u="1"/>
        <s v="Once" u="1"/>
        <s v="Saldias" u="1"/>
        <s v="Rafael Castillo" u="1"/>
        <s v="Santos Lugares" u="1"/>
        <s v="Villa Lugano" u="1"/>
        <s v="Floresta" u="1"/>
        <s v="Francisco Álvarez" u="1"/>
        <s v="Justo Villegas" u="1"/>
        <s v="Lobos" u="1"/>
        <s v="Hulingham" u="1"/>
        <s v="Muñiz" u="1"/>
        <s v="Ing. Pablo Nogués" u="1"/>
        <s v="Morón" u="1"/>
        <s v="KM 12" u="1"/>
        <s v="Pte. Derqui" u="1"/>
        <s v="Pilar" u="1"/>
        <s v="La Reja" u="1"/>
        <s v="Hornos" u="1"/>
        <s v="Merlo/Lobos s/Tren" u="1"/>
        <s v="Agustín Ferrari" u="1"/>
        <s v="La Paternal" u="1"/>
        <s v="Lezica y Torrezuri" u="1"/>
        <s v="Del Viso" u="1"/>
        <s v="Don Torcuato" u="1"/>
        <s v="20 de Junio" u="1"/>
        <s v="Buenos Aires" u="1"/>
        <s v="María Eva Duarte" u="1"/>
        <s v="Olivera" u="1"/>
        <s v="Ing. Castello" u="1"/>
        <s v="Universidad de Luján" u="1"/>
        <s v="Las Malvinas" u="1"/>
        <s v="Independencia" u="1"/>
        <s v="Querandí" u="1"/>
        <s v="Grand Bourg" u="1"/>
        <s v="Zamudio" u="1"/>
        <s v="José Ingenieros" u="1"/>
        <s v="Mercedes" u="1"/>
        <s v="Villa Adelina" u="1"/>
        <s v="Luján" u="1"/>
        <s v="Marinos del Fournier" u="1"/>
        <s v="Manzanares" u="1"/>
        <s v="Sol y Verde" u="1"/>
        <s v="José C. Paz" u="1"/>
        <s v="Los Polvorines" u="1"/>
        <s v="Haedo" u="1"/>
        <s v="Paso del Rey" u="1"/>
        <s v="Ing. Adolfo Sordeaux" u="1"/>
        <s v="González Catán" u="1"/>
        <s v="Presidente Illia" u="1"/>
        <s v="Moreno/Mercedes s/Tren" u="1"/>
        <s v="Liniers" u="1"/>
        <s v="Gowland" u="1"/>
        <s v="Sáenz Peña" u="1"/>
        <s v="Marinos del Crucero Gral. Belgrano" u="1"/>
        <s v="El Palomar" u="1"/>
        <s v="San Antonio de Padua" u="1"/>
        <s v="Devoto" u="1"/>
        <s v="Dr. Antonio Sáenz" u="1"/>
        <s v="Pza. Miserere" u="1"/>
        <s v="Ramos Mejía" u="1"/>
        <s v="Caseros" u="1"/>
        <s v="Munro" u="1"/>
        <s v="San Miguel" u="1"/>
        <s v="Villa Caraza" u="1"/>
        <s v="Villa Luro" u="1"/>
        <s v="Merlo Gómez" u="1"/>
        <s v="Vicealmirante Montes" u="1"/>
        <s v="Mariano Acosta" u="1"/>
        <s v="Castelar" u="1"/>
        <s v="Zapiola" u="1"/>
        <s v="Speratti" u="1"/>
        <s v="Ituzaingó" u="1"/>
        <s v="Libertad" u="1"/>
        <s v="Villa Soldati" u="1"/>
        <s v="Aldo Bonzi" u="1"/>
        <s v="Bella Vista" u="1"/>
        <s v="Marcos Paz" u="1"/>
        <s v="Villa de Mayo" u="1"/>
        <s v="Villa del Parque" u="1"/>
        <s v="Villa Astolfi" u="1"/>
        <s v="Villa Crespo (ex-Chacarita)" u="1"/>
      </sharedItems>
    </cacheField>
    <cacheField name="PAX" numFmtId="3">
      <sharedItems containsSemiMixedTypes="0" containsString="0" containsNumber="1" containsInteger="1" minValue="0" maxValue="987115"/>
    </cacheField>
  </cacheFields>
  <extLst>
    <ext xmlns:x14="http://schemas.microsoft.com/office/spreadsheetml/2009/9/main" uri="{725AE2AE-9491-48be-B2B4-4EB974FC3084}">
      <x14:pivotCacheDefinition pivotCacheId="889572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5">
  <r>
    <x v="0"/>
    <x v="0"/>
    <n v="369291"/>
    <n v="14713"/>
    <n v="9066"/>
    <n v="11441"/>
    <n v="12564"/>
    <n v="19007"/>
    <n v="28400"/>
    <n v="24148"/>
    <n v="29857"/>
    <n v="55916"/>
    <n v="90095"/>
    <n v="119580"/>
    <n v="21868"/>
    <n v="14189"/>
    <n v="103598"/>
    <n v="90175"/>
    <n v="18230"/>
    <n v="13661"/>
    <n v="14555"/>
    <n v="21830"/>
    <n v="22964"/>
    <n v="26861"/>
    <n v="289939"/>
    <n v="1421948"/>
    <m/>
  </r>
  <r>
    <x v="0"/>
    <x v="1"/>
    <n v="309861"/>
    <n v="8963"/>
    <n v="11122"/>
    <n v="12694"/>
    <n v="18288"/>
    <n v="23327"/>
    <n v="33276"/>
    <n v="31943"/>
    <n v="43468"/>
    <n v="72998"/>
    <n v="122845"/>
    <n v="129646"/>
    <n v="24220"/>
    <n v="17201"/>
    <n v="111523"/>
    <n v="79781"/>
    <n v="23753"/>
    <n v="13681"/>
    <n v="14213"/>
    <n v="21531"/>
    <n v="22637"/>
    <n v="16942"/>
    <n v="246958"/>
    <n v="1410871"/>
    <m/>
  </r>
  <r>
    <x v="0"/>
    <x v="2"/>
    <n v="414615"/>
    <n v="11723"/>
    <n v="14365"/>
    <n v="17905"/>
    <n v="26332"/>
    <n v="32842"/>
    <n v="42435"/>
    <n v="40743"/>
    <n v="55364"/>
    <n v="87946"/>
    <n v="158347"/>
    <n v="169868"/>
    <n v="32375"/>
    <n v="23524"/>
    <n v="150061"/>
    <n v="127094"/>
    <n v="28614"/>
    <n v="16892"/>
    <n v="19689"/>
    <n v="26632"/>
    <n v="26595"/>
    <n v="23391"/>
    <n v="313117"/>
    <n v="1860469"/>
    <m/>
  </r>
  <r>
    <x v="0"/>
    <x v="3"/>
    <n v="408749"/>
    <n v="11550"/>
    <n v="13475"/>
    <n v="17355"/>
    <n v="27169"/>
    <n v="32536"/>
    <n v="42636"/>
    <n v="41563"/>
    <n v="58587"/>
    <n v="91885"/>
    <n v="160969"/>
    <n v="174558"/>
    <n v="27622"/>
    <n v="21757"/>
    <n v="153580"/>
    <n v="128420"/>
    <n v="27654"/>
    <n v="15980"/>
    <n v="17794"/>
    <n v="30088"/>
    <n v="27518"/>
    <n v="23242"/>
    <n v="301076"/>
    <n v="1855763"/>
    <m/>
  </r>
  <r>
    <x v="0"/>
    <x v="4"/>
    <n v="437115"/>
    <n v="11259"/>
    <n v="15405"/>
    <n v="20247"/>
    <n v="33014"/>
    <n v="37013"/>
    <n v="47217"/>
    <n v="44610"/>
    <n v="60412"/>
    <n v="102410"/>
    <n v="177703"/>
    <n v="187897"/>
    <n v="29229"/>
    <n v="24308"/>
    <n v="161342"/>
    <n v="137918"/>
    <n v="32545"/>
    <n v="18346"/>
    <n v="22845"/>
    <n v="28645"/>
    <n v="30820"/>
    <n v="27831"/>
    <n v="325940"/>
    <n v="2014071"/>
    <m/>
  </r>
  <r>
    <x v="0"/>
    <x v="5"/>
    <n v="391519"/>
    <n v="10724"/>
    <n v="14047"/>
    <n v="18431"/>
    <n v="29748"/>
    <n v="34355"/>
    <n v="43470"/>
    <n v="44591"/>
    <n v="55152"/>
    <n v="93532"/>
    <n v="164465"/>
    <n v="175724"/>
    <n v="26740"/>
    <n v="23056"/>
    <n v="146034"/>
    <n v="133147"/>
    <n v="29082"/>
    <n v="16673"/>
    <n v="20240"/>
    <n v="27725"/>
    <n v="28254"/>
    <n v="24636"/>
    <n v="309490"/>
    <n v="1860835"/>
    <m/>
  </r>
  <r>
    <x v="0"/>
    <x v="6"/>
    <n v="426327"/>
    <n v="10096"/>
    <n v="14266"/>
    <n v="19027"/>
    <n v="29386"/>
    <n v="34067"/>
    <n v="43091"/>
    <n v="44644"/>
    <n v="59276"/>
    <n v="98252"/>
    <n v="163216"/>
    <n v="179488"/>
    <n v="25710"/>
    <n v="21633"/>
    <n v="147138"/>
    <n v="129606"/>
    <n v="30907"/>
    <n v="17409"/>
    <n v="19983"/>
    <n v="26628"/>
    <n v="27683"/>
    <n v="25025"/>
    <n v="313074"/>
    <n v="1905932"/>
    <m/>
  </r>
  <r>
    <x v="0"/>
    <x v="7"/>
    <n v="419138"/>
    <n v="12069"/>
    <n v="16794"/>
    <n v="22307"/>
    <n v="33847"/>
    <n v="38850"/>
    <n v="47797"/>
    <n v="49198"/>
    <n v="62667"/>
    <n v="102487"/>
    <n v="176324"/>
    <n v="188663"/>
    <n v="28978"/>
    <n v="25367"/>
    <n v="158127"/>
    <n v="135069"/>
    <n v="36171"/>
    <n v="19797"/>
    <n v="23194"/>
    <n v="30813"/>
    <n v="30699"/>
    <n v="29121"/>
    <n v="333515"/>
    <n v="2020992"/>
    <m/>
  </r>
  <r>
    <x v="0"/>
    <x v="8"/>
    <n v="429573"/>
    <n v="12662"/>
    <n v="17287"/>
    <n v="22474"/>
    <n v="36024"/>
    <n v="40080"/>
    <n v="50030"/>
    <n v="51969"/>
    <n v="63557"/>
    <n v="104882"/>
    <n v="185431"/>
    <n v="190876"/>
    <n v="31182"/>
    <n v="24709"/>
    <n v="157483"/>
    <n v="134013"/>
    <n v="37034"/>
    <n v="21405"/>
    <n v="24261"/>
    <n v="31977"/>
    <n v="31159"/>
    <n v="29209"/>
    <n v="335237"/>
    <n v="2062514"/>
    <m/>
  </r>
  <r>
    <x v="0"/>
    <x v="9"/>
    <n v="424599"/>
    <n v="12368"/>
    <n v="17228"/>
    <n v="22636"/>
    <n v="34855"/>
    <n v="39586"/>
    <n v="48721"/>
    <n v="50709"/>
    <n v="62388"/>
    <n v="103486"/>
    <n v="182066"/>
    <n v="181211"/>
    <n v="32472"/>
    <n v="24299"/>
    <n v="156766"/>
    <n v="128129"/>
    <n v="36790"/>
    <n v="20778"/>
    <n v="24142"/>
    <n v="31795"/>
    <n v="31543"/>
    <n v="28220"/>
    <n v="330355"/>
    <n v="2025142"/>
    <m/>
  </r>
  <r>
    <x v="0"/>
    <x v="10"/>
    <n v="407561"/>
    <n v="12194"/>
    <n v="17128"/>
    <n v="23369"/>
    <n v="35776"/>
    <n v="40189"/>
    <n v="51366"/>
    <n v="52201"/>
    <n v="65020"/>
    <n v="105625"/>
    <n v="184331"/>
    <n v="186353"/>
    <n v="34722"/>
    <n v="26107"/>
    <n v="159417"/>
    <n v="130464"/>
    <n v="37908"/>
    <n v="21508"/>
    <n v="23770"/>
    <n v="32485"/>
    <n v="32444"/>
    <n v="29911"/>
    <n v="343834"/>
    <n v="2053683"/>
    <m/>
  </r>
  <r>
    <x v="0"/>
    <x v="11"/>
    <n v="405843"/>
    <n v="12201"/>
    <n v="16348"/>
    <n v="21410"/>
    <n v="33360"/>
    <n v="32887"/>
    <n v="47651"/>
    <n v="48495"/>
    <n v="60789"/>
    <n v="98748"/>
    <n v="173004"/>
    <n v="177348"/>
    <n v="31777"/>
    <n v="24496"/>
    <n v="150330"/>
    <n v="122715"/>
    <n v="34549"/>
    <n v="19691"/>
    <n v="22758"/>
    <n v="30485"/>
    <n v="30860"/>
    <n v="26370"/>
    <n v="328067"/>
    <n v="1950182"/>
    <m/>
  </r>
  <r>
    <x v="1"/>
    <x v="0"/>
    <n v="338566"/>
    <n v="10714"/>
    <n v="13514"/>
    <n v="18161"/>
    <n v="28293"/>
    <n v="28058"/>
    <n v="43313"/>
    <n v="41734"/>
    <n v="51598"/>
    <n v="84901"/>
    <n v="145574"/>
    <n v="152259"/>
    <n v="29310"/>
    <n v="20566"/>
    <n v="123099"/>
    <n v="106724"/>
    <n v="30836"/>
    <n v="18460"/>
    <n v="18286"/>
    <n v="25847"/>
    <n v="27856"/>
    <n v="22664"/>
    <n v="294123"/>
    <n v="1674456"/>
    <m/>
  </r>
  <r>
    <x v="1"/>
    <x v="1"/>
    <n v="319462"/>
    <n v="9411"/>
    <n v="12801"/>
    <n v="16982"/>
    <n v="26804"/>
    <n v="28306"/>
    <n v="40311"/>
    <n v="39908"/>
    <n v="52777"/>
    <n v="81461"/>
    <n v="143691"/>
    <n v="152205"/>
    <n v="26266"/>
    <n v="19797"/>
    <n v="120807"/>
    <n v="100401"/>
    <n v="29303"/>
    <n v="17404"/>
    <n v="18533"/>
    <n v="25414"/>
    <n v="26659"/>
    <n v="22648"/>
    <n v="253957"/>
    <n v="1585308"/>
    <m/>
  </r>
  <r>
    <x v="1"/>
    <x v="2"/>
    <n v="388638"/>
    <n v="11371"/>
    <n v="16857"/>
    <n v="23661"/>
    <n v="34860"/>
    <n v="37648"/>
    <n v="49726"/>
    <n v="53705"/>
    <n v="66752"/>
    <n v="104678"/>
    <n v="184980"/>
    <n v="195640"/>
    <n v="32971"/>
    <n v="25832"/>
    <n v="154509"/>
    <n v="124176"/>
    <n v="36371"/>
    <n v="21918"/>
    <n v="27639"/>
    <n v="32962"/>
    <n v="32097"/>
    <n v="26731"/>
    <n v="339103"/>
    <n v="2022825"/>
    <m/>
  </r>
  <r>
    <x v="1"/>
    <x v="3"/>
    <n v="415992"/>
    <n v="9221"/>
    <n v="13524"/>
    <n v="20471"/>
    <n v="30099"/>
    <n v="33418"/>
    <n v="38828"/>
    <n v="43746"/>
    <n v="58038"/>
    <n v="91995"/>
    <n v="168344"/>
    <n v="178903"/>
    <n v="26784"/>
    <n v="21273"/>
    <n v="138196"/>
    <n v="109825"/>
    <n v="30005"/>
    <n v="17690"/>
    <n v="22347"/>
    <n v="26392"/>
    <n v="25359"/>
    <n v="20087"/>
    <n v="293538"/>
    <n v="1834075"/>
    <m/>
  </r>
  <r>
    <x v="1"/>
    <x v="4"/>
    <n v="458913"/>
    <n v="9674"/>
    <n v="13285"/>
    <n v="21086"/>
    <n v="31938"/>
    <n v="35790"/>
    <n v="39247"/>
    <n v="46471"/>
    <n v="58309"/>
    <n v="104918"/>
    <n v="186898"/>
    <n v="195174"/>
    <n v="30298"/>
    <n v="22144"/>
    <n v="149311"/>
    <n v="120714"/>
    <n v="29858"/>
    <n v="17455"/>
    <n v="21582"/>
    <n v="26325"/>
    <n v="25597"/>
    <n v="19723"/>
    <n v="329195"/>
    <n v="1993905"/>
    <m/>
  </r>
  <r>
    <x v="1"/>
    <x v="5"/>
    <n v="437210"/>
    <n v="9539"/>
    <n v="13168"/>
    <n v="21349"/>
    <n v="31555"/>
    <n v="34683"/>
    <n v="38128"/>
    <n v="45167"/>
    <n v="55964"/>
    <n v="103898"/>
    <n v="180263"/>
    <n v="189084"/>
    <n v="27145"/>
    <n v="21784"/>
    <n v="141372"/>
    <n v="116629"/>
    <n v="28659"/>
    <n v="16697"/>
    <n v="21172"/>
    <n v="26054"/>
    <n v="23393"/>
    <n v="19275"/>
    <n v="307635"/>
    <n v="1909823"/>
    <m/>
  </r>
  <r>
    <x v="1"/>
    <x v="6"/>
    <n v="461375"/>
    <n v="9361"/>
    <n v="13938"/>
    <n v="21042"/>
    <n v="32212"/>
    <n v="35228"/>
    <n v="38487"/>
    <n v="46651"/>
    <n v="58323"/>
    <n v="104996"/>
    <n v="183646"/>
    <n v="194500"/>
    <n v="35160"/>
    <n v="22243"/>
    <n v="139807"/>
    <n v="120312"/>
    <n v="29421"/>
    <n v="19126"/>
    <n v="22166"/>
    <n v="26884"/>
    <n v="24425"/>
    <n v="18499"/>
    <n v="317496"/>
    <n v="1975298"/>
    <m/>
  </r>
  <r>
    <x v="1"/>
    <x v="7"/>
    <n v="465766"/>
    <n v="9656"/>
    <n v="14130"/>
    <n v="23196"/>
    <n v="34864"/>
    <n v="37901"/>
    <n v="41380"/>
    <n v="48724"/>
    <n v="63941"/>
    <n v="111760"/>
    <n v="195028"/>
    <n v="206437"/>
    <n v="27609"/>
    <n v="22858"/>
    <n v="146343"/>
    <n v="122227"/>
    <n v="31693"/>
    <n v="20243"/>
    <n v="23704"/>
    <n v="29133"/>
    <n v="26425"/>
    <n v="19357"/>
    <n v="336006"/>
    <n v="2058381"/>
    <m/>
  </r>
  <r>
    <x v="1"/>
    <x v="8"/>
    <n v="473068"/>
    <n v="9695"/>
    <n v="14133"/>
    <n v="22400"/>
    <n v="33612"/>
    <n v="37188"/>
    <n v="40318"/>
    <n v="46341"/>
    <n v="62004"/>
    <n v="106926"/>
    <n v="187487"/>
    <n v="200263"/>
    <n v="27441"/>
    <n v="22995"/>
    <n v="140131"/>
    <n v="116353"/>
    <n v="31009"/>
    <n v="20999"/>
    <n v="24543"/>
    <n v="28398"/>
    <n v="25062"/>
    <n v="19311"/>
    <n v="330419"/>
    <n v="2020096"/>
    <m/>
  </r>
  <r>
    <x v="1"/>
    <x v="9"/>
    <n v="478624"/>
    <n v="9657"/>
    <n v="14137"/>
    <n v="22635"/>
    <n v="33466"/>
    <n v="37192"/>
    <n v="40567"/>
    <n v="46954"/>
    <n v="60074"/>
    <n v="109820"/>
    <n v="191159"/>
    <n v="202355"/>
    <n v="27389"/>
    <n v="22491"/>
    <n v="143007"/>
    <n v="119555"/>
    <n v="32602"/>
    <n v="20451"/>
    <n v="26467"/>
    <n v="28851"/>
    <n v="25216"/>
    <n v="19338"/>
    <n v="344980"/>
    <n v="2056987"/>
    <m/>
  </r>
  <r>
    <x v="1"/>
    <x v="10"/>
    <n v="466490"/>
    <n v="9610"/>
    <n v="14899"/>
    <n v="24339"/>
    <n v="34450"/>
    <n v="39343"/>
    <n v="42048"/>
    <n v="50209"/>
    <n v="63001"/>
    <n v="112586"/>
    <n v="192120"/>
    <n v="203881"/>
    <n v="28844"/>
    <n v="22721"/>
    <n v="143893"/>
    <n v="121239"/>
    <n v="33685"/>
    <n v="21108"/>
    <n v="24303"/>
    <n v="30273"/>
    <n v="25676"/>
    <n v="19775"/>
    <n v="345220"/>
    <n v="2069713"/>
    <m/>
  </r>
  <r>
    <x v="1"/>
    <x v="11"/>
    <n v="479421"/>
    <n v="8623"/>
    <n v="12319"/>
    <n v="20415"/>
    <n v="29240"/>
    <n v="33389"/>
    <n v="36117"/>
    <n v="43816"/>
    <n v="55149"/>
    <n v="104156"/>
    <n v="177812"/>
    <n v="191464"/>
    <n v="25996"/>
    <n v="19966"/>
    <n v="132011"/>
    <n v="111148"/>
    <n v="30002"/>
    <n v="18037"/>
    <n v="23653"/>
    <n v="25317"/>
    <n v="23370"/>
    <n v="16974"/>
    <n v="331670"/>
    <n v="1950065"/>
    <m/>
  </r>
  <r>
    <x v="2"/>
    <x v="0"/>
    <n v="400752"/>
    <n v="8910"/>
    <n v="13794"/>
    <n v="18232"/>
    <n v="28208"/>
    <n v="29643"/>
    <n v="35677"/>
    <n v="42752"/>
    <n v="53038"/>
    <n v="95787"/>
    <n v="159243"/>
    <n v="168915"/>
    <n v="27327"/>
    <n v="19385"/>
    <n v="115471"/>
    <n v="100976"/>
    <n v="29248"/>
    <n v="17307"/>
    <n v="19132"/>
    <n v="24160"/>
    <n v="22681"/>
    <n v="15594"/>
    <n v="310219"/>
    <n v="1756451"/>
    <m/>
  </r>
  <r>
    <x v="2"/>
    <x v="1"/>
    <n v="360041"/>
    <n v="8677"/>
    <n v="14382"/>
    <n v="18962"/>
    <n v="27896"/>
    <n v="31060"/>
    <n v="35662"/>
    <n v="41807"/>
    <n v="54842"/>
    <n v="94459"/>
    <n v="162312"/>
    <n v="169367"/>
    <n v="26905"/>
    <n v="19302"/>
    <n v="117400"/>
    <n v="100610"/>
    <n v="29107"/>
    <n v="18125"/>
    <n v="22065"/>
    <n v="26163"/>
    <n v="22868"/>
    <n v="16271"/>
    <n v="296027"/>
    <n v="1714310"/>
    <m/>
  </r>
  <r>
    <x v="2"/>
    <x v="2"/>
    <n v="477490"/>
    <n v="9202"/>
    <n v="15277"/>
    <n v="22937"/>
    <n v="33792"/>
    <n v="38753"/>
    <n v="41700"/>
    <n v="46974"/>
    <n v="63532"/>
    <n v="115347"/>
    <n v="198952"/>
    <n v="206902"/>
    <n v="30928"/>
    <n v="22929"/>
    <n v="142375"/>
    <n v="118853"/>
    <n v="34825"/>
    <n v="22085"/>
    <n v="26280"/>
    <n v="31306"/>
    <n v="26857"/>
    <n v="19994"/>
    <n v="354413"/>
    <n v="2101703"/>
    <m/>
  </r>
  <r>
    <x v="2"/>
    <x v="3"/>
    <n v="470622"/>
    <n v="9470"/>
    <n v="14624"/>
    <n v="23216"/>
    <n v="35155"/>
    <n v="39342"/>
    <n v="42703"/>
    <n v="51226"/>
    <n v="64891"/>
    <n v="115553"/>
    <n v="201387"/>
    <n v="207425"/>
    <n v="30292"/>
    <n v="23132"/>
    <n v="142553"/>
    <n v="120239"/>
    <n v="33741"/>
    <n v="20603"/>
    <n v="23983"/>
    <n v="30721"/>
    <n v="26648"/>
    <n v="18912"/>
    <n v="346184"/>
    <n v="2092622"/>
    <m/>
  </r>
  <r>
    <x v="2"/>
    <x v="4"/>
    <n v="485558"/>
    <n v="10570"/>
    <n v="15529"/>
    <n v="25543"/>
    <n v="38463"/>
    <n v="44753"/>
    <n v="46012"/>
    <n v="57772"/>
    <n v="70333"/>
    <n v="123626"/>
    <n v="212089"/>
    <n v="221560"/>
    <n v="33381"/>
    <n v="25370"/>
    <n v="151095"/>
    <n v="127749"/>
    <n v="36733"/>
    <n v="22521"/>
    <n v="28237"/>
    <n v="34208"/>
    <n v="29888"/>
    <n v="21463"/>
    <n v="376315"/>
    <n v="2238768"/>
    <m/>
  </r>
  <r>
    <x v="2"/>
    <x v="5"/>
    <n v="483172"/>
    <n v="8903"/>
    <n v="12526"/>
    <n v="21284"/>
    <n v="31987"/>
    <n v="36507"/>
    <n v="37990"/>
    <n v="46837"/>
    <n v="58394"/>
    <n v="110013"/>
    <n v="185190"/>
    <n v="196949"/>
    <n v="27803"/>
    <n v="21024"/>
    <n v="137781"/>
    <n v="115665"/>
    <n v="30702"/>
    <n v="18536"/>
    <n v="23226"/>
    <n v="28156"/>
    <n v="25260"/>
    <n v="19039"/>
    <n v="338552"/>
    <n v="2015496"/>
    <m/>
  </r>
  <r>
    <x v="2"/>
    <x v="6"/>
    <n v="479297"/>
    <n v="10291"/>
    <n v="14077"/>
    <n v="23377"/>
    <n v="35916"/>
    <n v="38813"/>
    <n v="43031"/>
    <n v="54101"/>
    <n v="64211"/>
    <n v="118163"/>
    <n v="200161"/>
    <n v="208003"/>
    <n v="31970"/>
    <n v="23404"/>
    <n v="146685"/>
    <n v="124508"/>
    <n v="33649"/>
    <n v="20813"/>
    <n v="24211"/>
    <n v="31283"/>
    <n v="27868"/>
    <n v="22198"/>
    <n v="362523"/>
    <n v="2138553"/>
    <m/>
  </r>
  <r>
    <x v="2"/>
    <x v="7"/>
    <n v="493332"/>
    <n v="9267"/>
    <n v="13742"/>
    <n v="23527"/>
    <n v="35367"/>
    <n v="38553"/>
    <n v="42077"/>
    <n v="52400"/>
    <n v="62905"/>
    <n v="116736"/>
    <n v="199897"/>
    <n v="208121"/>
    <n v="30296"/>
    <n v="22848"/>
    <n v="142256"/>
    <n v="123280"/>
    <n v="32796"/>
    <n v="19736"/>
    <n v="25801"/>
    <n v="29440"/>
    <n v="27898"/>
    <n v="23823"/>
    <n v="361402"/>
    <n v="2135500"/>
    <m/>
  </r>
  <r>
    <x v="2"/>
    <x v="8"/>
    <n v="471236"/>
    <n v="9555"/>
    <n v="14350"/>
    <n v="24374"/>
    <n v="34728"/>
    <n v="38998"/>
    <n v="42126"/>
    <n v="51178"/>
    <n v="62721"/>
    <n v="111317"/>
    <n v="192127"/>
    <n v="200251"/>
    <n v="31039"/>
    <n v="22827"/>
    <n v="138200"/>
    <n v="119265"/>
    <n v="33345"/>
    <n v="19835"/>
    <n v="24567"/>
    <n v="29143"/>
    <n v="27822"/>
    <n v="24541"/>
    <n v="344024"/>
    <n v="2067569"/>
    <m/>
  </r>
  <r>
    <x v="2"/>
    <x v="9"/>
    <n v="504464"/>
    <n v="10723"/>
    <n v="16250"/>
    <n v="28374"/>
    <n v="40708"/>
    <n v="45794"/>
    <n v="50793"/>
    <n v="57427"/>
    <n v="71527"/>
    <n v="125073"/>
    <n v="209081"/>
    <n v="220565"/>
    <n v="37035"/>
    <n v="26222"/>
    <n v="152907"/>
    <n v="132010"/>
    <n v="37844"/>
    <n v="23096"/>
    <n v="29965"/>
    <n v="33915"/>
    <n v="31087"/>
    <n v="25162"/>
    <n v="375371"/>
    <n v="2285393"/>
    <m/>
  </r>
  <r>
    <x v="2"/>
    <x v="10"/>
    <n v="493195"/>
    <n v="9417"/>
    <n v="15210"/>
    <n v="25317"/>
    <n v="35640"/>
    <n v="40047"/>
    <n v="50163"/>
    <n v="52194"/>
    <n v="65028"/>
    <n v="117948"/>
    <n v="195174"/>
    <n v="207869"/>
    <n v="33438"/>
    <n v="23426"/>
    <n v="141274"/>
    <n v="122268"/>
    <n v="35040"/>
    <n v="21777"/>
    <n v="28566"/>
    <n v="31108"/>
    <n v="27474"/>
    <n v="23432"/>
    <n v="355144"/>
    <n v="2150149"/>
    <m/>
  </r>
  <r>
    <x v="2"/>
    <x v="11"/>
    <n v="475991"/>
    <n v="9191"/>
    <n v="13673"/>
    <n v="22634"/>
    <n v="33191"/>
    <n v="36598"/>
    <n v="51029"/>
    <n v="44237"/>
    <n v="58204"/>
    <n v="108571"/>
    <n v="181162"/>
    <n v="193358"/>
    <n v="31311"/>
    <n v="21212"/>
    <n v="133352"/>
    <n v="114310"/>
    <n v="32703"/>
    <n v="19751"/>
    <n v="27397"/>
    <n v="28171"/>
    <n v="24264"/>
    <n v="17645"/>
    <n v="347907"/>
    <n v="2025862"/>
    <m/>
  </r>
  <r>
    <x v="3"/>
    <x v="0"/>
    <n v="395819"/>
    <n v="9200"/>
    <n v="13426"/>
    <n v="19744"/>
    <n v="30078"/>
    <n v="28778"/>
    <n v="44932"/>
    <n v="44268"/>
    <n v="52138"/>
    <n v="96968"/>
    <n v="161111"/>
    <n v="164481"/>
    <n v="31419"/>
    <n v="19194"/>
    <n v="112011"/>
    <n v="103212"/>
    <n v="30387"/>
    <n v="18180"/>
    <n v="19058"/>
    <n v="24793"/>
    <n v="22103"/>
    <n v="14873"/>
    <n v="319209"/>
    <n v="1775382"/>
    <m/>
  </r>
  <r>
    <x v="3"/>
    <x v="1"/>
    <n v="387381"/>
    <n v="9062"/>
    <n v="12549"/>
    <n v="19754"/>
    <n v="29612"/>
    <n v="31436"/>
    <n v="43892"/>
    <n v="41590"/>
    <n v="54877"/>
    <n v="93070"/>
    <n v="160806"/>
    <n v="165315"/>
    <n v="30284"/>
    <n v="19066"/>
    <n v="109354"/>
    <n v="101418"/>
    <n v="30071"/>
    <n v="17773"/>
    <n v="23443"/>
    <n v="25393"/>
    <n v="22304"/>
    <n v="14838"/>
    <n v="300371"/>
    <n v="1743659"/>
    <m/>
  </r>
  <r>
    <x v="3"/>
    <x v="2"/>
    <n v="469163"/>
    <n v="10170"/>
    <n v="15815"/>
    <n v="23545"/>
    <n v="35488"/>
    <n v="38047"/>
    <n v="53447"/>
    <n v="50003"/>
    <n v="60973"/>
    <n v="112315"/>
    <n v="190408"/>
    <n v="198487"/>
    <n v="32113"/>
    <n v="22508"/>
    <n v="133994"/>
    <n v="117226"/>
    <n v="33102"/>
    <n v="21153"/>
    <n v="25164"/>
    <n v="28404"/>
    <n v="25364"/>
    <n v="18659"/>
    <n v="347170"/>
    <n v="2062718"/>
    <m/>
  </r>
  <r>
    <x v="3"/>
    <x v="3"/>
    <n v="484282"/>
    <n v="10872"/>
    <n v="17162"/>
    <n v="27167"/>
    <n v="40678"/>
    <n v="43191"/>
    <n v="54056"/>
    <n v="57241"/>
    <n v="71496"/>
    <n v="122871"/>
    <n v="210099"/>
    <n v="218720"/>
    <n v="37248"/>
    <n v="23535"/>
    <n v="150994"/>
    <n v="128968"/>
    <n v="36196"/>
    <n v="22858"/>
    <n v="27825"/>
    <n v="31822"/>
    <n v="27697"/>
    <n v="21225"/>
    <n v="359078"/>
    <n v="2225281"/>
    <m/>
  </r>
  <r>
    <x v="3"/>
    <x v="4"/>
    <n v="498103"/>
    <n v="10517"/>
    <n v="16908"/>
    <n v="24826"/>
    <n v="39841"/>
    <n v="42683"/>
    <n v="52188"/>
    <n v="54774"/>
    <n v="68293"/>
    <n v="121160"/>
    <n v="207649"/>
    <n v="214463"/>
    <n v="33937"/>
    <n v="22517"/>
    <n v="149050"/>
    <n v="123214"/>
    <n v="34910"/>
    <n v="21647"/>
    <n v="28148"/>
    <n v="28325"/>
    <n v="27367"/>
    <n v="22309"/>
    <n v="364037"/>
    <n v="2206866"/>
    <m/>
  </r>
  <r>
    <x v="3"/>
    <x v="5"/>
    <n v="463323"/>
    <n v="9637"/>
    <n v="14968"/>
    <n v="22428"/>
    <n v="35479"/>
    <n v="39803"/>
    <n v="48954"/>
    <n v="50077"/>
    <n v="59622"/>
    <n v="110442"/>
    <n v="193746"/>
    <n v="196818"/>
    <n v="30822"/>
    <n v="20787"/>
    <n v="134498"/>
    <n v="117008"/>
    <n v="32274"/>
    <n v="19799"/>
    <n v="23991"/>
    <n v="27469"/>
    <n v="24122"/>
    <n v="19130"/>
    <n v="335571"/>
    <n v="2030768"/>
    <m/>
  </r>
  <r>
    <x v="3"/>
    <x v="6"/>
    <n v="483852"/>
    <n v="10940"/>
    <n v="16063"/>
    <n v="24806"/>
    <n v="39918"/>
    <n v="40321"/>
    <n v="52187"/>
    <n v="55457"/>
    <n v="65701"/>
    <n v="119764"/>
    <n v="207719"/>
    <n v="208049"/>
    <n v="37944"/>
    <n v="21986"/>
    <n v="143872"/>
    <n v="120983"/>
    <n v="33502"/>
    <n v="20757"/>
    <n v="26172"/>
    <n v="30803"/>
    <n v="27182"/>
    <n v="19511"/>
    <n v="364636"/>
    <n v="2172125"/>
    <m/>
  </r>
  <r>
    <x v="3"/>
    <x v="7"/>
    <n v="490891"/>
    <n v="10287"/>
    <n v="15364"/>
    <n v="24002"/>
    <n v="36806"/>
    <n v="40588"/>
    <n v="46937"/>
    <n v="50861"/>
    <n v="62455"/>
    <n v="113890"/>
    <n v="199358"/>
    <n v="200786"/>
    <n v="34795"/>
    <n v="20459"/>
    <n v="135625"/>
    <n v="116032"/>
    <n v="32363"/>
    <n v="18806"/>
    <n v="22574"/>
    <n v="27720"/>
    <n v="24181"/>
    <n v="17959"/>
    <n v="351181"/>
    <n v="2093920"/>
    <m/>
  </r>
  <r>
    <x v="3"/>
    <x v="8"/>
    <n v="490779"/>
    <n v="11540"/>
    <n v="15906"/>
    <n v="27035"/>
    <n v="42116"/>
    <n v="45038"/>
    <n v="52599"/>
    <n v="57543"/>
    <n v="67931"/>
    <n v="119988"/>
    <n v="213144"/>
    <n v="213258"/>
    <n v="37759"/>
    <n v="22886"/>
    <n v="143724"/>
    <n v="121747"/>
    <n v="35785"/>
    <n v="21591"/>
    <n v="26609"/>
    <n v="30075"/>
    <n v="25589"/>
    <n v="20042"/>
    <n v="372114"/>
    <n v="2214798"/>
    <m/>
  </r>
  <r>
    <x v="3"/>
    <x v="9"/>
    <n v="493751"/>
    <n v="11895"/>
    <n v="17154"/>
    <n v="28561"/>
    <n v="43191"/>
    <n v="46365"/>
    <n v="55898"/>
    <n v="59037"/>
    <n v="70195"/>
    <n v="126788"/>
    <n v="214673"/>
    <n v="220489"/>
    <n v="42957"/>
    <n v="23176"/>
    <n v="149640"/>
    <n v="127019"/>
    <n v="37319"/>
    <n v="21576"/>
    <n v="28656"/>
    <n v="31134"/>
    <n v="26141"/>
    <n v="20606"/>
    <n v="383306"/>
    <n v="2279527"/>
    <m/>
  </r>
  <r>
    <x v="3"/>
    <x v="10"/>
    <n v="492926"/>
    <n v="10524"/>
    <n v="15108"/>
    <n v="24185"/>
    <n v="38792"/>
    <n v="40806"/>
    <n v="47859"/>
    <n v="53273"/>
    <n v="62886"/>
    <n v="116051"/>
    <n v="197305"/>
    <n v="198297"/>
    <n v="38392"/>
    <n v="23953"/>
    <n v="134650"/>
    <n v="115525"/>
    <n v="33690"/>
    <n v="20351"/>
    <n v="24844"/>
    <n v="26512"/>
    <n v="23547"/>
    <n v="17311"/>
    <n v="350344"/>
    <n v="2107131"/>
    <m/>
  </r>
  <r>
    <x v="3"/>
    <x v="11"/>
    <n v="483523"/>
    <n v="10954"/>
    <n v="15450"/>
    <n v="23781"/>
    <n v="37546"/>
    <n v="38593"/>
    <n v="45498"/>
    <n v="48664"/>
    <n v="58387"/>
    <n v="111707"/>
    <n v="191973"/>
    <n v="194437"/>
    <n v="36298"/>
    <n v="20036"/>
    <n v="130427"/>
    <n v="110449"/>
    <n v="31979"/>
    <n v="19040"/>
    <n v="23006"/>
    <n v="26147"/>
    <n v="23831"/>
    <n v="14800"/>
    <n v="345252"/>
    <n v="2041778"/>
    <m/>
  </r>
  <r>
    <x v="4"/>
    <x v="0"/>
    <n v="437859"/>
    <n v="10616"/>
    <n v="14969"/>
    <n v="20768"/>
    <n v="32461"/>
    <n v="32903"/>
    <n v="41444"/>
    <n v="45377"/>
    <n v="53109"/>
    <n v="105535"/>
    <n v="173783"/>
    <n v="172465"/>
    <n v="34656"/>
    <n v="17857"/>
    <n v="114083"/>
    <n v="101622"/>
    <n v="29648"/>
    <n v="18730"/>
    <n v="17890"/>
    <n v="23658"/>
    <n v="22087"/>
    <n v="13537"/>
    <n v="315067"/>
    <n v="1850124"/>
    <m/>
  </r>
  <r>
    <x v="4"/>
    <x v="1"/>
    <n v="410402"/>
    <n v="10282"/>
    <n v="13792"/>
    <n v="20617"/>
    <n v="32726"/>
    <n v="33585"/>
    <n v="38053"/>
    <n v="42342"/>
    <n v="54456"/>
    <n v="96729"/>
    <n v="163289"/>
    <n v="162905"/>
    <n v="32767"/>
    <n v="17466"/>
    <n v="105942"/>
    <n v="95908"/>
    <n v="29496"/>
    <n v="17334"/>
    <n v="21998"/>
    <n v="25369"/>
    <n v="22960"/>
    <n v="14016"/>
    <n v="281584"/>
    <n v="1744018"/>
    <m/>
  </r>
  <r>
    <x v="4"/>
    <x v="2"/>
    <n v="504331"/>
    <n v="13134"/>
    <n v="18307"/>
    <n v="28058"/>
    <n v="42863"/>
    <n v="46472"/>
    <n v="49224"/>
    <n v="55037"/>
    <n v="69263"/>
    <n v="124462"/>
    <n v="210053"/>
    <n v="207660"/>
    <n v="42667"/>
    <n v="22896"/>
    <n v="137043"/>
    <n v="120484"/>
    <n v="36456"/>
    <n v="22141"/>
    <n v="27315"/>
    <n v="32269"/>
    <n v="27332"/>
    <n v="20349"/>
    <n v="349204"/>
    <n v="2207020"/>
    <m/>
  </r>
  <r>
    <x v="4"/>
    <x v="3"/>
    <n v="492787"/>
    <n v="12205"/>
    <n v="17976"/>
    <n v="27927"/>
    <n v="41570"/>
    <n v="44278"/>
    <n v="47896"/>
    <n v="55132"/>
    <n v="69673"/>
    <n v="123841"/>
    <n v="209909"/>
    <n v="210198"/>
    <n v="40835"/>
    <n v="22526"/>
    <n v="135443"/>
    <n v="116186"/>
    <n v="35176"/>
    <n v="20898"/>
    <n v="27122"/>
    <n v="30869"/>
    <n v="26778"/>
    <n v="19044"/>
    <n v="337615"/>
    <n v="2165884"/>
    <m/>
  </r>
  <r>
    <x v="4"/>
    <x v="4"/>
    <n v="533563"/>
    <n v="11737"/>
    <n v="16974"/>
    <n v="26793"/>
    <n v="40395"/>
    <n v="42497"/>
    <n v="44612"/>
    <n v="53179"/>
    <n v="64894"/>
    <n v="114468"/>
    <n v="206833"/>
    <n v="208825"/>
    <n v="38604"/>
    <n v="25034"/>
    <n v="133374"/>
    <n v="107230"/>
    <n v="33447"/>
    <n v="19171"/>
    <n v="27167"/>
    <n v="28806"/>
    <n v="26059"/>
    <n v="19832"/>
    <n v="339374"/>
    <n v="2162868"/>
    <m/>
  </r>
  <r>
    <x v="4"/>
    <x v="5"/>
    <n v="492831"/>
    <n v="11984"/>
    <n v="17194"/>
    <n v="27332"/>
    <n v="42141"/>
    <n v="42723"/>
    <n v="44867"/>
    <n v="51860"/>
    <n v="64551"/>
    <n v="116944"/>
    <n v="203505"/>
    <n v="202927"/>
    <n v="39298"/>
    <n v="20748"/>
    <n v="130202"/>
    <n v="111858"/>
    <n v="32173"/>
    <n v="20063"/>
    <n v="25653"/>
    <n v="29413"/>
    <n v="25500"/>
    <n v="19119"/>
    <n v="334288"/>
    <n v="2107174"/>
    <m/>
  </r>
  <r>
    <x v="4"/>
    <x v="6"/>
    <n v="503159"/>
    <n v="12692"/>
    <n v="17651"/>
    <n v="28734"/>
    <n v="44508"/>
    <n v="44874"/>
    <n v="49226"/>
    <n v="56708"/>
    <n v="70418"/>
    <n v="125347"/>
    <n v="214914"/>
    <n v="211240"/>
    <n v="42049"/>
    <n v="23768"/>
    <n v="135098"/>
    <n v="118386"/>
    <n v="35948"/>
    <n v="21658"/>
    <n v="25996"/>
    <n v="31504"/>
    <n v="27246"/>
    <n v="18763"/>
    <n v="349729"/>
    <n v="2209616"/>
    <m/>
  </r>
  <r>
    <x v="4"/>
    <x v="7"/>
    <n v="513471"/>
    <n v="11830"/>
    <n v="30912"/>
    <n v="28570"/>
    <n v="43503"/>
    <n v="45867"/>
    <n v="45724"/>
    <n v="53489"/>
    <n v="66893"/>
    <n v="121747"/>
    <n v="207734"/>
    <n v="208309"/>
    <n v="42376"/>
    <n v="21828"/>
    <n v="131940"/>
    <n v="117283"/>
    <n v="35472"/>
    <n v="20498"/>
    <n v="27631"/>
    <n v="29135"/>
    <n v="25956"/>
    <n v="17949"/>
    <n v="347262"/>
    <n v="2195379"/>
    <m/>
  </r>
  <r>
    <x v="4"/>
    <x v="8"/>
    <n v="512705"/>
    <n v="12368"/>
    <n v="19597"/>
    <n v="30867"/>
    <n v="46949"/>
    <n v="50370"/>
    <n v="51686"/>
    <n v="58526"/>
    <n v="71179"/>
    <n v="124419"/>
    <n v="214765"/>
    <n v="220451"/>
    <n v="43226"/>
    <n v="23426"/>
    <n v="132464"/>
    <n v="117270"/>
    <n v="35831"/>
    <n v="21749"/>
    <n v="28569"/>
    <n v="32101"/>
    <n v="27183"/>
    <n v="19728"/>
    <n v="348728"/>
    <n v="2244157"/>
    <m/>
  </r>
  <r>
    <x v="4"/>
    <x v="9"/>
    <n v="538429"/>
    <n v="12396"/>
    <n v="19043"/>
    <n v="31461"/>
    <n v="46436"/>
    <n v="50537"/>
    <n v="52518"/>
    <n v="60366"/>
    <n v="71831"/>
    <n v="129220"/>
    <n v="219974"/>
    <n v="227444"/>
    <n v="44755"/>
    <n v="23399"/>
    <n v="134873"/>
    <n v="121829"/>
    <n v="37823"/>
    <n v="21440"/>
    <n v="28913"/>
    <n v="32456"/>
    <n v="27899"/>
    <n v="19286"/>
    <n v="355677"/>
    <n v="2308005"/>
    <m/>
  </r>
  <r>
    <x v="4"/>
    <x v="10"/>
    <n v="497265"/>
    <n v="12990"/>
    <n v="19567"/>
    <n v="32807"/>
    <n v="47569"/>
    <n v="49853"/>
    <n v="52753"/>
    <n v="59859"/>
    <n v="72184"/>
    <n v="123326"/>
    <n v="217846"/>
    <n v="213076"/>
    <n v="46249"/>
    <n v="22420"/>
    <n v="132746"/>
    <n v="113961"/>
    <n v="40914"/>
    <n v="23109"/>
    <n v="30943"/>
    <n v="33773"/>
    <n v="28063"/>
    <n v="19559"/>
    <n v="342893"/>
    <n v="2233725"/>
    <m/>
  </r>
  <r>
    <x v="4"/>
    <x v="11"/>
    <n v="477315"/>
    <n v="12377"/>
    <n v="18097"/>
    <n v="32314"/>
    <n v="44274"/>
    <n v="46775"/>
    <n v="50006"/>
    <n v="56082"/>
    <n v="68869"/>
    <n v="118383"/>
    <n v="213976"/>
    <n v="206133"/>
    <n v="44172"/>
    <n v="21579"/>
    <n v="130859"/>
    <n v="107672"/>
    <n v="39054"/>
    <n v="22511"/>
    <n v="28108"/>
    <n v="32464"/>
    <n v="26688"/>
    <n v="16985"/>
    <n v="338647"/>
    <n v="2153340"/>
    <m/>
  </r>
  <r>
    <x v="5"/>
    <x v="0"/>
    <n v="411348"/>
    <n v="10276"/>
    <n v="15908"/>
    <n v="25712"/>
    <n v="35027"/>
    <n v="36885"/>
    <n v="42697"/>
    <n v="46390"/>
    <n v="57189"/>
    <n v="103460"/>
    <n v="181020"/>
    <n v="171682"/>
    <n v="38298"/>
    <n v="18290"/>
    <n v="108783"/>
    <n v="92454"/>
    <n v="34452"/>
    <n v="19897"/>
    <n v="20459"/>
    <n v="25784"/>
    <n v="21767"/>
    <n v="12785"/>
    <n v="294248"/>
    <n v="1824811"/>
    <m/>
  </r>
  <r>
    <x v="5"/>
    <x v="1"/>
    <n v="386915"/>
    <n v="11151"/>
    <n v="15421"/>
    <n v="26844"/>
    <n v="36095"/>
    <n v="40534"/>
    <n v="41826"/>
    <n v="47332"/>
    <n v="58801"/>
    <n v="99843"/>
    <n v="173716"/>
    <n v="167579"/>
    <n v="37404"/>
    <n v="17544"/>
    <n v="105215"/>
    <n v="89684"/>
    <n v="33037"/>
    <n v="19381"/>
    <n v="24507"/>
    <n v="26644"/>
    <n v="22836"/>
    <n v="14149"/>
    <n v="282209"/>
    <n v="1778667"/>
    <m/>
  </r>
  <r>
    <x v="5"/>
    <x v="2"/>
    <n v="472745"/>
    <n v="13832"/>
    <n v="21389"/>
    <n v="34846"/>
    <n v="49125"/>
    <n v="55347"/>
    <n v="55447"/>
    <n v="64416"/>
    <n v="75663"/>
    <n v="128617"/>
    <n v="227365"/>
    <n v="218205"/>
    <n v="49422"/>
    <n v="22620"/>
    <n v="138679"/>
    <n v="116557"/>
    <n v="43400"/>
    <n v="24281"/>
    <n v="30768"/>
    <n v="34348"/>
    <n v="29386"/>
    <n v="19399"/>
    <n v="349458"/>
    <n v="2275315"/>
    <m/>
  </r>
  <r>
    <x v="5"/>
    <x v="3"/>
    <n v="476365"/>
    <n v="13475"/>
    <n v="17898"/>
    <n v="34193"/>
    <n v="46161"/>
    <n v="54259"/>
    <n v="55760"/>
    <n v="60927"/>
    <n v="75782"/>
    <n v="123414"/>
    <n v="222187"/>
    <n v="219090"/>
    <n v="42740"/>
    <n v="21342"/>
    <n v="136461"/>
    <n v="112618"/>
    <n v="40683"/>
    <n v="22046"/>
    <n v="29200"/>
    <n v="31968"/>
    <n v="27306"/>
    <n v="18798"/>
    <n v="333100"/>
    <n v="2215773"/>
    <m/>
  </r>
  <r>
    <x v="5"/>
    <x v="4"/>
    <n v="506747"/>
    <n v="14107"/>
    <n v="21036"/>
    <n v="34960"/>
    <n v="44997"/>
    <n v="53663"/>
    <n v="51580"/>
    <n v="58039"/>
    <n v="70564"/>
    <n v="123704"/>
    <n v="222202"/>
    <n v="223922"/>
    <n v="35480"/>
    <n v="20285"/>
    <n v="136866"/>
    <n v="113444"/>
    <n v="38657"/>
    <n v="21650"/>
    <n v="29719"/>
    <n v="30380"/>
    <n v="26421"/>
    <n v="17379"/>
    <n v="338089"/>
    <n v="2233891"/>
    <m/>
  </r>
  <r>
    <x v="5"/>
    <x v="5"/>
    <n v="481937"/>
    <n v="14251"/>
    <n v="18933"/>
    <n v="31292"/>
    <n v="44832"/>
    <n v="52895"/>
    <n v="50799"/>
    <n v="57781"/>
    <n v="71581"/>
    <n v="123233"/>
    <n v="220486"/>
    <n v="223825"/>
    <n v="32749"/>
    <n v="19600"/>
    <n v="135082"/>
    <n v="113195"/>
    <n v="37852"/>
    <n v="21577"/>
    <n v="28673"/>
    <n v="29362"/>
    <n v="25686"/>
    <n v="17375"/>
    <n v="330766"/>
    <n v="2183762"/>
    <m/>
  </r>
  <r>
    <x v="5"/>
    <x v="6"/>
    <n v="500643"/>
    <n v="16334"/>
    <n v="15724"/>
    <n v="32139"/>
    <n v="45349"/>
    <n v="52197"/>
    <n v="51982"/>
    <n v="59474"/>
    <n v="71869"/>
    <n v="126231"/>
    <n v="223738"/>
    <n v="223102"/>
    <n v="33949"/>
    <n v="19639"/>
    <n v="132697"/>
    <n v="114021"/>
    <n v="39298"/>
    <n v="21655"/>
    <n v="26148"/>
    <n v="30084"/>
    <n v="26968"/>
    <n v="16343"/>
    <n v="325926"/>
    <n v="2205510"/>
    <m/>
  </r>
  <r>
    <x v="5"/>
    <x v="7"/>
    <n v="499713"/>
    <n v="15486"/>
    <n v="16721"/>
    <n v="34255"/>
    <n v="46218"/>
    <n v="55086"/>
    <n v="50089"/>
    <n v="58733"/>
    <n v="69410"/>
    <n v="125137"/>
    <n v="225170"/>
    <n v="215558"/>
    <n v="33529"/>
    <n v="19243"/>
    <n v="130124"/>
    <n v="110439"/>
    <n v="39007"/>
    <n v="21830"/>
    <n v="27790"/>
    <n v="29672"/>
    <n v="26997"/>
    <n v="17431"/>
    <n v="320436"/>
    <n v="2188074"/>
    <m/>
  </r>
  <r>
    <x v="5"/>
    <x v="8"/>
    <n v="491373"/>
    <n v="15479"/>
    <n v="16885"/>
    <n v="36690"/>
    <n v="50096"/>
    <n v="58619"/>
    <n v="54607"/>
    <n v="62383"/>
    <n v="75587"/>
    <n v="131773"/>
    <n v="233674"/>
    <n v="232643"/>
    <n v="37596"/>
    <n v="22360"/>
    <n v="138827"/>
    <n v="114334"/>
    <n v="43281"/>
    <n v="23413"/>
    <n v="30386"/>
    <n v="32426"/>
    <n v="30331"/>
    <n v="18845"/>
    <n v="335284"/>
    <n v="2286892"/>
    <m/>
  </r>
  <r>
    <x v="5"/>
    <x v="9"/>
    <n v="507961"/>
    <n v="14323"/>
    <n v="15000"/>
    <n v="33228"/>
    <n v="46277"/>
    <n v="53967"/>
    <n v="50941"/>
    <n v="57722"/>
    <n v="72266"/>
    <n v="126654"/>
    <n v="226634"/>
    <n v="225515"/>
    <n v="36215"/>
    <n v="21222"/>
    <n v="134744"/>
    <n v="111017"/>
    <n v="41306"/>
    <n v="21406"/>
    <n v="29809"/>
    <n v="31709"/>
    <n v="28228"/>
    <n v="17083"/>
    <n v="334029"/>
    <n v="2237256"/>
    <m/>
  </r>
  <r>
    <x v="5"/>
    <x v="10"/>
    <n v="487219"/>
    <n v="15568"/>
    <n v="15858"/>
    <n v="35479"/>
    <n v="48918"/>
    <n v="57414"/>
    <n v="53566"/>
    <n v="60959"/>
    <n v="75563"/>
    <n v="126587"/>
    <n v="228029"/>
    <n v="227552"/>
    <n v="38760"/>
    <n v="21524"/>
    <n v="133570"/>
    <n v="109871"/>
    <n v="43490"/>
    <n v="22408"/>
    <n v="31253"/>
    <n v="32699"/>
    <n v="29222"/>
    <n v="18603"/>
    <n v="337086"/>
    <n v="2251198"/>
    <m/>
  </r>
  <r>
    <x v="5"/>
    <x v="11"/>
    <n v="466035"/>
    <n v="13866"/>
    <n v="15211"/>
    <n v="35338"/>
    <n v="44110"/>
    <n v="52527"/>
    <n v="49003"/>
    <n v="56469"/>
    <n v="70626"/>
    <n v="119167"/>
    <n v="215654"/>
    <n v="217051"/>
    <n v="35847"/>
    <n v="19856"/>
    <n v="125605"/>
    <n v="105434"/>
    <n v="41257"/>
    <n v="21544"/>
    <n v="27553"/>
    <n v="30477"/>
    <n v="26959"/>
    <n v="17405"/>
    <n v="329828"/>
    <n v="2136822"/>
    <m/>
  </r>
  <r>
    <x v="6"/>
    <x v="0"/>
    <n v="395712"/>
    <n v="12418"/>
    <n v="14740"/>
    <n v="27759"/>
    <n v="35229"/>
    <n v="39553"/>
    <n v="42418"/>
    <n v="45486"/>
    <n v="56234"/>
    <n v="100038"/>
    <n v="176384"/>
    <n v="176606"/>
    <n v="29690"/>
    <n v="16842"/>
    <n v="103095"/>
    <n v="87051"/>
    <n v="33554"/>
    <n v="17508"/>
    <n v="20426"/>
    <n v="26021"/>
    <n v="22304"/>
    <n v="12771"/>
    <n v="281872"/>
    <n v="1773711"/>
    <m/>
  </r>
  <r>
    <x v="6"/>
    <x v="1"/>
    <n v="395389"/>
    <n v="14487"/>
    <n v="17173"/>
    <n v="30392"/>
    <n v="39123"/>
    <n v="45058"/>
    <n v="47730"/>
    <n v="50919"/>
    <n v="63320"/>
    <n v="98377"/>
    <n v="175877"/>
    <n v="182797"/>
    <n v="34463"/>
    <n v="18684"/>
    <n v="107859"/>
    <n v="86320"/>
    <n v="38364"/>
    <n v="20213"/>
    <n v="27467"/>
    <n v="30053"/>
    <n v="25215"/>
    <n v="16592"/>
    <n v="285433"/>
    <n v="1851305"/>
    <m/>
  </r>
  <r>
    <x v="6"/>
    <x v="2"/>
    <n v="476694"/>
    <n v="19025"/>
    <n v="22463"/>
    <n v="36636"/>
    <n v="50374"/>
    <n v="62550"/>
    <n v="58131"/>
    <n v="66409"/>
    <n v="82159"/>
    <n v="121179"/>
    <n v="231297"/>
    <n v="230038"/>
    <n v="44108"/>
    <n v="23345"/>
    <n v="136217"/>
    <n v="106838"/>
    <n v="48116"/>
    <n v="25475"/>
    <n v="33592"/>
    <n v="35946"/>
    <n v="32023"/>
    <n v="31113"/>
    <n v="328489"/>
    <n v="2302217"/>
    <m/>
  </r>
  <r>
    <x v="6"/>
    <x v="3"/>
    <n v="475991"/>
    <n v="17255"/>
    <n v="19191"/>
    <n v="31637"/>
    <n v="42279"/>
    <n v="53502"/>
    <n v="50191"/>
    <n v="57940"/>
    <n v="70349"/>
    <n v="108716"/>
    <n v="208692"/>
    <n v="206841"/>
    <n v="36227"/>
    <n v="20250"/>
    <n v="122626"/>
    <n v="93627"/>
    <n v="40808"/>
    <n v="21210"/>
    <n v="27609"/>
    <n v="30489"/>
    <n v="27980"/>
    <n v="18386"/>
    <n v="301275"/>
    <n v="2083071"/>
    <m/>
  </r>
  <r>
    <x v="6"/>
    <x v="4"/>
    <n v="487234"/>
    <n v="16685"/>
    <n v="19657"/>
    <n v="33634"/>
    <n v="47656"/>
    <n v="56828"/>
    <n v="50391"/>
    <n v="62308"/>
    <n v="74073"/>
    <n v="113002"/>
    <n v="222204"/>
    <n v="215435"/>
    <n v="35986"/>
    <n v="21412"/>
    <n v="127990"/>
    <n v="98660"/>
    <n v="41294"/>
    <n v="20378"/>
    <n v="30250"/>
    <n v="32303"/>
    <n v="29505"/>
    <n v="18798"/>
    <n v="314496"/>
    <n v="2170179"/>
    <m/>
  </r>
  <r>
    <x v="6"/>
    <x v="5"/>
    <n v="475266"/>
    <n v="16311"/>
    <n v="18078"/>
    <n v="32376"/>
    <n v="44899"/>
    <n v="55488"/>
    <n v="49251"/>
    <n v="59176"/>
    <n v="71171"/>
    <n v="108903"/>
    <n v="214291"/>
    <n v="207693"/>
    <n v="33916"/>
    <n v="20199"/>
    <n v="125388"/>
    <n v="94168"/>
    <n v="40519"/>
    <n v="20611"/>
    <n v="29369"/>
    <n v="32373"/>
    <n v="28290"/>
    <n v="17650"/>
    <n v="305381"/>
    <n v="2100767"/>
    <m/>
  </r>
  <r>
    <x v="6"/>
    <x v="6"/>
    <n v="478214"/>
    <n v="17038"/>
    <n v="17497"/>
    <n v="32334"/>
    <n v="45495"/>
    <n v="55107"/>
    <n v="48778"/>
    <n v="61613"/>
    <n v="72447"/>
    <n v="115597"/>
    <n v="218461"/>
    <n v="205321"/>
    <n v="36182"/>
    <n v="20494"/>
    <n v="123575"/>
    <n v="96313"/>
    <n v="42204"/>
    <n v="22648"/>
    <n v="28416"/>
    <n v="33495"/>
    <n v="27810"/>
    <n v="17808"/>
    <n v="312210"/>
    <n v="2129057"/>
    <m/>
  </r>
  <r>
    <x v="6"/>
    <x v="7"/>
    <n v="484451"/>
    <n v="18084"/>
    <n v="20883"/>
    <n v="35890"/>
    <n v="50590"/>
    <n v="60438"/>
    <n v="53542"/>
    <n v="66033"/>
    <n v="78360"/>
    <n v="120648"/>
    <n v="227216"/>
    <n v="222590"/>
    <n v="37568"/>
    <n v="22003"/>
    <n v="130741"/>
    <n v="101685"/>
    <n v="45071"/>
    <n v="22951"/>
    <n v="32302"/>
    <n v="34576"/>
    <n v="30347"/>
    <n v="19329"/>
    <n v="327894"/>
    <n v="2243192"/>
    <m/>
  </r>
  <r>
    <x v="6"/>
    <x v="8"/>
    <n v="482689"/>
    <n v="19177"/>
    <n v="21750"/>
    <n v="35416"/>
    <n v="48478"/>
    <n v="59050"/>
    <n v="54614"/>
    <n v="66167"/>
    <n v="78029"/>
    <n v="120142"/>
    <n v="224065"/>
    <n v="217837"/>
    <n v="36627"/>
    <n v="21112"/>
    <n v="126819"/>
    <n v="98434"/>
    <n v="44147"/>
    <n v="23330"/>
    <n v="33155"/>
    <n v="34385"/>
    <n v="29249"/>
    <n v="19466"/>
    <n v="313265"/>
    <n v="2207403"/>
    <m/>
  </r>
  <r>
    <x v="6"/>
    <x v="9"/>
    <n v="495446"/>
    <n v="17495"/>
    <n v="20997"/>
    <n v="35636"/>
    <n v="47567"/>
    <n v="59158"/>
    <n v="51546"/>
    <n v="64665"/>
    <n v="76863"/>
    <n v="118015"/>
    <n v="228362"/>
    <n v="217223"/>
    <n v="37303"/>
    <n v="20993"/>
    <n v="130385"/>
    <n v="95942"/>
    <n v="47501"/>
    <n v="23449"/>
    <n v="32868"/>
    <n v="32745"/>
    <n v="29854"/>
    <n v="19249"/>
    <n v="316256"/>
    <n v="2219518"/>
    <m/>
  </r>
  <r>
    <x v="6"/>
    <x v="10"/>
    <n v="447350"/>
    <n v="16889"/>
    <n v="18003"/>
    <n v="34944"/>
    <n v="48112"/>
    <n v="56582"/>
    <n v="50154"/>
    <n v="62793"/>
    <n v="73898"/>
    <n v="113919"/>
    <n v="219490"/>
    <n v="209854"/>
    <n v="36106"/>
    <n v="20590"/>
    <n v="123444"/>
    <n v="94452"/>
    <n v="43712"/>
    <n v="22895"/>
    <n v="31620"/>
    <n v="33539"/>
    <n v="29210"/>
    <n v="18775"/>
    <n v="303029"/>
    <n v="2109360"/>
    <m/>
  </r>
  <r>
    <x v="6"/>
    <x v="11"/>
    <n v="433403"/>
    <n v="14342"/>
    <n v="15076"/>
    <n v="33005"/>
    <n v="42020"/>
    <n v="48733"/>
    <n v="43791"/>
    <n v="53910"/>
    <n v="64768"/>
    <n v="99586"/>
    <n v="197143"/>
    <n v="192520"/>
    <n v="32631"/>
    <n v="18404"/>
    <n v="109649"/>
    <n v="84102"/>
    <n v="38675"/>
    <n v="20729"/>
    <n v="26195"/>
    <n v="29235"/>
    <n v="25764"/>
    <n v="17231"/>
    <n v="284735"/>
    <n v="1925647"/>
    <m/>
  </r>
  <r>
    <x v="7"/>
    <x v="0"/>
    <n v="371341"/>
    <n v="13623"/>
    <n v="14274"/>
    <n v="27142"/>
    <n v="37500"/>
    <n v="41910"/>
    <n v="41059"/>
    <n v="48067"/>
    <n v="57748"/>
    <n v="92905"/>
    <n v="174877"/>
    <n v="169280"/>
    <n v="31803"/>
    <n v="16364"/>
    <n v="97973"/>
    <n v="76587"/>
    <n v="36777"/>
    <n v="19352"/>
    <n v="22485"/>
    <n v="26485"/>
    <n v="23480"/>
    <n v="14295"/>
    <n v="260877"/>
    <n v="1716204"/>
    <m/>
  </r>
  <r>
    <x v="7"/>
    <x v="1"/>
    <n v="365481"/>
    <n v="13930"/>
    <n v="14173"/>
    <n v="26288"/>
    <n v="36810"/>
    <n v="42161"/>
    <n v="39889"/>
    <n v="48524"/>
    <n v="60351"/>
    <n v="89787"/>
    <n v="172225"/>
    <n v="166400"/>
    <n v="30281"/>
    <n v="15770"/>
    <n v="96230"/>
    <n v="74517"/>
    <n v="34986"/>
    <n v="18870"/>
    <n v="24851"/>
    <n v="26757"/>
    <n v="23123"/>
    <n v="15138"/>
    <n v="248728"/>
    <n v="1685270"/>
    <m/>
  </r>
  <r>
    <x v="7"/>
    <x v="2"/>
    <n v="433154"/>
    <n v="17061"/>
    <n v="18626"/>
    <n v="32444"/>
    <n v="46297"/>
    <n v="54616"/>
    <n v="46066"/>
    <n v="59500"/>
    <n v="72858"/>
    <n v="108878"/>
    <n v="210825"/>
    <n v="206749"/>
    <n v="35907"/>
    <n v="19471"/>
    <n v="121797"/>
    <n v="92602"/>
    <n v="43665"/>
    <n v="23166"/>
    <n v="30239"/>
    <n v="32206"/>
    <n v="29255"/>
    <n v="19374"/>
    <n v="295080"/>
    <n v="2049836"/>
    <m/>
  </r>
  <r>
    <x v="7"/>
    <x v="3"/>
    <n v="430109"/>
    <n v="14387"/>
    <n v="16374"/>
    <n v="30679"/>
    <n v="42237"/>
    <n v="52890"/>
    <n v="43076"/>
    <n v="55421"/>
    <n v="66224"/>
    <n v="100813"/>
    <n v="207006"/>
    <n v="200999"/>
    <n v="32395"/>
    <n v="17750"/>
    <n v="116761"/>
    <n v="85505"/>
    <n v="40304"/>
    <n v="19769"/>
    <n v="28152"/>
    <n v="29252"/>
    <n v="25969"/>
    <n v="18325"/>
    <n v="285166"/>
    <n v="1959563"/>
    <m/>
  </r>
  <r>
    <x v="7"/>
    <x v="4"/>
    <n v="455884"/>
    <n v="17388"/>
    <n v="17837"/>
    <n v="32349"/>
    <n v="47482"/>
    <n v="58087"/>
    <n v="47651"/>
    <n v="61682"/>
    <n v="71745"/>
    <n v="110393"/>
    <n v="214658"/>
    <n v="214124"/>
    <n v="34879"/>
    <n v="19076"/>
    <n v="124453"/>
    <n v="92248"/>
    <n v="41228"/>
    <n v="21002"/>
    <n v="29306"/>
    <n v="31065"/>
    <n v="28904"/>
    <n v="20446"/>
    <n v="295698"/>
    <n v="2087585"/>
    <m/>
  </r>
  <r>
    <x v="7"/>
    <x v="5"/>
    <n v="416913"/>
    <n v="16155"/>
    <n v="16794"/>
    <n v="29520"/>
    <n v="43997"/>
    <n v="54110"/>
    <n v="46526"/>
    <n v="56957"/>
    <n v="68005"/>
    <n v="103512"/>
    <n v="201878"/>
    <n v="198519"/>
    <n v="33215"/>
    <n v="18065"/>
    <n v="113934"/>
    <n v="86631"/>
    <n v="39384"/>
    <n v="20566"/>
    <n v="27671"/>
    <n v="29039"/>
    <n v="26540"/>
    <n v="18526"/>
    <n v="274183"/>
    <n v="1940640"/>
    <m/>
  </r>
  <r>
    <x v="7"/>
    <x v="6"/>
    <n v="414700"/>
    <n v="14801"/>
    <n v="15506"/>
    <n v="30059"/>
    <n v="43223"/>
    <n v="47392"/>
    <n v="43666"/>
    <n v="54052"/>
    <n v="63772"/>
    <n v="100103"/>
    <n v="195117"/>
    <n v="188297"/>
    <n v="31471"/>
    <n v="16509"/>
    <n v="111806"/>
    <n v="84763"/>
    <n v="38706"/>
    <n v="19568"/>
    <n v="25502"/>
    <n v="29006"/>
    <n v="25602"/>
    <n v="16389"/>
    <n v="275694"/>
    <n v="1885704"/>
    <m/>
  </r>
  <r>
    <x v="7"/>
    <x v="7"/>
    <n v="426184"/>
    <n v="15873"/>
    <n v="17555"/>
    <n v="31325"/>
    <n v="47207"/>
    <n v="55786"/>
    <n v="45317"/>
    <n v="59479"/>
    <n v="69537"/>
    <n v="108324"/>
    <n v="217715"/>
    <n v="206322"/>
    <n v="33835"/>
    <n v="17859"/>
    <n v="118687"/>
    <n v="89586"/>
    <n v="39893"/>
    <n v="19138"/>
    <n v="28516"/>
    <n v="30380"/>
    <n v="27108"/>
    <n v="16952"/>
    <n v="280331"/>
    <n v="2002909"/>
    <m/>
  </r>
  <r>
    <x v="7"/>
    <x v="8"/>
    <n v="407475"/>
    <n v="13559"/>
    <n v="14296"/>
    <n v="29457"/>
    <n v="41877"/>
    <n v="51282"/>
    <n v="42179"/>
    <n v="55784"/>
    <n v="65443"/>
    <n v="101285"/>
    <n v="201411"/>
    <n v="194727"/>
    <n v="33772"/>
    <n v="17429"/>
    <n v="112930"/>
    <n v="83225"/>
    <n v="37584"/>
    <n v="18193"/>
    <n v="28514"/>
    <n v="28820"/>
    <n v="25288"/>
    <n v="17060"/>
    <n v="266154"/>
    <n v="1887744"/>
    <m/>
  </r>
  <r>
    <x v="7"/>
    <x v="9"/>
    <n v="419901"/>
    <n v="13869"/>
    <n v="13954"/>
    <n v="31443"/>
    <n v="43480"/>
    <n v="53370"/>
    <n v="41460"/>
    <n v="57028"/>
    <n v="66443"/>
    <n v="104772"/>
    <n v="208446"/>
    <n v="203657"/>
    <n v="34254"/>
    <n v="17842"/>
    <n v="116123"/>
    <n v="82992"/>
    <n v="38676"/>
    <n v="18364"/>
    <n v="29260"/>
    <n v="30519"/>
    <n v="25890"/>
    <n v="18201"/>
    <n v="274191"/>
    <n v="1944135"/>
    <m/>
  </r>
  <r>
    <x v="7"/>
    <x v="10"/>
    <n v="423376"/>
    <n v="13620"/>
    <n v="13281"/>
    <n v="29760"/>
    <n v="42501"/>
    <n v="51764"/>
    <n v="39924"/>
    <n v="55398"/>
    <n v="66204"/>
    <n v="102437"/>
    <n v="202472"/>
    <n v="198281"/>
    <n v="34645"/>
    <n v="17554"/>
    <n v="112196"/>
    <n v="81107"/>
    <n v="39134"/>
    <n v="18061"/>
    <n v="28068"/>
    <n v="30279"/>
    <n v="24702"/>
    <n v="19169"/>
    <n v="271009"/>
    <n v="1914942"/>
    <m/>
  </r>
  <r>
    <x v="7"/>
    <x v="11"/>
    <n v="368397"/>
    <n v="10004"/>
    <n v="9613"/>
    <n v="24329"/>
    <n v="30762"/>
    <n v="37451"/>
    <n v="29886"/>
    <n v="40974"/>
    <n v="47544"/>
    <n v="74953"/>
    <n v="155335"/>
    <n v="154006"/>
    <n v="25619"/>
    <n v="13108"/>
    <n v="86047"/>
    <n v="60389"/>
    <n v="28673"/>
    <n v="13873"/>
    <n v="17949"/>
    <n v="21262"/>
    <n v="17910"/>
    <n v="13209"/>
    <n v="216258"/>
    <n v="1497551"/>
    <m/>
  </r>
  <r>
    <x v="8"/>
    <x v="0"/>
    <n v="321269"/>
    <n v="10742"/>
    <n v="9393"/>
    <n v="22676"/>
    <n v="31272"/>
    <n v="35920"/>
    <n v="29746"/>
    <n v="40935"/>
    <n v="49711"/>
    <n v="76905"/>
    <n v="151887"/>
    <n v="148390"/>
    <n v="28442"/>
    <n v="13665"/>
    <n v="83490"/>
    <n v="63260"/>
    <n v="30222"/>
    <n v="13912"/>
    <n v="18229"/>
    <n v="22398"/>
    <n v="18460"/>
    <n v="12640"/>
    <n v="207616"/>
    <n v="1441180"/>
    <m/>
  </r>
  <r>
    <x v="8"/>
    <x v="1"/>
    <n v="317641"/>
    <n v="10148"/>
    <n v="10188"/>
    <n v="22495"/>
    <n v="31381"/>
    <n v="35937"/>
    <n v="29086"/>
    <n v="39855"/>
    <n v="50859"/>
    <n v="74637"/>
    <n v="149680"/>
    <n v="144239"/>
    <n v="28349"/>
    <n v="13732"/>
    <n v="83965"/>
    <n v="61834"/>
    <n v="29721"/>
    <n v="13937"/>
    <n v="21021"/>
    <n v="24304"/>
    <n v="19114"/>
    <n v="14364"/>
    <n v="202172"/>
    <n v="1428659"/>
    <m/>
  </r>
  <r>
    <x v="8"/>
    <x v="2"/>
    <n v="370889"/>
    <n v="11170"/>
    <n v="11925"/>
    <n v="25538"/>
    <n v="36112"/>
    <n v="42006"/>
    <n v="33565"/>
    <n v="45720"/>
    <n v="57505"/>
    <n v="85820"/>
    <n v="175063"/>
    <n v="168475"/>
    <n v="31473"/>
    <n v="15884"/>
    <n v="100384"/>
    <n v="70906"/>
    <n v="34659"/>
    <n v="16042"/>
    <n v="24091"/>
    <n v="26909"/>
    <n v="21576"/>
    <n v="16567"/>
    <n v="232601"/>
    <n v="1654880"/>
    <m/>
  </r>
  <r>
    <x v="8"/>
    <x v="3"/>
    <n v="384805"/>
    <n v="11281"/>
    <n v="12656"/>
    <n v="26121"/>
    <n v="36798"/>
    <n v="44922"/>
    <n v="34352"/>
    <n v="47492"/>
    <n v="61503"/>
    <n v="88911"/>
    <n v="185240"/>
    <n v="178091"/>
    <n v="31613"/>
    <n v="15688"/>
    <n v="111087"/>
    <n v="75180"/>
    <n v="34344"/>
    <n v="15429"/>
    <n v="26133"/>
    <n v="27316"/>
    <n v="23107"/>
    <n v="17521"/>
    <n v="239188"/>
    <n v="1728778"/>
    <m/>
  </r>
  <r>
    <x v="8"/>
    <x v="4"/>
    <n v="409977"/>
    <n v="13269"/>
    <n v="12929"/>
    <n v="27257"/>
    <n v="38552"/>
    <n v="46735"/>
    <n v="35853"/>
    <n v="50221"/>
    <n v="63897"/>
    <n v="93552"/>
    <n v="196047"/>
    <n v="185212"/>
    <n v="32560"/>
    <n v="16075"/>
    <n v="119811"/>
    <n v="80180"/>
    <n v="34585"/>
    <n v="16020"/>
    <n v="27339"/>
    <n v="28117"/>
    <n v="23770"/>
    <n v="18198"/>
    <n v="259898"/>
    <n v="1830054"/>
    <m/>
  </r>
  <r>
    <x v="8"/>
    <x v="5"/>
    <n v="400089"/>
    <n v="12450"/>
    <n v="12760"/>
    <n v="24779"/>
    <n v="35398"/>
    <n v="40779"/>
    <n v="35604"/>
    <n v="46883"/>
    <n v="58437"/>
    <n v="86313"/>
    <n v="176629"/>
    <n v="170364"/>
    <n v="30377"/>
    <n v="14809"/>
    <n v="110745"/>
    <n v="72925"/>
    <n v="32495"/>
    <n v="16175"/>
    <n v="24300"/>
    <n v="27241"/>
    <n v="22023"/>
    <n v="16419"/>
    <n v="248743"/>
    <n v="1716737"/>
    <m/>
  </r>
  <r>
    <x v="8"/>
    <x v="6"/>
    <n v="436206"/>
    <n v="15224"/>
    <n v="13969"/>
    <n v="26902"/>
    <n v="42555"/>
    <n v="42433"/>
    <n v="42445"/>
    <n v="51820"/>
    <n v="64163"/>
    <n v="94801"/>
    <n v="194607"/>
    <n v="185699"/>
    <n v="34534"/>
    <n v="16554"/>
    <n v="119427"/>
    <n v="80823"/>
    <n v="37762"/>
    <n v="17822"/>
    <n v="25466"/>
    <n v="30134"/>
    <n v="24138"/>
    <n v="17573"/>
    <n v="276211"/>
    <n v="1891268"/>
    <m/>
  </r>
  <r>
    <x v="8"/>
    <x v="7"/>
    <n v="469944"/>
    <n v="16627"/>
    <n v="16963"/>
    <n v="29503"/>
    <n v="44924"/>
    <n v="42191"/>
    <n v="45395"/>
    <n v="54750"/>
    <n v="68552"/>
    <n v="99256"/>
    <n v="201130"/>
    <n v="195500"/>
    <n v="37963"/>
    <n v="17451"/>
    <n v="128142"/>
    <n v="85243"/>
    <n v="39627"/>
    <n v="19492"/>
    <n v="29293"/>
    <n v="31583"/>
    <n v="25588"/>
    <n v="18284"/>
    <n v="285702"/>
    <n v="2003103"/>
    <m/>
  </r>
  <r>
    <x v="8"/>
    <x v="8"/>
    <n v="466161"/>
    <n v="16032"/>
    <n v="17650"/>
    <n v="28377"/>
    <n v="43806"/>
    <n v="49904"/>
    <n v="45206"/>
    <n v="54109"/>
    <n v="66358"/>
    <n v="96673"/>
    <n v="199032"/>
    <n v="193089"/>
    <n v="38525"/>
    <n v="17327"/>
    <n v="136042"/>
    <n v="84656"/>
    <n v="39676"/>
    <n v="19334"/>
    <n v="30601"/>
    <n v="33694"/>
    <n v="26908"/>
    <n v="18644"/>
    <n v="300189"/>
    <n v="2021993"/>
    <m/>
  </r>
  <r>
    <x v="8"/>
    <x v="9"/>
    <n v="482229"/>
    <n v="17685"/>
    <n v="17939"/>
    <n v="30313"/>
    <n v="45966"/>
    <n v="47868"/>
    <n v="46502"/>
    <n v="56952"/>
    <n v="70671"/>
    <n v="102385"/>
    <n v="208917"/>
    <n v="205657"/>
    <n v="40759"/>
    <n v="18518"/>
    <n v="145189"/>
    <n v="89312"/>
    <n v="41464"/>
    <n v="19131"/>
    <n v="33445"/>
    <n v="36480"/>
    <n v="29800"/>
    <n v="20204"/>
    <n v="319640"/>
    <n v="2127026"/>
    <m/>
  </r>
  <r>
    <x v="8"/>
    <x v="10"/>
    <n v="480534"/>
    <n v="16741"/>
    <n v="17732"/>
    <n v="27544"/>
    <n v="43326"/>
    <n v="42061"/>
    <n v="44004"/>
    <n v="54399"/>
    <n v="69318"/>
    <n v="99031"/>
    <n v="199091"/>
    <n v="195016"/>
    <n v="39484"/>
    <n v="17780"/>
    <n v="135771"/>
    <n v="84133"/>
    <n v="40757"/>
    <n v="19389"/>
    <n v="32286"/>
    <n v="33877"/>
    <n v="28671"/>
    <n v="19917"/>
    <n v="312522"/>
    <n v="2053384"/>
    <m/>
  </r>
  <r>
    <x v="8"/>
    <x v="11"/>
    <n v="495393"/>
    <n v="15214"/>
    <n v="15873"/>
    <n v="27397"/>
    <n v="40405"/>
    <n v="37115"/>
    <n v="40213"/>
    <n v="51120"/>
    <n v="61801"/>
    <n v="91177"/>
    <n v="186413"/>
    <n v="179306"/>
    <n v="36680"/>
    <n v="16003"/>
    <n v="124638"/>
    <n v="75894"/>
    <n v="38215"/>
    <n v="17812"/>
    <n v="27435"/>
    <n v="29877"/>
    <n v="26616"/>
    <n v="16574"/>
    <n v="307116"/>
    <n v="1958287"/>
    <m/>
  </r>
  <r>
    <x v="9"/>
    <x v="0"/>
    <n v="422138"/>
    <n v="13624"/>
    <n v="15176"/>
    <n v="23392"/>
    <n v="35059"/>
    <n v="30874"/>
    <n v="37554"/>
    <n v="44539"/>
    <n v="55058"/>
    <n v="82776"/>
    <n v="167040"/>
    <n v="156572"/>
    <n v="34559"/>
    <n v="14594"/>
    <n v="107455"/>
    <n v="68477"/>
    <n v="36212"/>
    <n v="15979"/>
    <n v="23861"/>
    <n v="27368"/>
    <n v="23644"/>
    <n v="13405"/>
    <n v="275232"/>
    <n v="1724588"/>
    <m/>
  </r>
  <r>
    <x v="9"/>
    <x v="1"/>
    <n v="418540"/>
    <n v="13439"/>
    <n v="14276"/>
    <n v="22115"/>
    <n v="34667"/>
    <n v="31581"/>
    <n v="36881"/>
    <n v="43039"/>
    <n v="55028"/>
    <n v="78481"/>
    <n v="161284"/>
    <n v="152589"/>
    <n v="31311"/>
    <n v="14837"/>
    <n v="112339"/>
    <n v="71438"/>
    <n v="32190"/>
    <n v="14555"/>
    <n v="22753"/>
    <n v="26699"/>
    <n v="21271"/>
    <n v="13540"/>
    <n v="250581"/>
    <n v="1673434"/>
    <m/>
  </r>
  <r>
    <x v="9"/>
    <x v="2"/>
    <n v="519118"/>
    <n v="16355"/>
    <n v="16122"/>
    <n v="25786"/>
    <n v="40236"/>
    <n v="39302"/>
    <n v="42852"/>
    <n v="52016"/>
    <n v="63337"/>
    <n v="92301"/>
    <n v="195466"/>
    <n v="183450"/>
    <n v="34758"/>
    <n v="15895"/>
    <n v="133684"/>
    <n v="77293"/>
    <n v="41496"/>
    <n v="18233"/>
    <n v="28693"/>
    <n v="32001"/>
    <n v="26860"/>
    <n v="17864"/>
    <n v="314955"/>
    <n v="2028073"/>
    <m/>
  </r>
  <r>
    <x v="9"/>
    <x v="3"/>
    <n v="549703"/>
    <n v="18075"/>
    <n v="20808"/>
    <n v="27709"/>
    <n v="44253"/>
    <n v="48050"/>
    <n v="49990"/>
    <n v="56903"/>
    <n v="69490"/>
    <n v="103057"/>
    <n v="212068"/>
    <n v="202360"/>
    <n v="35816"/>
    <n v="17906"/>
    <n v="150694"/>
    <n v="86017"/>
    <n v="44929"/>
    <n v="19536"/>
    <n v="32986"/>
    <n v="36808"/>
    <n v="30240"/>
    <n v="22221"/>
    <n v="338519"/>
    <n v="2218138"/>
    <m/>
  </r>
  <r>
    <x v="9"/>
    <x v="4"/>
    <n v="642405"/>
    <n v="21903"/>
    <n v="26260"/>
    <n v="29997"/>
    <n v="47844"/>
    <n v="53585"/>
    <n v="60770"/>
    <n v="59675"/>
    <n v="73117"/>
    <n v="106722"/>
    <n v="215477"/>
    <n v="208697"/>
    <n v="38766"/>
    <n v="18583"/>
    <n v="162611"/>
    <n v="97149"/>
    <n v="51709"/>
    <n v="19331"/>
    <n v="39446"/>
    <n v="43930"/>
    <n v="34583"/>
    <n v="28503"/>
    <n v="379393"/>
    <n v="2460456"/>
    <m/>
  </r>
  <r>
    <x v="9"/>
    <x v="5"/>
    <n v="623483"/>
    <n v="19690"/>
    <n v="22896"/>
    <n v="28414"/>
    <n v="45023"/>
    <n v="49259"/>
    <n v="54148"/>
    <n v="54991"/>
    <n v="67322"/>
    <n v="99427"/>
    <n v="202209"/>
    <n v="199594"/>
    <n v="36591"/>
    <n v="16855"/>
    <n v="148974"/>
    <n v="89140"/>
    <n v="45447"/>
    <n v="18576"/>
    <n v="36611"/>
    <n v="40385"/>
    <n v="31661"/>
    <n v="23599"/>
    <n v="361417"/>
    <n v="2315712"/>
    <m/>
  </r>
  <r>
    <x v="9"/>
    <x v="6"/>
    <n v="634572"/>
    <n v="21640"/>
    <n v="20680"/>
    <n v="29068"/>
    <n v="47689"/>
    <n v="47689"/>
    <n v="59574"/>
    <n v="58955"/>
    <n v="70832"/>
    <n v="112835"/>
    <n v="215617"/>
    <n v="209697"/>
    <n v="40188"/>
    <n v="17193"/>
    <n v="152338"/>
    <n v="99485"/>
    <n v="49554"/>
    <n v="20002"/>
    <n v="36307"/>
    <n v="42803"/>
    <n v="33082"/>
    <n v="22785"/>
    <n v="387121"/>
    <n v="2429706"/>
    <m/>
  </r>
  <r>
    <x v="9"/>
    <x v="7"/>
    <n v="634111"/>
    <n v="19707"/>
    <n v="22899"/>
    <n v="26266"/>
    <n v="46138"/>
    <n v="48475"/>
    <n v="57268"/>
    <n v="58945"/>
    <n v="72204"/>
    <n v="108800"/>
    <n v="219405"/>
    <n v="212196"/>
    <n v="40420"/>
    <n v="18444"/>
    <n v="162543"/>
    <n v="95232"/>
    <n v="48245"/>
    <n v="20447"/>
    <n v="39713"/>
    <n v="43529"/>
    <n v="34113"/>
    <n v="24574"/>
    <n v="386983"/>
    <n v="2440657"/>
    <m/>
  </r>
  <r>
    <x v="9"/>
    <x v="8"/>
    <n v="658813"/>
    <n v="19216"/>
    <n v="21278"/>
    <n v="26297"/>
    <n v="45874"/>
    <n v="51558"/>
    <n v="59328"/>
    <n v="59531"/>
    <n v="72205"/>
    <n v="110976"/>
    <n v="222375"/>
    <n v="212668"/>
    <n v="42710"/>
    <n v="19097"/>
    <n v="164789"/>
    <n v="97317"/>
    <n v="48351"/>
    <n v="20476"/>
    <n v="39363"/>
    <n v="43343"/>
    <n v="34467"/>
    <n v="25635"/>
    <n v="394076"/>
    <n v="2489743"/>
    <m/>
  </r>
  <r>
    <x v="9"/>
    <x v="9"/>
    <n v="658813"/>
    <n v="19216"/>
    <n v="21278"/>
    <n v="26297"/>
    <n v="45874"/>
    <n v="51558"/>
    <n v="59328"/>
    <n v="59531"/>
    <n v="72205"/>
    <n v="110976"/>
    <n v="222375"/>
    <n v="212668"/>
    <n v="42710"/>
    <n v="19097"/>
    <n v="164789"/>
    <n v="97317"/>
    <n v="48351"/>
    <n v="20476"/>
    <n v="39363"/>
    <n v="43343"/>
    <n v="34467"/>
    <n v="25635"/>
    <n v="394076"/>
    <n v="2489743"/>
    <m/>
  </r>
  <r>
    <x v="9"/>
    <x v="10"/>
    <n v="612768"/>
    <n v="17758"/>
    <n v="18592"/>
    <n v="24224"/>
    <n v="42233"/>
    <n v="47221"/>
    <n v="52974"/>
    <n v="53976"/>
    <n v="66598"/>
    <n v="102044"/>
    <n v="204939"/>
    <n v="197674"/>
    <n v="38937"/>
    <n v="17375"/>
    <n v="150068"/>
    <n v="90537"/>
    <n v="45654"/>
    <n v="19341"/>
    <n v="37424"/>
    <n v="40207"/>
    <n v="32791"/>
    <n v="25403"/>
    <n v="377991"/>
    <n v="2316729"/>
    <m/>
  </r>
  <r>
    <x v="9"/>
    <x v="11"/>
    <n v="578734"/>
    <n v="16531"/>
    <n v="16639"/>
    <n v="25726"/>
    <n v="40621"/>
    <n v="41930"/>
    <n v="51274"/>
    <n v="52433"/>
    <n v="63364"/>
    <n v="100196"/>
    <n v="196638"/>
    <n v="196147"/>
    <n v="38912"/>
    <n v="16963"/>
    <n v="144716"/>
    <n v="88387"/>
    <n v="44865"/>
    <n v="20027"/>
    <n v="32971"/>
    <n v="37109"/>
    <n v="31700"/>
    <n v="24180"/>
    <n v="369589"/>
    <n v="2229652"/>
    <m/>
  </r>
  <r>
    <x v="10"/>
    <x v="0"/>
    <n v="473756"/>
    <n v="16568"/>
    <n v="16204"/>
    <n v="20859"/>
    <n v="34777"/>
    <n v="32680"/>
    <n v="45530"/>
    <n v="44650"/>
    <n v="52511"/>
    <n v="85330"/>
    <n v="171442"/>
    <n v="162946"/>
    <n v="34784"/>
    <n v="15151"/>
    <n v="123278"/>
    <n v="78044"/>
    <n v="42805"/>
    <n v="16693"/>
    <n v="28689"/>
    <n v="32476"/>
    <n v="27201"/>
    <n v="19760"/>
    <n v="343122"/>
    <n v="1919256"/>
    <m/>
  </r>
  <r>
    <x v="10"/>
    <x v="1"/>
    <n v="502042"/>
    <n v="18091"/>
    <n v="15929"/>
    <n v="22252"/>
    <n v="37028"/>
    <n v="37238"/>
    <n v="48621"/>
    <n v="45547"/>
    <n v="58973"/>
    <n v="89787"/>
    <n v="177316"/>
    <n v="173675"/>
    <n v="35988"/>
    <n v="15337"/>
    <n v="138265"/>
    <n v="82576"/>
    <n v="45644"/>
    <n v="17540"/>
    <n v="33683"/>
    <n v="37339"/>
    <n v="29757"/>
    <n v="25243"/>
    <n v="368772"/>
    <n v="2056643"/>
    <m/>
  </r>
  <r>
    <x v="10"/>
    <x v="2"/>
    <n v="616919"/>
    <n v="22627"/>
    <n v="23572"/>
    <n v="27665"/>
    <n v="47794"/>
    <n v="51618"/>
    <n v="64850"/>
    <n v="62399"/>
    <n v="76064"/>
    <n v="117084"/>
    <n v="231686"/>
    <n v="223703"/>
    <n v="46961"/>
    <n v="20923"/>
    <n v="173266"/>
    <n v="105594"/>
    <n v="57504"/>
    <n v="21717"/>
    <n v="44286"/>
    <n v="49792"/>
    <n v="37864"/>
    <n v="35827"/>
    <n v="441650"/>
    <n v="2601365"/>
    <m/>
  </r>
  <r>
    <x v="10"/>
    <x v="3"/>
    <n v="547591"/>
    <n v="18934"/>
    <n v="21896"/>
    <n v="24462"/>
    <n v="40328"/>
    <n v="52750"/>
    <n v="54549"/>
    <n v="54514"/>
    <n v="65793"/>
    <n v="102604"/>
    <n v="214661"/>
    <n v="210802"/>
    <n v="39041"/>
    <n v="18392"/>
    <n v="162772"/>
    <n v="96020"/>
    <n v="47510"/>
    <n v="19075"/>
    <n v="38416"/>
    <n v="44138"/>
    <n v="33891"/>
    <n v="28254"/>
    <n v="415262"/>
    <n v="2351655"/>
    <m/>
  </r>
  <r>
    <x v="10"/>
    <x v="4"/>
    <n v="577958"/>
    <n v="18640"/>
    <n v="21781"/>
    <n v="28424"/>
    <n v="41627"/>
    <n v="59519"/>
    <n v="57324"/>
    <n v="54795"/>
    <n v="67919"/>
    <n v="103602"/>
    <n v="219352"/>
    <n v="210872"/>
    <n v="39882"/>
    <n v="18365"/>
    <n v="162708"/>
    <n v="94817"/>
    <n v="46807"/>
    <n v="23285"/>
    <n v="37907"/>
    <n v="42770"/>
    <n v="33937"/>
    <n v="28042"/>
    <n v="417131"/>
    <n v="2407464"/>
    <m/>
  </r>
  <r>
    <x v="10"/>
    <x v="5"/>
    <n v="568763"/>
    <n v="19370"/>
    <n v="22602"/>
    <n v="28436"/>
    <n v="43685"/>
    <n v="62665"/>
    <n v="56982"/>
    <n v="58453"/>
    <n v="70627"/>
    <n v="106350"/>
    <n v="223351"/>
    <n v="217133"/>
    <n v="40738"/>
    <n v="18497"/>
    <n v="163361"/>
    <n v="97442"/>
    <n v="48236"/>
    <n v="24852"/>
    <n v="38125"/>
    <n v="42659"/>
    <n v="34283"/>
    <n v="28379"/>
    <n v="408355"/>
    <n v="2423344"/>
    <m/>
  </r>
  <r>
    <x v="10"/>
    <x v="6"/>
    <n v="573774"/>
    <n v="18043"/>
    <n v="18421"/>
    <n v="28381"/>
    <n v="43086"/>
    <n v="58285"/>
    <n v="54660"/>
    <n v="56808"/>
    <n v="69063"/>
    <n v="107752"/>
    <n v="223096"/>
    <n v="214694"/>
    <n v="42044"/>
    <n v="19209"/>
    <n v="154192"/>
    <n v="97925"/>
    <n v="49371"/>
    <n v="24420"/>
    <n v="35321"/>
    <n v="40616"/>
    <n v="33996"/>
    <n v="26205"/>
    <n v="407245"/>
    <n v="2396607"/>
    <m/>
  </r>
  <r>
    <x v="10"/>
    <x v="7"/>
    <n v="572964"/>
    <n v="19132"/>
    <n v="20285"/>
    <n v="29997"/>
    <n v="43958"/>
    <n v="55972"/>
    <n v="55189"/>
    <n v="57551"/>
    <n v="69171"/>
    <n v="104459"/>
    <n v="221078"/>
    <n v="216489"/>
    <n v="41229"/>
    <n v="18549"/>
    <n v="155177"/>
    <n v="97745"/>
    <n v="47610"/>
    <n v="24471"/>
    <n v="35967"/>
    <n v="41110"/>
    <n v="33729"/>
    <n v="24950"/>
    <n v="411597"/>
    <n v="2398379"/>
    <m/>
  </r>
  <r>
    <x v="10"/>
    <x v="8"/>
    <n v="569412"/>
    <n v="20362"/>
    <n v="24894"/>
    <n v="29390"/>
    <n v="44848"/>
    <n v="61823"/>
    <n v="60987"/>
    <n v="63544"/>
    <n v="75638"/>
    <n v="114265"/>
    <n v="234292"/>
    <n v="229826"/>
    <n v="45054"/>
    <n v="19733"/>
    <n v="167601"/>
    <n v="105722"/>
    <n v="52546"/>
    <n v="25653"/>
    <n v="40448"/>
    <n v="45085"/>
    <n v="36106"/>
    <n v="28054"/>
    <n v="428991"/>
    <n v="2524274"/>
    <m/>
  </r>
  <r>
    <x v="10"/>
    <x v="9"/>
    <n v="593838"/>
    <n v="19418"/>
    <n v="22483"/>
    <n v="27876"/>
    <n v="42273"/>
    <n v="56502"/>
    <n v="55390"/>
    <n v="60221"/>
    <n v="69212"/>
    <n v="105910"/>
    <n v="222229"/>
    <n v="221328"/>
    <n v="42374"/>
    <n v="19124"/>
    <n v="162507"/>
    <n v="100316"/>
    <n v="49492"/>
    <n v="24753"/>
    <n v="37888"/>
    <n v="42207"/>
    <n v="34407"/>
    <n v="26816"/>
    <n v="415317"/>
    <n v="2451881"/>
    <m/>
  </r>
  <r>
    <x v="10"/>
    <x v="10"/>
    <n v="575305"/>
    <n v="20366"/>
    <n v="22252"/>
    <n v="29475"/>
    <n v="43138"/>
    <n v="56340"/>
    <n v="61758"/>
    <n v="61781"/>
    <n v="72268"/>
    <n v="109569"/>
    <n v="223007"/>
    <n v="224228"/>
    <n v="43679"/>
    <n v="19686"/>
    <n v="160398"/>
    <n v="102415"/>
    <n v="50238"/>
    <n v="26303"/>
    <n v="38733"/>
    <n v="43783"/>
    <n v="35180"/>
    <n v="28572"/>
    <n v="414679"/>
    <n v="2463153"/>
    <m/>
  </r>
  <r>
    <x v="10"/>
    <x v="11"/>
    <n v="547024"/>
    <n v="18001"/>
    <n v="18816"/>
    <n v="26712"/>
    <n v="38922"/>
    <n v="48300"/>
    <n v="54887"/>
    <n v="54441"/>
    <n v="63756"/>
    <n v="99366"/>
    <n v="205819"/>
    <n v="210719"/>
    <n v="40415"/>
    <n v="17876"/>
    <n v="147904"/>
    <n v="95266"/>
    <n v="47677"/>
    <n v="24427"/>
    <n v="34329"/>
    <n v="40365"/>
    <n v="32903"/>
    <n v="26077"/>
    <n v="419086"/>
    <n v="2313088"/>
    <m/>
  </r>
  <r>
    <x v="11"/>
    <x v="0"/>
    <n v="465948"/>
    <n v="16463"/>
    <n v="15673"/>
    <n v="21902"/>
    <n v="32495"/>
    <n v="33153"/>
    <n v="48828"/>
    <n v="45899"/>
    <n v="54585"/>
    <n v="84164"/>
    <n v="171426"/>
    <n v="171779"/>
    <n v="33965"/>
    <n v="14373"/>
    <n v="119800"/>
    <n v="82194"/>
    <n v="43150"/>
    <n v="20186"/>
    <n v="29323"/>
    <n v="35017"/>
    <n v="28145"/>
    <n v="21159"/>
    <n v="362696"/>
    <n v="1952323"/>
    <m/>
  </r>
  <r>
    <x v="11"/>
    <x v="1"/>
    <n v="443495"/>
    <n v="16709"/>
    <n v="16597"/>
    <n v="19482"/>
    <n v="30121"/>
    <n v="37243"/>
    <n v="46823"/>
    <n v="42516"/>
    <n v="53518"/>
    <n v="79424"/>
    <n v="162321"/>
    <n v="167335"/>
    <n v="33606"/>
    <n v="13653"/>
    <n v="118884"/>
    <n v="78664"/>
    <n v="41337"/>
    <n v="19664"/>
    <n v="28437"/>
    <n v="35417"/>
    <n v="27248"/>
    <n v="20430"/>
    <n v="349225"/>
    <n v="1882149"/>
    <m/>
  </r>
  <r>
    <x v="11"/>
    <x v="2"/>
    <n v="533041"/>
    <n v="19758"/>
    <n v="22622"/>
    <n v="25329"/>
    <n v="41667"/>
    <n v="53662"/>
    <n v="57738"/>
    <n v="56573"/>
    <n v="68136"/>
    <n v="106576"/>
    <n v="216563"/>
    <n v="223654"/>
    <n v="41984"/>
    <n v="17803"/>
    <n v="156219"/>
    <n v="104212"/>
    <n v="53701"/>
    <n v="24662"/>
    <n v="37099"/>
    <n v="43260"/>
    <n v="35226"/>
    <n v="28033"/>
    <n v="422670"/>
    <n v="2390188"/>
    <m/>
  </r>
  <r>
    <x v="11"/>
    <x v="3"/>
    <n v="546191"/>
    <n v="19320"/>
    <n v="25035"/>
    <n v="27553"/>
    <n v="42501"/>
    <n v="56468"/>
    <n v="58611"/>
    <n v="56981"/>
    <n v="69245"/>
    <n v="107693"/>
    <n v="222305"/>
    <n v="229857"/>
    <n v="41938"/>
    <n v="17215"/>
    <n v="159887"/>
    <n v="104297"/>
    <n v="50809"/>
    <n v="26078"/>
    <n v="39432"/>
    <n v="46172"/>
    <n v="37003"/>
    <n v="30958"/>
    <n v="419466"/>
    <n v="2435015"/>
    <m/>
  </r>
  <r>
    <x v="11"/>
    <x v="4"/>
    <n v="565899"/>
    <n v="18613"/>
    <n v="23749"/>
    <n v="27371"/>
    <n v="40995"/>
    <n v="54329"/>
    <n v="58718"/>
    <n v="57759"/>
    <n v="69226"/>
    <n v="106276"/>
    <n v="218489"/>
    <n v="226826"/>
    <n v="41313"/>
    <n v="17540"/>
    <n v="159365"/>
    <n v="101883"/>
    <n v="49575"/>
    <n v="25621"/>
    <n v="39743"/>
    <n v="44228"/>
    <n v="37114"/>
    <n v="29816"/>
    <n v="420984"/>
    <n v="2435432"/>
    <m/>
  </r>
  <r>
    <x v="11"/>
    <x v="5"/>
    <n v="547358"/>
    <n v="17939"/>
    <n v="21180"/>
    <n v="25243"/>
    <n v="39891"/>
    <n v="52348"/>
    <n v="52490"/>
    <n v="54749"/>
    <n v="66100"/>
    <n v="104792"/>
    <n v="213390"/>
    <n v="213677"/>
    <n v="38174"/>
    <n v="17331"/>
    <n v="153066"/>
    <n v="102261"/>
    <n v="48084"/>
    <n v="24177"/>
    <n v="38462"/>
    <n v="43069"/>
    <n v="35471"/>
    <n v="28743"/>
    <n v="406108"/>
    <n v="2344103"/>
    <m/>
  </r>
  <r>
    <x v="11"/>
    <x v="6"/>
    <n v="559314"/>
    <n v="17749"/>
    <n v="16836"/>
    <n v="23751"/>
    <n v="38826"/>
    <n v="49673"/>
    <n v="55273"/>
    <n v="53459"/>
    <n v="65576"/>
    <n v="101386"/>
    <n v="212589"/>
    <n v="212817"/>
    <n v="37842"/>
    <n v="16048"/>
    <n v="148616"/>
    <n v="98823"/>
    <n v="47982"/>
    <n v="24323"/>
    <n v="36756"/>
    <n v="42239"/>
    <n v="33771"/>
    <n v="24950"/>
    <n v="410591"/>
    <n v="2329190"/>
    <m/>
  </r>
  <r>
    <x v="11"/>
    <x v="7"/>
    <n v="554110"/>
    <n v="18778"/>
    <n v="19539"/>
    <n v="24416"/>
    <n v="38916"/>
    <n v="52507"/>
    <n v="55663"/>
    <n v="55549"/>
    <n v="67467"/>
    <n v="105623"/>
    <n v="214013"/>
    <n v="214172"/>
    <n v="39679"/>
    <n v="17387"/>
    <n v="153619"/>
    <n v="103165"/>
    <n v="50174"/>
    <n v="24808"/>
    <n v="39634"/>
    <n v="44121"/>
    <n v="35205"/>
    <n v="26309"/>
    <n v="412665"/>
    <n v="2367519"/>
    <m/>
  </r>
  <r>
    <x v="11"/>
    <x v="8"/>
    <n v="557862"/>
    <n v="18811"/>
    <n v="23405"/>
    <n v="25173"/>
    <n v="41337"/>
    <n v="54516"/>
    <n v="59396"/>
    <n v="57276"/>
    <n v="70075"/>
    <n v="110280"/>
    <n v="226079"/>
    <n v="227206"/>
    <n v="40028"/>
    <n v="17445"/>
    <n v="162715"/>
    <n v="107813"/>
    <n v="52701"/>
    <n v="27043"/>
    <n v="43714"/>
    <n v="45114"/>
    <n v="36901"/>
    <n v="29530"/>
    <n v="432018"/>
    <n v="2466438"/>
    <m/>
  </r>
  <r>
    <x v="11"/>
    <x v="9"/>
    <n v="550006"/>
    <n v="17435"/>
    <n v="19524"/>
    <n v="23735"/>
    <n v="38729"/>
    <n v="51742"/>
    <n v="55591"/>
    <n v="54505"/>
    <n v="66706"/>
    <n v="103189"/>
    <n v="213538"/>
    <n v="216219"/>
    <n v="37981"/>
    <n v="17638"/>
    <n v="153652"/>
    <n v="100291"/>
    <n v="47839"/>
    <n v="25790"/>
    <n v="40438"/>
    <n v="41226"/>
    <n v="35383"/>
    <n v="27433"/>
    <n v="405007"/>
    <n v="2343597"/>
    <m/>
  </r>
  <r>
    <x v="11"/>
    <x v="10"/>
    <n v="550137"/>
    <n v="18342"/>
    <n v="18325"/>
    <n v="25554"/>
    <n v="41085"/>
    <n v="49849"/>
    <n v="61431"/>
    <n v="56297"/>
    <n v="70700"/>
    <n v="108036"/>
    <n v="218162"/>
    <n v="223248"/>
    <n v="39890"/>
    <n v="18123"/>
    <n v="160352"/>
    <n v="104945"/>
    <n v="52523"/>
    <n v="27179"/>
    <n v="40052"/>
    <n v="44655"/>
    <n v="36894"/>
    <n v="32366"/>
    <n v="432017"/>
    <n v="2430162"/>
    <m/>
  </r>
  <r>
    <x v="11"/>
    <x v="11"/>
    <n v="536493"/>
    <n v="16241"/>
    <n v="16933"/>
    <n v="26288"/>
    <n v="38181"/>
    <n v="42669"/>
    <n v="58580"/>
    <n v="52634"/>
    <n v="64370"/>
    <n v="101192"/>
    <n v="208063"/>
    <n v="214462"/>
    <n v="37920"/>
    <n v="17750"/>
    <n v="150082"/>
    <n v="97074"/>
    <n v="48322"/>
    <n v="26451"/>
    <n v="34383"/>
    <n v="39994"/>
    <n v="35608"/>
    <n v="31001"/>
    <n v="433914"/>
    <n v="2328605"/>
    <m/>
  </r>
  <r>
    <x v="12"/>
    <x v="0"/>
    <n v="437794"/>
    <n v="15417"/>
    <n v="15005"/>
    <n v="20800"/>
    <n v="32155"/>
    <n v="39200"/>
    <n v="50376"/>
    <n v="45709"/>
    <n v="56046"/>
    <n v="90413"/>
    <n v="181245"/>
    <n v="178200"/>
    <n v="32190"/>
    <n v="15473"/>
    <n v="123786"/>
    <n v="83135"/>
    <n v="43273"/>
    <n v="21289"/>
    <n v="28493"/>
    <n v="33883"/>
    <n v="28115"/>
    <n v="20031"/>
    <n v="363893"/>
    <n v="1955921"/>
    <m/>
  </r>
  <r>
    <x v="12"/>
    <x v="1"/>
    <n v="420900"/>
    <n v="15073"/>
    <n v="16870"/>
    <n v="21926"/>
    <n v="32817"/>
    <n v="40827"/>
    <n v="47335"/>
    <n v="44843"/>
    <n v="57744"/>
    <n v="86507"/>
    <n v="181006"/>
    <n v="179100"/>
    <n v="32425"/>
    <n v="14960"/>
    <n v="125111"/>
    <n v="79534"/>
    <n v="40887"/>
    <n v="19975"/>
    <n v="29526"/>
    <n v="34559"/>
    <n v="28233"/>
    <n v="20646"/>
    <n v="351282"/>
    <n v="1922086"/>
    <m/>
  </r>
  <r>
    <x v="12"/>
    <x v="2"/>
    <n v="500506"/>
    <n v="18983"/>
    <n v="19141"/>
    <n v="26121"/>
    <n v="42271"/>
    <n v="53169"/>
    <n v="63719"/>
    <n v="58690"/>
    <n v="72033"/>
    <n v="105058"/>
    <n v="222872"/>
    <n v="221682"/>
    <n v="38535"/>
    <n v="18448"/>
    <n v="154923"/>
    <n v="96335"/>
    <n v="49754"/>
    <n v="25549"/>
    <n v="36134"/>
    <n v="42660"/>
    <n v="36128"/>
    <n v="31437"/>
    <n v="414226"/>
    <n v="2348374"/>
    <m/>
  </r>
  <r>
    <x v="12"/>
    <x v="3"/>
    <n v="512511"/>
    <n v="18689"/>
    <n v="22310"/>
    <n v="23559"/>
    <n v="37902"/>
    <n v="47562"/>
    <n v="54754"/>
    <n v="54090"/>
    <n v="66662"/>
    <n v="100820"/>
    <n v="207203"/>
    <n v="212615"/>
    <n v="39052"/>
    <n v="17607"/>
    <n v="150608"/>
    <n v="91582"/>
    <n v="47642"/>
    <n v="23086"/>
    <n v="32438"/>
    <n v="40845"/>
    <n v="34400"/>
    <n v="30632"/>
    <n v="416643"/>
    <n v="2283212"/>
    <m/>
  </r>
  <r>
    <x v="12"/>
    <x v="4"/>
    <n v="543805"/>
    <n v="20186"/>
    <n v="22175"/>
    <n v="25061"/>
    <n v="40880"/>
    <n v="56165"/>
    <n v="63143"/>
    <n v="56994"/>
    <n v="70876"/>
    <n v="106010"/>
    <n v="216553"/>
    <n v="217945"/>
    <n v="39816"/>
    <n v="18817"/>
    <n v="156214"/>
    <n v="97066"/>
    <n v="49087"/>
    <n v="23236"/>
    <n v="34419"/>
    <n v="41818"/>
    <n v="34949"/>
    <n v="30958"/>
    <n v="422286"/>
    <n v="2388459"/>
    <m/>
  </r>
  <r>
    <x v="12"/>
    <x v="5"/>
    <n v="525948"/>
    <n v="19448"/>
    <n v="17407"/>
    <n v="23882"/>
    <n v="40827"/>
    <n v="55703"/>
    <n v="59671"/>
    <n v="54421"/>
    <n v="66506"/>
    <n v="102826"/>
    <n v="207881"/>
    <n v="212370"/>
    <n v="35118"/>
    <n v="17435"/>
    <n v="150061"/>
    <n v="90601"/>
    <n v="48029"/>
    <n v="23617"/>
    <n v="34638"/>
    <n v="41014"/>
    <n v="34166"/>
    <n v="30888"/>
    <n v="412333"/>
    <n v="2304790"/>
    <m/>
  </r>
  <r>
    <x v="12"/>
    <x v="6"/>
    <n v="543176"/>
    <n v="19842"/>
    <n v="15069"/>
    <n v="24329"/>
    <n v="40590"/>
    <n v="53792"/>
    <n v="56794"/>
    <n v="55988"/>
    <n v="68465"/>
    <n v="107280"/>
    <n v="205239"/>
    <n v="219059"/>
    <n v="37884"/>
    <n v="17600"/>
    <n v="146172"/>
    <n v="92619"/>
    <n v="51307"/>
    <n v="25655"/>
    <n v="36829"/>
    <n v="40862"/>
    <n v="34433"/>
    <n v="29355"/>
    <n v="433341"/>
    <n v="2355680"/>
    <m/>
  </r>
  <r>
    <x v="12"/>
    <x v="7"/>
    <n v="545283"/>
    <n v="20538"/>
    <n v="19300"/>
    <n v="24480"/>
    <n v="42783"/>
    <n v="53455"/>
    <n v="59670"/>
    <n v="58943"/>
    <n v="73236"/>
    <n v="113950"/>
    <n v="225369"/>
    <n v="231265"/>
    <n v="39460"/>
    <n v="18315"/>
    <n v="158195"/>
    <n v="98834"/>
    <n v="55395"/>
    <n v="26452"/>
    <n v="39208"/>
    <n v="42887"/>
    <n v="35278"/>
    <n v="30568"/>
    <n v="454191"/>
    <n v="2467055"/>
    <m/>
  </r>
  <r>
    <x v="12"/>
    <x v="8"/>
    <n v="548855"/>
    <n v="20367"/>
    <n v="21858"/>
    <n v="25051"/>
    <n v="41985"/>
    <n v="52729"/>
    <n v="61935"/>
    <n v="60341"/>
    <n v="71878"/>
    <n v="111669"/>
    <n v="224560"/>
    <n v="229393"/>
    <n v="38770"/>
    <n v="17761"/>
    <n v="150149"/>
    <n v="99367"/>
    <n v="53263"/>
    <n v="24946"/>
    <n v="38273"/>
    <n v="43575"/>
    <n v="35821"/>
    <n v="35548"/>
    <n v="448808"/>
    <n v="2456902"/>
    <m/>
  </r>
  <r>
    <x v="12"/>
    <x v="9"/>
    <n v="550573"/>
    <n v="18645"/>
    <n v="19405"/>
    <n v="25902"/>
    <n v="40785"/>
    <n v="50498"/>
    <n v="56231"/>
    <n v="58648"/>
    <n v="69832"/>
    <n v="106536"/>
    <n v="216814"/>
    <n v="225948"/>
    <n v="37902"/>
    <n v="17489"/>
    <n v="152607"/>
    <n v="97569"/>
    <n v="51385"/>
    <n v="25076"/>
    <n v="35256"/>
    <n v="41301"/>
    <n v="35262"/>
    <n v="34486"/>
    <n v="442570"/>
    <n v="2410720"/>
    <m/>
  </r>
  <r>
    <x v="12"/>
    <x v="10"/>
    <n v="540517"/>
    <n v="19413"/>
    <n v="18805"/>
    <n v="26369"/>
    <n v="42844"/>
    <n v="60316"/>
    <n v="60708"/>
    <n v="61461"/>
    <n v="72728"/>
    <n v="109894"/>
    <n v="224559"/>
    <n v="230623"/>
    <n v="40547"/>
    <n v="18608"/>
    <n v="153455"/>
    <n v="99378"/>
    <n v="53861"/>
    <n v="27473"/>
    <n v="39332"/>
    <n v="41577"/>
    <n v="36747"/>
    <n v="35776"/>
    <n v="447265"/>
    <n v="2462256"/>
    <m/>
  </r>
  <r>
    <x v="12"/>
    <x v="11"/>
    <n v="491417"/>
    <n v="16264"/>
    <n v="12503"/>
    <n v="23520"/>
    <n v="36868"/>
    <n v="41055"/>
    <n v="49841"/>
    <n v="50987"/>
    <n v="60671"/>
    <n v="97606"/>
    <n v="192690"/>
    <n v="202316"/>
    <n v="34990"/>
    <n v="16835"/>
    <n v="129958"/>
    <n v="81006"/>
    <n v="41953"/>
    <n v="20978"/>
    <n v="30726"/>
    <n v="35045"/>
    <n v="31424"/>
    <n v="23982"/>
    <n v="394791"/>
    <n v="2117426"/>
    <m/>
  </r>
  <r>
    <x v="13"/>
    <x v="0"/>
    <n v="429578"/>
    <n v="16673"/>
    <n v="13785"/>
    <n v="20669"/>
    <n v="33790"/>
    <n v="31752"/>
    <n v="49555"/>
    <n v="46038"/>
    <n v="56908"/>
    <n v="92773"/>
    <n v="175980"/>
    <n v="180177"/>
    <n v="31849"/>
    <n v="16911"/>
    <n v="117978"/>
    <n v="78349"/>
    <n v="40825"/>
    <n v="18538"/>
    <n v="28190"/>
    <n v="36312"/>
    <n v="29993"/>
    <n v="19834"/>
    <n v="362137"/>
    <n v="1928594"/>
    <m/>
  </r>
  <r>
    <x v="13"/>
    <x v="1"/>
    <n v="413089"/>
    <n v="16324"/>
    <n v="11848"/>
    <n v="19500"/>
    <n v="32971"/>
    <n v="32048"/>
    <n v="46207"/>
    <n v="45519"/>
    <n v="55556"/>
    <n v="88284"/>
    <n v="177715"/>
    <n v="179921"/>
    <n v="30075"/>
    <n v="15067"/>
    <n v="117790"/>
    <n v="76973"/>
    <n v="39596"/>
    <n v="17825"/>
    <n v="27925"/>
    <n v="37040"/>
    <n v="28198"/>
    <n v="21347"/>
    <n v="350768"/>
    <n v="1881586"/>
    <m/>
  </r>
  <r>
    <x v="13"/>
    <x v="2"/>
    <n v="513344"/>
    <n v="19269"/>
    <n v="16933"/>
    <n v="25216"/>
    <n v="42159"/>
    <n v="41546"/>
    <n v="60344"/>
    <n v="59014"/>
    <n v="70068"/>
    <n v="107890"/>
    <n v="223717"/>
    <n v="230593"/>
    <n v="38057"/>
    <n v="18508"/>
    <n v="148492"/>
    <n v="94258"/>
    <n v="47894"/>
    <n v="23511"/>
    <n v="35024"/>
    <n v="43872"/>
    <n v="34579"/>
    <n v="27440"/>
    <n v="418576"/>
    <n v="2340304"/>
    <m/>
  </r>
  <r>
    <x v="13"/>
    <x v="3"/>
    <n v="481854"/>
    <n v="15678"/>
    <n v="17460"/>
    <n v="22184"/>
    <n v="35936"/>
    <n v="36055"/>
    <n v="48682"/>
    <n v="51452"/>
    <n v="62171"/>
    <n v="95168"/>
    <n v="204212"/>
    <n v="207842"/>
    <n v="35884"/>
    <n v="16966"/>
    <n v="138594"/>
    <n v="82707"/>
    <n v="41040"/>
    <n v="20905"/>
    <n v="30982"/>
    <n v="37917"/>
    <n v="31625"/>
    <n v="26169"/>
    <n v="383420"/>
    <n v="2124903"/>
    <m/>
  </r>
  <r>
    <x v="13"/>
    <x v="4"/>
    <n v="405175"/>
    <n v="14995"/>
    <n v="18455"/>
    <n v="21545"/>
    <n v="38631"/>
    <n v="36662"/>
    <n v="48046"/>
    <n v="47785"/>
    <n v="57543"/>
    <n v="91085"/>
    <n v="181662"/>
    <n v="182083"/>
    <n v="32131"/>
    <n v="16744"/>
    <n v="129827"/>
    <n v="76521"/>
    <n v="40246"/>
    <n v="26197"/>
    <n v="33246"/>
    <n v="41835"/>
    <n v="33324"/>
    <n v="25171"/>
    <n v="373275"/>
    <n v="1972184"/>
    <m/>
  </r>
  <r>
    <x v="13"/>
    <x v="5"/>
    <n v="374791"/>
    <n v="13663"/>
    <n v="15705"/>
    <n v="20876"/>
    <n v="38028"/>
    <n v="36252"/>
    <n v="43635"/>
    <n v="46442"/>
    <n v="55045"/>
    <n v="86465"/>
    <n v="174907"/>
    <n v="169979"/>
    <n v="30692"/>
    <n v="15717"/>
    <n v="126267"/>
    <n v="74123"/>
    <n v="39846"/>
    <n v="24419"/>
    <n v="34357"/>
    <n v="38408"/>
    <n v="31537"/>
    <n v="24599"/>
    <n v="353871"/>
    <n v="1869624"/>
    <m/>
  </r>
  <r>
    <x v="13"/>
    <x v="6"/>
    <n v="387414"/>
    <n v="13652"/>
    <n v="13488"/>
    <n v="21137"/>
    <n v="38404"/>
    <n v="32728"/>
    <n v="45017"/>
    <n v="46341"/>
    <n v="54486"/>
    <n v="90470"/>
    <n v="177090"/>
    <n v="173451"/>
    <n v="30312"/>
    <n v="15794"/>
    <n v="128815"/>
    <n v="71740"/>
    <n v="39861"/>
    <n v="24032"/>
    <n v="34264"/>
    <n v="38219"/>
    <n v="29631"/>
    <n v="22767"/>
    <n v="361713"/>
    <n v="1890826"/>
    <m/>
  </r>
  <r>
    <x v="13"/>
    <x v="7"/>
    <n v="489984"/>
    <n v="14416"/>
    <n v="13692"/>
    <n v="22277"/>
    <n v="40000"/>
    <n v="37132"/>
    <n v="48665"/>
    <n v="52167"/>
    <n v="62476"/>
    <n v="98990"/>
    <n v="209260"/>
    <n v="206345"/>
    <n v="34796"/>
    <n v="17202"/>
    <n v="145219"/>
    <n v="84258"/>
    <n v="45649"/>
    <n v="24848"/>
    <n v="36108"/>
    <n v="39601"/>
    <n v="31633"/>
    <n v="24139"/>
    <n v="412715"/>
    <n v="2191572"/>
    <m/>
  </r>
  <r>
    <x v="13"/>
    <x v="8"/>
    <n v="498245"/>
    <n v="13782"/>
    <n v="14092"/>
    <n v="22850"/>
    <n v="38546"/>
    <n v="36539"/>
    <n v="44100"/>
    <n v="44656"/>
    <n v="62590"/>
    <n v="97275"/>
    <n v="202292"/>
    <n v="204897"/>
    <n v="32861"/>
    <n v="16664"/>
    <n v="140953"/>
    <n v="72695"/>
    <n v="45111"/>
    <n v="24288"/>
    <n v="33078"/>
    <n v="39448"/>
    <n v="27710"/>
    <n v="21790"/>
    <n v="416731"/>
    <n v="2151193"/>
    <m/>
  </r>
  <r>
    <x v="13"/>
    <x v="9"/>
    <n v="515631"/>
    <n v="14371"/>
    <n v="14459"/>
    <n v="23270"/>
    <n v="41899"/>
    <n v="39758"/>
    <n v="49562"/>
    <n v="49589"/>
    <n v="68746"/>
    <n v="102731"/>
    <n v="211307"/>
    <n v="213801"/>
    <n v="34602"/>
    <n v="18907"/>
    <n v="148459"/>
    <n v="81504"/>
    <n v="47700"/>
    <n v="23200"/>
    <n v="33626"/>
    <n v="41750"/>
    <n v="30482"/>
    <n v="22864"/>
    <n v="432225"/>
    <n v="2260443"/>
    <m/>
  </r>
  <r>
    <x v="13"/>
    <x v="10"/>
    <n v="492405"/>
    <n v="15749"/>
    <n v="15720"/>
    <n v="26360"/>
    <n v="42184"/>
    <n v="44344"/>
    <n v="62837"/>
    <n v="54404"/>
    <n v="68854"/>
    <n v="102518"/>
    <n v="214018"/>
    <n v="217263"/>
    <n v="36848"/>
    <n v="18632"/>
    <n v="144835"/>
    <n v="87524"/>
    <n v="46874"/>
    <n v="27450"/>
    <n v="34645"/>
    <n v="44227"/>
    <n v="33128"/>
    <n v="29488"/>
    <n v="420378"/>
    <n v="2280685"/>
    <m/>
  </r>
  <r>
    <x v="13"/>
    <x v="11"/>
    <n v="445966"/>
    <n v="12458"/>
    <n v="10793"/>
    <n v="22542"/>
    <n v="34003"/>
    <n v="36765"/>
    <n v="46897"/>
    <n v="46025"/>
    <n v="57534"/>
    <n v="86968"/>
    <n v="186786"/>
    <n v="186965"/>
    <n v="29865"/>
    <n v="14675"/>
    <n v="123968"/>
    <n v="74695"/>
    <n v="36478"/>
    <n v="23539"/>
    <n v="28460"/>
    <n v="33398"/>
    <n v="26111"/>
    <n v="23173"/>
    <n v="380941"/>
    <n v="1969005"/>
    <m/>
  </r>
  <r>
    <x v="14"/>
    <x v="0"/>
    <n v="404947"/>
    <n v="12054"/>
    <n v="9588"/>
    <n v="19322"/>
    <n v="33176"/>
    <n v="32239"/>
    <n v="44871"/>
    <n v="42482"/>
    <n v="54182"/>
    <n v="81762"/>
    <n v="169706"/>
    <n v="168936"/>
    <n v="28747"/>
    <n v="14051"/>
    <n v="113576"/>
    <n v="70485"/>
    <n v="36585"/>
    <n v="21409"/>
    <n v="24514"/>
    <n v="31746"/>
    <n v="44872"/>
    <n v="17227"/>
    <n v="335472"/>
    <n v="1811949"/>
    <m/>
  </r>
  <r>
    <x v="14"/>
    <x v="1"/>
    <n v="409683"/>
    <n v="12040"/>
    <n v="10563"/>
    <n v="20522"/>
    <n v="34808"/>
    <n v="34144"/>
    <n v="45336"/>
    <n v="44590"/>
    <n v="56933"/>
    <n v="84564"/>
    <n v="172962"/>
    <n v="177589"/>
    <n v="29403"/>
    <n v="14295"/>
    <n v="118658"/>
    <n v="69788"/>
    <n v="36370"/>
    <n v="24061"/>
    <n v="25069"/>
    <n v="33124"/>
    <n v="26118"/>
    <n v="23189"/>
    <n v="339192"/>
    <n v="1843001"/>
    <m/>
  </r>
  <r>
    <x v="14"/>
    <x v="2"/>
    <n v="451372"/>
    <n v="12706"/>
    <n v="11495"/>
    <n v="21861"/>
    <n v="35584"/>
    <n v="36177"/>
    <n v="44181"/>
    <n v="48555"/>
    <n v="57066"/>
    <n v="84826"/>
    <n v="184073"/>
    <n v="187788"/>
    <n v="30716"/>
    <n v="15339"/>
    <n v="126431"/>
    <n v="74263"/>
    <n v="36155"/>
    <n v="24145"/>
    <n v="26881"/>
    <n v="34434"/>
    <n v="27220"/>
    <n v="22677"/>
    <n v="357411"/>
    <n v="1951356"/>
    <m/>
  </r>
  <r>
    <x v="14"/>
    <x v="3"/>
    <n v="489292"/>
    <n v="13710"/>
    <n v="15170"/>
    <n v="24166"/>
    <n v="40073"/>
    <n v="42055"/>
    <n v="49685"/>
    <n v="52072"/>
    <n v="64922"/>
    <n v="95301"/>
    <n v="203104"/>
    <n v="207767"/>
    <n v="33800"/>
    <n v="16284"/>
    <n v="145171"/>
    <n v="86462"/>
    <n v="40285"/>
    <n v="25322"/>
    <n v="32195"/>
    <n v="40018"/>
    <n v="30969"/>
    <n v="26173"/>
    <n v="398705"/>
    <n v="2172701"/>
    <m/>
  </r>
  <r>
    <x v="14"/>
    <x v="4"/>
    <n v="496275"/>
    <n v="12624"/>
    <n v="13960"/>
    <n v="23388"/>
    <n v="39956"/>
    <n v="41883"/>
    <n v="46853"/>
    <n v="53239"/>
    <n v="65379"/>
    <n v="94348"/>
    <n v="202341"/>
    <n v="200906"/>
    <n v="33591"/>
    <n v="16374"/>
    <n v="142683"/>
    <n v="85252"/>
    <n v="40638"/>
    <n v="24660"/>
    <n v="29430"/>
    <n v="38901"/>
    <n v="28389"/>
    <n v="25698"/>
    <n v="397246"/>
    <n v="2154014"/>
    <m/>
  </r>
  <r>
    <x v="14"/>
    <x v="5"/>
    <n v="454571"/>
    <n v="11601"/>
    <n v="12073"/>
    <n v="21093"/>
    <n v="38652"/>
    <n v="37586"/>
    <n v="44589"/>
    <n v="48543"/>
    <n v="57547"/>
    <n v="90528"/>
    <n v="176340"/>
    <n v="187043"/>
    <n v="32848"/>
    <n v="14507"/>
    <n v="129353"/>
    <n v="78912"/>
    <n v="37376"/>
    <n v="21413"/>
    <n v="26363"/>
    <n v="35243"/>
    <n v="24545"/>
    <n v="24108"/>
    <n v="350563"/>
    <n v="1955397"/>
    <m/>
  </r>
  <r>
    <x v="14"/>
    <x v="6"/>
    <n v="477754"/>
    <n v="12076"/>
    <n v="10216"/>
    <n v="21219"/>
    <n v="42346"/>
    <n v="39370"/>
    <n v="46207"/>
    <n v="51477"/>
    <n v="62750"/>
    <n v="96346"/>
    <n v="195713"/>
    <n v="201598"/>
    <n v="37545"/>
    <n v="15119"/>
    <n v="137252"/>
    <n v="83717"/>
    <n v="40807"/>
    <n v="24175"/>
    <n v="29391"/>
    <n v="38187"/>
    <n v="28538"/>
    <n v="26257"/>
    <n v="397944"/>
    <n v="2116004"/>
    <m/>
  </r>
  <r>
    <x v="14"/>
    <x v="7"/>
    <n v="469092"/>
    <n v="11123"/>
    <n v="10606"/>
    <n v="19624"/>
    <n v="40109"/>
    <n v="36728"/>
    <n v="40912"/>
    <n v="50116"/>
    <n v="60976"/>
    <n v="92119"/>
    <n v="191211"/>
    <n v="194118"/>
    <n v="35870"/>
    <n v="14128"/>
    <n v="131351"/>
    <n v="81107"/>
    <n v="39699"/>
    <n v="21813"/>
    <n v="27994"/>
    <n v="37044"/>
    <n v="28970"/>
    <n v="23915"/>
    <n v="391267"/>
    <n v="2049892"/>
    <m/>
  </r>
  <r>
    <x v="14"/>
    <x v="8"/>
    <n v="500089"/>
    <n v="12007"/>
    <n v="12841"/>
    <n v="20718"/>
    <n v="39927"/>
    <n v="39685"/>
    <n v="44246"/>
    <n v="49689"/>
    <n v="63659"/>
    <n v="96392"/>
    <n v="188444"/>
    <n v="194581"/>
    <n v="38035"/>
    <n v="14888"/>
    <n v="138215"/>
    <n v="76681"/>
    <n v="40744"/>
    <n v="21765"/>
    <n v="31649"/>
    <n v="40157"/>
    <n v="29118"/>
    <n v="26746"/>
    <n v="396569"/>
    <n v="2116845"/>
    <m/>
  </r>
  <r>
    <x v="14"/>
    <x v="9"/>
    <n v="504584"/>
    <n v="11589"/>
    <n v="11413"/>
    <n v="20516"/>
    <n v="42999"/>
    <n v="41192"/>
    <n v="44112"/>
    <n v="50288"/>
    <n v="65949"/>
    <n v="96729"/>
    <n v="196363"/>
    <n v="203657"/>
    <n v="38801"/>
    <n v="14915"/>
    <n v="141992"/>
    <n v="78787"/>
    <n v="41551"/>
    <n v="21480"/>
    <n v="30488"/>
    <n v="39270"/>
    <n v="29548"/>
    <n v="24596"/>
    <n v="381072"/>
    <n v="2131891"/>
    <m/>
  </r>
  <r>
    <x v="14"/>
    <x v="10"/>
    <n v="466947"/>
    <n v="10410"/>
    <n v="9960"/>
    <n v="20099"/>
    <n v="38127"/>
    <n v="36574"/>
    <n v="39619"/>
    <n v="49950"/>
    <n v="60966"/>
    <n v="90858"/>
    <n v="178516"/>
    <n v="190717"/>
    <n v="36741"/>
    <n v="12425"/>
    <n v="126594"/>
    <n v="72632"/>
    <n v="37492"/>
    <n v="20435"/>
    <n v="28077"/>
    <n v="34646"/>
    <n v="28316"/>
    <n v="22753"/>
    <n v="372987"/>
    <n v="1985841"/>
    <m/>
  </r>
  <r>
    <x v="14"/>
    <x v="11"/>
    <n v="487911"/>
    <n v="11137"/>
    <n v="7713"/>
    <n v="20142"/>
    <n v="35361"/>
    <n v="33666"/>
    <n v="43418"/>
    <n v="47260"/>
    <n v="57582"/>
    <n v="83454"/>
    <n v="168487"/>
    <n v="178668"/>
    <n v="34337"/>
    <n v="13589"/>
    <n v="118055"/>
    <n v="69476"/>
    <n v="19134"/>
    <n v="19172"/>
    <n v="26781"/>
    <n v="32275"/>
    <n v="25693"/>
    <n v="22418"/>
    <n v="367503"/>
    <n v="1923232"/>
    <m/>
  </r>
  <r>
    <x v="15"/>
    <x v="0"/>
    <n v="406045"/>
    <n v="9389"/>
    <n v="6246"/>
    <n v="17223"/>
    <n v="30370"/>
    <n v="27944"/>
    <n v="37566"/>
    <n v="41949"/>
    <n v="50159"/>
    <n v="77227"/>
    <n v="148040"/>
    <n v="155969"/>
    <n v="32619"/>
    <n v="12170"/>
    <n v="100844"/>
    <n v="61687"/>
    <n v="32883"/>
    <n v="18263"/>
    <n v="22601"/>
    <n v="28485"/>
    <n v="21547"/>
    <n v="17909"/>
    <n v="318672"/>
    <n v="1675807"/>
    <m/>
  </r>
  <r>
    <x v="15"/>
    <x v="1"/>
    <n v="418345"/>
    <n v="9425"/>
    <n v="7107"/>
    <n v="17293"/>
    <n v="29600"/>
    <n v="28169"/>
    <n v="37897"/>
    <n v="41076"/>
    <n v="49316"/>
    <n v="73076"/>
    <n v="143119"/>
    <n v="150330"/>
    <n v="30272"/>
    <n v="11789"/>
    <n v="94986"/>
    <n v="58433"/>
    <n v="32602"/>
    <n v="17806"/>
    <n v="23037"/>
    <n v="27784"/>
    <n v="21384"/>
    <n v="19016"/>
    <n v="308168"/>
    <n v="1650030"/>
    <m/>
  </r>
  <r>
    <x v="15"/>
    <x v="2"/>
    <n v="496873"/>
    <n v="10810"/>
    <n v="8568"/>
    <n v="20669"/>
    <n v="33929"/>
    <n v="36580"/>
    <n v="40516"/>
    <n v="48310"/>
    <n v="58070"/>
    <n v="85010"/>
    <n v="171572"/>
    <n v="180536"/>
    <n v="34372"/>
    <n v="13755"/>
    <n v="114220"/>
    <n v="66149"/>
    <n v="38017"/>
    <n v="18155"/>
    <n v="26289"/>
    <n v="31856"/>
    <n v="22633"/>
    <n v="22589"/>
    <n v="345064"/>
    <n v="1924542"/>
    <m/>
  </r>
  <r>
    <x v="15"/>
    <x v="3"/>
    <n v="493598"/>
    <n v="10836"/>
    <n v="8823"/>
    <n v="20058"/>
    <n v="32722"/>
    <n v="33958"/>
    <n v="38162"/>
    <n v="46062"/>
    <n v="57803"/>
    <n v="77504"/>
    <n v="167807"/>
    <n v="181165"/>
    <n v="34260"/>
    <n v="13689"/>
    <n v="116535"/>
    <n v="64392"/>
    <n v="36471"/>
    <n v="17855"/>
    <n v="24933"/>
    <n v="30008"/>
    <n v="20701"/>
    <n v="21124"/>
    <n v="359108"/>
    <n v="1907574"/>
    <m/>
  </r>
  <r>
    <x v="15"/>
    <x v="4"/>
    <n v="491165"/>
    <n v="10597"/>
    <n v="8427"/>
    <n v="19599"/>
    <n v="33757"/>
    <n v="34360"/>
    <n v="38798"/>
    <n v="46530"/>
    <n v="56521"/>
    <n v="81360"/>
    <n v="167351"/>
    <n v="179561"/>
    <n v="33818"/>
    <n v="13441"/>
    <n v="116422"/>
    <n v="63268"/>
    <n v="35282"/>
    <n v="18811"/>
    <n v="23728"/>
    <n v="31432"/>
    <n v="20975"/>
    <n v="19923"/>
    <n v="356215"/>
    <n v="1901341"/>
    <m/>
  </r>
  <r>
    <x v="15"/>
    <x v="5"/>
    <n v="501017"/>
    <n v="11700"/>
    <n v="7967"/>
    <n v="20027"/>
    <n v="36929"/>
    <n v="35946"/>
    <n v="39451"/>
    <n v="46996"/>
    <n v="57998"/>
    <n v="86762"/>
    <n v="170529"/>
    <n v="185347"/>
    <n v="34954"/>
    <n v="13487"/>
    <n v="121598"/>
    <n v="67038"/>
    <n v="36635"/>
    <n v="18586"/>
    <n v="25014"/>
    <n v="31019"/>
    <n v="21108"/>
    <n v="22906"/>
    <n v="363956"/>
    <n v="1956970"/>
    <m/>
  </r>
  <r>
    <x v="15"/>
    <x v="6"/>
    <n v="460065"/>
    <n v="10740"/>
    <n v="5663"/>
    <n v="17616"/>
    <n v="36949"/>
    <n v="29845"/>
    <n v="38005"/>
    <n v="38783"/>
    <n v="49254"/>
    <n v="75772"/>
    <n v="149389"/>
    <n v="162024"/>
    <n v="32355"/>
    <n v="11821"/>
    <n v="109073"/>
    <n v="62840"/>
    <n v="33685"/>
    <n v="17287"/>
    <n v="21839"/>
    <n v="26756"/>
    <n v="20718"/>
    <n v="18717"/>
    <n v="352174"/>
    <n v="1781370"/>
    <m/>
  </r>
  <r>
    <x v="15"/>
    <x v="7"/>
    <n v="508944"/>
    <n v="11148"/>
    <n v="7170"/>
    <n v="19344"/>
    <n v="38822"/>
    <n v="34973"/>
    <n v="35030"/>
    <n v="37126"/>
    <n v="52576"/>
    <n v="83297"/>
    <n v="144366"/>
    <n v="173903"/>
    <n v="33716"/>
    <n v="12881"/>
    <n v="115518"/>
    <n v="64204"/>
    <n v="35904"/>
    <n v="17934"/>
    <n v="23244"/>
    <n v="28634"/>
    <n v="20467"/>
    <n v="21352"/>
    <n v="363075"/>
    <n v="1883628"/>
    <m/>
  </r>
  <r>
    <x v="15"/>
    <x v="8"/>
    <n v="537621"/>
    <n v="12270"/>
    <n v="9389"/>
    <n v="21127"/>
    <n v="43678"/>
    <n v="38643"/>
    <n v="37822"/>
    <n v="43499"/>
    <n v="59870"/>
    <n v="90172"/>
    <n v="174989"/>
    <n v="189710"/>
    <n v="36464"/>
    <n v="14052"/>
    <n v="125575"/>
    <n v="71841"/>
    <n v="36806"/>
    <n v="19592"/>
    <n v="25432"/>
    <n v="31586"/>
    <n v="23498"/>
    <n v="23870"/>
    <n v="388529"/>
    <n v="2056035"/>
    <m/>
  </r>
  <r>
    <x v="15"/>
    <x v="9"/>
    <n v="540654"/>
    <n v="12515"/>
    <n v="11042"/>
    <n v="20898"/>
    <n v="42537"/>
    <n v="38122"/>
    <n v="44105"/>
    <n v="46315"/>
    <n v="59269"/>
    <n v="93003"/>
    <n v="173897"/>
    <n v="191083"/>
    <n v="36562"/>
    <n v="13705"/>
    <n v="126061"/>
    <n v="72788"/>
    <n v="37654"/>
    <n v="19367"/>
    <n v="24086"/>
    <n v="31844"/>
    <n v="23786"/>
    <n v="22121"/>
    <n v="393116"/>
    <n v="2074530"/>
    <m/>
  </r>
  <r>
    <x v="15"/>
    <x v="10"/>
    <n v="500209"/>
    <n v="11424"/>
    <n v="11881"/>
    <n v="19523"/>
    <n v="40314"/>
    <n v="36427"/>
    <n v="37182"/>
    <n v="42516"/>
    <n v="55784"/>
    <n v="87019"/>
    <n v="159794"/>
    <n v="180041"/>
    <n v="35248"/>
    <n v="13404"/>
    <n v="115888"/>
    <n v="67098"/>
    <n v="35409"/>
    <n v="17399"/>
    <n v="23676"/>
    <n v="27466"/>
    <n v="22150"/>
    <n v="20722"/>
    <n v="373838"/>
    <n v="1934412"/>
    <m/>
  </r>
  <r>
    <x v="15"/>
    <x v="11"/>
    <n v="489244"/>
    <n v="10511"/>
    <n v="7560"/>
    <n v="20098"/>
    <n v="39288"/>
    <n v="37669"/>
    <n v="39784"/>
    <n v="39282"/>
    <n v="53013"/>
    <n v="84610"/>
    <n v="156695"/>
    <n v="179367"/>
    <n v="34999"/>
    <n v="13224"/>
    <n v="110951"/>
    <n v="63501"/>
    <n v="36227"/>
    <n v="16994"/>
    <n v="22362"/>
    <n v="32033"/>
    <n v="17816"/>
    <n v="22931"/>
    <n v="364952"/>
    <n v="1893111"/>
    <m/>
  </r>
  <r>
    <x v="16"/>
    <x v="0"/>
    <n v="399704"/>
    <n v="8825"/>
    <n v="4876"/>
    <n v="14962"/>
    <n v="32190"/>
    <n v="26507"/>
    <n v="30668"/>
    <n v="32491"/>
    <n v="42137"/>
    <n v="72572"/>
    <n v="131081"/>
    <n v="146543"/>
    <n v="29792"/>
    <n v="10924"/>
    <n v="90609"/>
    <n v="52728"/>
    <n v="30899"/>
    <n v="15040"/>
    <n v="16754"/>
    <n v="28861"/>
    <n v="15839"/>
    <n v="15491"/>
    <n v="321985"/>
    <n v="1571478"/>
    <m/>
  </r>
  <r>
    <x v="16"/>
    <x v="1"/>
    <n v="400375"/>
    <n v="9037"/>
    <n v="6566"/>
    <n v="15126"/>
    <n v="33600"/>
    <n v="28238"/>
    <n v="34869"/>
    <n v="33511"/>
    <n v="44419"/>
    <n v="70978"/>
    <n v="135685"/>
    <n v="146083"/>
    <n v="30446"/>
    <n v="11277"/>
    <n v="101234"/>
    <n v="55528"/>
    <n v="31748"/>
    <n v="16922"/>
    <n v="18525"/>
    <n v="32840"/>
    <n v="19801"/>
    <n v="20287"/>
    <n v="329204"/>
    <n v="1626299"/>
    <m/>
  </r>
  <r>
    <x v="16"/>
    <x v="2"/>
    <n v="514737"/>
    <n v="10972"/>
    <n v="10082"/>
    <n v="20869"/>
    <n v="43109"/>
    <n v="38836"/>
    <n v="42175"/>
    <n v="46482"/>
    <n v="58621"/>
    <n v="88609"/>
    <n v="175634"/>
    <n v="197498"/>
    <n v="37780"/>
    <n v="14062"/>
    <n v="129469"/>
    <n v="70388"/>
    <n v="39285"/>
    <n v="18632"/>
    <n v="23768"/>
    <n v="37134"/>
    <n v="25512"/>
    <n v="26816"/>
    <n v="391787"/>
    <n v="2062257"/>
    <m/>
  </r>
  <r>
    <x v="16"/>
    <x v="3"/>
    <n v="512445"/>
    <n v="11079"/>
    <n v="9377"/>
    <n v="20170"/>
    <n v="40877"/>
    <n v="39766"/>
    <n v="45834"/>
    <n v="43930"/>
    <n v="53410"/>
    <n v="86818"/>
    <n v="168905"/>
    <n v="192044"/>
    <n v="36511"/>
    <n v="14235"/>
    <n v="129994"/>
    <n v="67448"/>
    <n v="37293"/>
    <n v="17334"/>
    <n v="21624"/>
    <n v="37734"/>
    <n v="23182"/>
    <n v="25750"/>
    <n v="378985"/>
    <n v="2014745"/>
    <m/>
  </r>
  <r>
    <x v="16"/>
    <x v="4"/>
    <n v="513353"/>
    <n v="11196"/>
    <n v="9364"/>
    <n v="19357"/>
    <n v="39440"/>
    <n v="33844"/>
    <n v="45312"/>
    <n v="42328"/>
    <n v="51171"/>
    <n v="84003"/>
    <n v="162707"/>
    <n v="183022"/>
    <n v="32813"/>
    <n v="13487"/>
    <n v="120577"/>
    <n v="61231"/>
    <n v="34167"/>
    <n v="16234"/>
    <n v="21962"/>
    <n v="34709"/>
    <n v="21597"/>
    <n v="24038"/>
    <n v="377188"/>
    <n v="1953100"/>
    <m/>
  </r>
  <r>
    <x v="16"/>
    <x v="5"/>
    <n v="520959"/>
    <n v="11883"/>
    <n v="11286"/>
    <n v="21022"/>
    <n v="42575"/>
    <n v="39731"/>
    <n v="46536"/>
    <n v="47876"/>
    <n v="54278"/>
    <n v="94420"/>
    <n v="157947"/>
    <n v="192744"/>
    <n v="36593"/>
    <n v="14813"/>
    <n v="129736"/>
    <n v="64505"/>
    <n v="37989"/>
    <n v="17704"/>
    <n v="23429"/>
    <n v="35608"/>
    <n v="23848"/>
    <n v="22941"/>
    <n v="392683"/>
    <n v="2041106"/>
    <m/>
  </r>
  <r>
    <x v="16"/>
    <x v="6"/>
    <n v="513135"/>
    <n v="11647"/>
    <n v="6930"/>
    <n v="19726"/>
    <n v="41179"/>
    <n v="34369"/>
    <n v="41677"/>
    <n v="43306"/>
    <n v="53274"/>
    <n v="86103"/>
    <n v="167551"/>
    <n v="187507"/>
    <n v="36681"/>
    <n v="14272"/>
    <n v="119842"/>
    <n v="64138"/>
    <n v="36286"/>
    <n v="16989"/>
    <n v="20306"/>
    <n v="32610"/>
    <n v="21179"/>
    <n v="19297"/>
    <n v="376549"/>
    <n v="1964553"/>
    <m/>
  </r>
  <r>
    <x v="16"/>
    <x v="7"/>
    <n v="520445"/>
    <n v="12117"/>
    <n v="8668"/>
    <n v="20954"/>
    <n v="41558"/>
    <n v="38084"/>
    <n v="42602"/>
    <n v="41984"/>
    <n v="53709"/>
    <n v="92416"/>
    <n v="174902"/>
    <n v="193739"/>
    <n v="38752"/>
    <n v="15277"/>
    <n v="129532"/>
    <n v="62567"/>
    <n v="37976"/>
    <n v="17463"/>
    <n v="22439"/>
    <n v="35411"/>
    <n v="23467"/>
    <n v="20863"/>
    <n v="396313"/>
    <n v="2041238"/>
    <m/>
  </r>
  <r>
    <x v="16"/>
    <x v="8"/>
    <n v="548783"/>
    <n v="12278"/>
    <n v="9251"/>
    <n v="22170"/>
    <n v="45482"/>
    <n v="41084"/>
    <n v="47617"/>
    <n v="40557"/>
    <n v="55751"/>
    <n v="96159"/>
    <n v="180153"/>
    <n v="198923"/>
    <n v="40396"/>
    <n v="15872"/>
    <n v="133195"/>
    <n v="67249"/>
    <n v="38159"/>
    <n v="17888"/>
    <n v="24292"/>
    <n v="36775"/>
    <n v="20948"/>
    <n v="22406"/>
    <n v="414263"/>
    <n v="2129651"/>
    <m/>
  </r>
  <r>
    <x v="16"/>
    <x v="9"/>
    <n v="475359"/>
    <n v="9689"/>
    <n v="7774"/>
    <n v="18633"/>
    <n v="37983"/>
    <n v="33908"/>
    <n v="38404"/>
    <n v="35528"/>
    <n v="50270"/>
    <n v="82373"/>
    <n v="150716"/>
    <n v="173919"/>
    <n v="38251"/>
    <n v="13662"/>
    <n v="115251"/>
    <n v="58512"/>
    <n v="31755"/>
    <n v="15675"/>
    <n v="19599"/>
    <n v="30821"/>
    <n v="18109"/>
    <n v="18633"/>
    <n v="377168"/>
    <n v="1851992"/>
    <m/>
  </r>
  <r>
    <x v="16"/>
    <x v="10"/>
    <n v="474948"/>
    <n v="12392"/>
    <n v="8217"/>
    <n v="20061"/>
    <n v="40286"/>
    <n v="34138"/>
    <n v="43054"/>
    <n v="29540"/>
    <n v="43579"/>
    <n v="77792"/>
    <n v="148321"/>
    <n v="174639"/>
    <n v="35613"/>
    <n v="14035"/>
    <n v="117442"/>
    <n v="55059"/>
    <n v="32013"/>
    <n v="16396"/>
    <n v="19023"/>
    <n v="33978"/>
    <n v="15927"/>
    <n v="20379"/>
    <n v="368861"/>
    <n v="1835693"/>
    <m/>
  </r>
  <r>
    <x v="16"/>
    <x v="11"/>
    <n v="485256"/>
    <n v="10658"/>
    <n v="10195"/>
    <n v="19288"/>
    <n v="38122"/>
    <n v="33982"/>
    <n v="25258"/>
    <n v="12925"/>
    <n v="27643"/>
    <n v="60627"/>
    <n v="66406"/>
    <n v="176063"/>
    <n v="3724"/>
    <n v="193"/>
    <n v="108613"/>
    <n v="12584"/>
    <n v="1746"/>
    <n v="15246"/>
    <n v="16968"/>
    <n v="30720"/>
    <n v="14490"/>
    <n v="18787"/>
    <n v="388308"/>
    <n v="1577802"/>
    <m/>
  </r>
  <r>
    <x v="17"/>
    <x v="0"/>
    <n v="389189"/>
    <n v="9322"/>
    <n v="8507"/>
    <n v="13460"/>
    <n v="29081"/>
    <n v="24213"/>
    <n v="18633"/>
    <n v="16027"/>
    <n v="25735"/>
    <n v="42369"/>
    <n v="44850"/>
    <n v="144348"/>
    <n v="24526"/>
    <n v="8940"/>
    <n v="92002"/>
    <n v="41110"/>
    <n v="21989"/>
    <n v="12810"/>
    <n v="14813"/>
    <n v="25127"/>
    <n v="10275"/>
    <n v="15417"/>
    <n v="323599"/>
    <n v="1356342"/>
    <m/>
  </r>
  <r>
    <x v="17"/>
    <x v="1"/>
    <n v="394139"/>
    <n v="8381"/>
    <n v="5651"/>
    <n v="12495"/>
    <n v="29737"/>
    <n v="24420"/>
    <n v="14022"/>
    <n v="26520"/>
    <n v="28915"/>
    <n v="47378"/>
    <n v="87954"/>
    <n v="139988"/>
    <n v="25511"/>
    <n v="8839"/>
    <n v="88568"/>
    <n v="45731"/>
    <n v="22594"/>
    <n v="12502"/>
    <n v="14388"/>
    <n v="22626"/>
    <n v="11240"/>
    <n v="15166"/>
    <n v="331264"/>
    <n v="1418029"/>
    <m/>
  </r>
  <r>
    <x v="17"/>
    <x v="2"/>
    <n v="428383"/>
    <n v="9507"/>
    <n v="6064"/>
    <n v="14098"/>
    <n v="32130"/>
    <n v="30527"/>
    <n v="16763"/>
    <n v="27873"/>
    <n v="29610"/>
    <n v="47757"/>
    <n v="100770"/>
    <n v="159013"/>
    <n v="28435"/>
    <n v="8529"/>
    <n v="97977"/>
    <n v="48361"/>
    <n v="20364"/>
    <n v="10877"/>
    <n v="15441"/>
    <n v="23926"/>
    <n v="9623"/>
    <n v="17059"/>
    <n v="368917"/>
    <n v="1552004"/>
    <m/>
  </r>
  <r>
    <x v="17"/>
    <x v="3"/>
    <n v="424698"/>
    <n v="8119"/>
    <n v="5720"/>
    <n v="14794"/>
    <n v="27871"/>
    <n v="26747"/>
    <n v="17538"/>
    <n v="28846"/>
    <n v="30242"/>
    <n v="57204"/>
    <n v="103685"/>
    <n v="154817"/>
    <n v="24104"/>
    <n v="8727"/>
    <n v="103245"/>
    <n v="48252"/>
    <n v="24466"/>
    <n v="11691"/>
    <n v="14565"/>
    <n v="22475"/>
    <n v="8535"/>
    <n v="16755"/>
    <n v="363887"/>
    <n v="1546983"/>
    <m/>
  </r>
  <r>
    <x v="17"/>
    <x v="4"/>
    <n v="493707"/>
    <n v="8635"/>
    <n v="4876"/>
    <n v="16814"/>
    <n v="34010"/>
    <n v="33179"/>
    <n v="25104"/>
    <n v="29391"/>
    <n v="39288"/>
    <n v="69567"/>
    <n v="116764"/>
    <n v="173341"/>
    <n v="26894"/>
    <n v="7995"/>
    <n v="113863"/>
    <n v="54004"/>
    <n v="23233"/>
    <n v="9682"/>
    <n v="14397"/>
    <n v="24955"/>
    <n v="10533"/>
    <n v="18876"/>
    <n v="402704"/>
    <n v="1751812"/>
    <m/>
  </r>
  <r>
    <x v="17"/>
    <x v="5"/>
    <n v="494985"/>
    <n v="7576"/>
    <n v="2943"/>
    <n v="13649"/>
    <n v="28199"/>
    <n v="31228"/>
    <n v="22183"/>
    <n v="29010"/>
    <n v="41678"/>
    <n v="67866"/>
    <n v="103673"/>
    <n v="156903"/>
    <n v="26631"/>
    <n v="5319"/>
    <n v="109170"/>
    <n v="49842"/>
    <n v="22466"/>
    <n v="8592"/>
    <n v="17217"/>
    <n v="19618"/>
    <n v="10501"/>
    <n v="14781"/>
    <n v="365728"/>
    <n v="1649758"/>
    <m/>
  </r>
  <r>
    <x v="17"/>
    <x v="6"/>
    <n v="441010"/>
    <n v="6448"/>
    <n v="2789"/>
    <n v="5267"/>
    <n v="14021"/>
    <n v="23298"/>
    <n v="14535"/>
    <n v="20302"/>
    <n v="28303"/>
    <n v="50376"/>
    <n v="74538"/>
    <n v="119670"/>
    <n v="13594"/>
    <n v="3837"/>
    <n v="73113"/>
    <n v="39303"/>
    <n v="9395"/>
    <n v="4432"/>
    <n v="9040"/>
    <n v="12153"/>
    <n v="5711"/>
    <n v="6996"/>
    <n v="268604"/>
    <n v="1246735"/>
    <m/>
  </r>
  <r>
    <x v="17"/>
    <x v="7"/>
    <n v="484878"/>
    <n v="5203"/>
    <n v="895"/>
    <n v="2376"/>
    <n v="4475"/>
    <n v="11182"/>
    <n v="12051"/>
    <n v="14771"/>
    <n v="22349"/>
    <n v="66390"/>
    <n v="102066"/>
    <n v="150242"/>
    <n v="11723"/>
    <n v="2197"/>
    <n v="99408"/>
    <n v="35229"/>
    <n v="9640"/>
    <n v="5222"/>
    <n v="4988"/>
    <n v="11660"/>
    <n v="6419"/>
    <n v="7773"/>
    <n v="368613"/>
    <n v="1439750"/>
    <m/>
  </r>
  <r>
    <x v="17"/>
    <x v="8"/>
    <n v="582712"/>
    <n v="6567"/>
    <n v="543"/>
    <n v="1721"/>
    <n v="3679"/>
    <n v="9062"/>
    <n v="16832"/>
    <n v="20711"/>
    <n v="17377"/>
    <n v="70864"/>
    <n v="104484"/>
    <n v="159835"/>
    <n v="10057"/>
    <n v="1968"/>
    <n v="114510"/>
    <n v="35884"/>
    <n v="10940"/>
    <n v="6614"/>
    <n v="7613"/>
    <n v="18851"/>
    <n v="10323"/>
    <n v="6603"/>
    <n v="392644"/>
    <n v="1610394"/>
    <m/>
  </r>
  <r>
    <x v="17"/>
    <x v="9"/>
    <n v="524060"/>
    <n v="4606"/>
    <n v="1144"/>
    <n v="4762"/>
    <n v="10789"/>
    <n v="11923"/>
    <n v="22322"/>
    <n v="23194"/>
    <n v="33729"/>
    <n v="71504"/>
    <n v="110510"/>
    <n v="152671"/>
    <n v="8528"/>
    <n v="2687"/>
    <n v="97840"/>
    <n v="33244"/>
    <n v="14725"/>
    <n v="5704"/>
    <n v="8910"/>
    <n v="17250"/>
    <n v="10802"/>
    <n v="9156"/>
    <n v="381782"/>
    <n v="1561842"/>
    <m/>
  </r>
  <r>
    <x v="17"/>
    <x v="10"/>
    <n v="559226"/>
    <n v="6502"/>
    <n v="3359"/>
    <n v="14218"/>
    <n v="29757"/>
    <n v="28914"/>
    <n v="33132"/>
    <n v="35049"/>
    <n v="45135"/>
    <n v="78859"/>
    <n v="133593"/>
    <n v="166801"/>
    <n v="24469"/>
    <n v="6540"/>
    <n v="114836"/>
    <n v="46884"/>
    <n v="24835"/>
    <n v="9983"/>
    <n v="16048"/>
    <n v="26582"/>
    <n v="12694"/>
    <n v="22369"/>
    <n v="385143"/>
    <n v="1824928"/>
    <m/>
  </r>
  <r>
    <x v="17"/>
    <x v="11"/>
    <n v="449208"/>
    <n v="6003"/>
    <n v="2349"/>
    <n v="11540"/>
    <n v="28782"/>
    <n v="25304"/>
    <n v="25315"/>
    <n v="31711"/>
    <n v="39044"/>
    <n v="67457"/>
    <n v="120187"/>
    <n v="142225"/>
    <n v="19903"/>
    <n v="6660"/>
    <n v="99104"/>
    <n v="39608"/>
    <n v="18162"/>
    <n v="8713"/>
    <n v="13619"/>
    <n v="20217"/>
    <n v="10890"/>
    <n v="19343"/>
    <n v="345427"/>
    <n v="1550771"/>
    <m/>
  </r>
  <r>
    <x v="18"/>
    <x v="0"/>
    <n v="425380"/>
    <n v="5617"/>
    <n v="1849"/>
    <n v="10983"/>
    <n v="26068"/>
    <n v="21406"/>
    <n v="26940"/>
    <n v="29500"/>
    <n v="34201"/>
    <n v="60593"/>
    <n v="104454"/>
    <n v="129196"/>
    <n v="19687"/>
    <n v="2642"/>
    <n v="84984"/>
    <n v="33321"/>
    <n v="18119"/>
    <n v="7112"/>
    <n v="12325"/>
    <n v="19565"/>
    <n v="9624"/>
    <n v="16558"/>
    <n v="297244"/>
    <n v="1397368"/>
    <m/>
  </r>
  <r>
    <x v="18"/>
    <x v="1"/>
    <n v="428646"/>
    <n v="5038"/>
    <n v="2036"/>
    <n v="10713"/>
    <n v="24847"/>
    <n v="20376"/>
    <n v="25516"/>
    <n v="25751"/>
    <n v="34862"/>
    <n v="54029"/>
    <n v="102822"/>
    <n v="121558"/>
    <n v="18793"/>
    <n v="5312"/>
    <n v="76631"/>
    <n v="38066"/>
    <n v="17245"/>
    <n v="6235"/>
    <n v="15738"/>
    <n v="21618"/>
    <n v="8917"/>
    <n v="12356"/>
    <n v="279241"/>
    <n v="1356346"/>
    <m/>
  </r>
  <r>
    <x v="18"/>
    <x v="2"/>
    <n v="556178"/>
    <n v="7384"/>
    <n v="3879"/>
    <n v="13928"/>
    <n v="34289"/>
    <n v="29554"/>
    <n v="34503"/>
    <n v="37494"/>
    <n v="48462"/>
    <n v="77265"/>
    <n v="137695"/>
    <n v="164530"/>
    <n v="23999"/>
    <n v="8241"/>
    <n v="109682"/>
    <n v="53031"/>
    <n v="23444"/>
    <n v="8036"/>
    <n v="18500"/>
    <n v="27067"/>
    <n v="11433"/>
    <n v="20597"/>
    <n v="356095"/>
    <n v="1805286"/>
    <m/>
  </r>
  <r>
    <x v="18"/>
    <x v="3"/>
    <n v="487111"/>
    <n v="6325"/>
    <n v="3691"/>
    <n v="10589"/>
    <n v="28570"/>
    <n v="24954"/>
    <n v="28962"/>
    <n v="35067"/>
    <n v="40786"/>
    <n v="64737"/>
    <n v="120017"/>
    <n v="141457"/>
    <n v="22070"/>
    <n v="7416"/>
    <n v="98198"/>
    <n v="42121"/>
    <n v="20422"/>
    <n v="6681"/>
    <n v="17189"/>
    <n v="19623"/>
    <n v="10499"/>
    <n v="17317"/>
    <n v="315396"/>
    <n v="1569198"/>
    <m/>
  </r>
  <r>
    <x v="18"/>
    <x v="4"/>
    <n v="538170"/>
    <n v="10047"/>
    <n v="8438"/>
    <n v="13109"/>
    <n v="34160"/>
    <n v="28232"/>
    <n v="31206"/>
    <n v="37910"/>
    <n v="44936"/>
    <n v="71048"/>
    <n v="132876"/>
    <n v="156674"/>
    <n v="24362"/>
    <n v="8484"/>
    <n v="109311"/>
    <n v="42419"/>
    <n v="22999"/>
    <n v="8404"/>
    <n v="19359"/>
    <n v="24346"/>
    <n v="13781"/>
    <n v="19506"/>
    <n v="349514"/>
    <n v="1749291"/>
    <m/>
  </r>
  <r>
    <x v="18"/>
    <x v="5"/>
    <n v="536618"/>
    <n v="7610"/>
    <n v="4267"/>
    <n v="14285"/>
    <n v="33894"/>
    <n v="27598"/>
    <n v="28593"/>
    <n v="39068"/>
    <n v="45464"/>
    <n v="71306"/>
    <n v="128615"/>
    <n v="150009"/>
    <n v="22857"/>
    <n v="7027"/>
    <n v="106280"/>
    <n v="42960"/>
    <n v="25232"/>
    <n v="8522"/>
    <n v="18298"/>
    <n v="22481"/>
    <n v="11737"/>
    <n v="17267"/>
    <n v="329867"/>
    <n v="1699855"/>
    <m/>
  </r>
  <r>
    <x v="18"/>
    <x v="6"/>
    <n v="532255"/>
    <n v="8147"/>
    <n v="8220"/>
    <n v="13919"/>
    <n v="32693"/>
    <n v="26758"/>
    <n v="29821"/>
    <n v="38827"/>
    <n v="45648"/>
    <n v="69646"/>
    <n v="133726"/>
    <n v="153567"/>
    <n v="24649"/>
    <n v="8291"/>
    <n v="102824"/>
    <n v="43724"/>
    <n v="28716"/>
    <n v="11421"/>
    <n v="15981"/>
    <n v="19023"/>
    <n v="10733"/>
    <n v="13491"/>
    <n v="338688"/>
    <n v="1710768"/>
    <m/>
  </r>
  <r>
    <x v="18"/>
    <x v="7"/>
    <n v="529162"/>
    <n v="7491"/>
    <n v="5530"/>
    <n v="12484"/>
    <n v="28479"/>
    <n v="21731"/>
    <n v="26345"/>
    <n v="27673"/>
    <n v="41768"/>
    <n v="61294"/>
    <n v="124749"/>
    <n v="140501"/>
    <n v="20629"/>
    <n v="7591"/>
    <n v="93704"/>
    <n v="39691"/>
    <n v="21690"/>
    <n v="9148"/>
    <n v="15037"/>
    <n v="22527"/>
    <n v="11204"/>
    <n v="11335"/>
    <n v="307334"/>
    <n v="1587097"/>
    <m/>
  </r>
  <r>
    <x v="18"/>
    <x v="8"/>
    <n v="546122"/>
    <n v="6853"/>
    <n v="3560"/>
    <n v="13295"/>
    <n v="25731"/>
    <n v="22839"/>
    <n v="24563"/>
    <n v="27900"/>
    <n v="40182"/>
    <n v="57578"/>
    <n v="116637"/>
    <n v="131686"/>
    <n v="17648"/>
    <n v="7172"/>
    <n v="91818"/>
    <n v="38335"/>
    <n v="16784"/>
    <n v="9758"/>
    <n v="13779"/>
    <n v="17647"/>
    <n v="10368"/>
    <n v="11362"/>
    <n v="282327"/>
    <n v="1533944"/>
    <m/>
  </r>
  <r>
    <x v="18"/>
    <x v="9"/>
    <n v="600350"/>
    <n v="7405"/>
    <n v="3967"/>
    <n v="14170"/>
    <n v="25634"/>
    <n v="23243"/>
    <n v="27041"/>
    <n v="28871"/>
    <n v="44784"/>
    <n v="66329"/>
    <n v="124908"/>
    <n v="143368"/>
    <n v="20129"/>
    <n v="7824"/>
    <n v="99180"/>
    <n v="41433"/>
    <n v="17108"/>
    <n v="9471"/>
    <n v="15366"/>
    <n v="20094"/>
    <n v="11492"/>
    <n v="12224"/>
    <n v="300994"/>
    <n v="1665385"/>
    <m/>
  </r>
  <r>
    <x v="18"/>
    <x v="10"/>
    <n v="550055"/>
    <n v="7365"/>
    <n v="2717"/>
    <n v="12182"/>
    <n v="26042"/>
    <n v="21163"/>
    <n v="23800"/>
    <n v="25886"/>
    <n v="39618"/>
    <n v="56829"/>
    <n v="111951"/>
    <n v="124167"/>
    <n v="16523"/>
    <n v="6333"/>
    <n v="90245"/>
    <n v="36250"/>
    <n v="14419"/>
    <n v="7366"/>
    <n v="14611"/>
    <n v="17036"/>
    <n v="10579"/>
    <n v="9913"/>
    <n v="265628"/>
    <n v="1490678"/>
    <m/>
  </r>
  <r>
    <x v="18"/>
    <x v="11"/>
    <n v="511266"/>
    <n v="6690"/>
    <n v="1840"/>
    <n v="11443"/>
    <n v="24760"/>
    <n v="20976"/>
    <n v="19973"/>
    <n v="25482"/>
    <n v="34581"/>
    <n v="54641"/>
    <n v="106585"/>
    <n v="116657"/>
    <n v="13425"/>
    <n v="6792"/>
    <n v="80914"/>
    <n v="33727"/>
    <n v="16579"/>
    <n v="8124"/>
    <n v="13034"/>
    <n v="16290"/>
    <n v="9993"/>
    <n v="8994"/>
    <n v="255436"/>
    <n v="1398202"/>
    <m/>
  </r>
  <r>
    <x v="19"/>
    <x v="0"/>
    <n v="439208"/>
    <n v="6019"/>
    <n v="1878"/>
    <n v="10337"/>
    <n v="19190"/>
    <n v="15365"/>
    <n v="18949"/>
    <n v="23540"/>
    <n v="31030"/>
    <n v="48997"/>
    <n v="93596"/>
    <n v="100624"/>
    <n v="14891"/>
    <n v="6412"/>
    <n v="66997"/>
    <n v="30459"/>
    <n v="15843"/>
    <n v="6878"/>
    <n v="10695"/>
    <n v="14004"/>
    <n v="8435"/>
    <n v="8844"/>
    <n v="220677"/>
    <n v="1212868"/>
    <m/>
  </r>
  <r>
    <x v="19"/>
    <x v="1"/>
    <n v="389263"/>
    <n v="5868"/>
    <n v="2797"/>
    <n v="7710"/>
    <n v="17887"/>
    <n v="12690"/>
    <n v="15109"/>
    <n v="18041"/>
    <n v="29470"/>
    <n v="44635"/>
    <n v="79439"/>
    <n v="85305"/>
    <n v="11382"/>
    <n v="5186"/>
    <n v="64504"/>
    <n v="26893"/>
    <n v="10450"/>
    <n v="6186"/>
    <n v="8910"/>
    <n v="13017"/>
    <n v="8199"/>
    <n v="7952"/>
    <n v="153383"/>
    <n v="1024276"/>
    <m/>
  </r>
  <r>
    <x v="19"/>
    <x v="2"/>
    <n v="398539"/>
    <n v="6261"/>
    <n v="2821"/>
    <n v="7506"/>
    <n v="20469"/>
    <n v="17189"/>
    <n v="15836"/>
    <n v="20404"/>
    <n v="32210"/>
    <n v="45753"/>
    <n v="90909"/>
    <n v="99845"/>
    <n v="6163"/>
    <n v="5286"/>
    <n v="60852"/>
    <n v="30355"/>
    <n v="12306"/>
    <n v="5578"/>
    <n v="12033"/>
    <n v="13281"/>
    <n v="7584"/>
    <n v="8449"/>
    <n v="187733"/>
    <n v="1107362"/>
    <m/>
  </r>
  <r>
    <x v="19"/>
    <x v="3"/>
    <n v="468453"/>
    <n v="6550"/>
    <n v="2446"/>
    <n v="9008"/>
    <n v="14918"/>
    <n v="19400"/>
    <n v="15219"/>
    <n v="23275"/>
    <n v="34378"/>
    <n v="46348"/>
    <n v="87619"/>
    <n v="110670"/>
    <n v="13629"/>
    <n v="4429"/>
    <n v="72124"/>
    <n v="30502"/>
    <n v="13041"/>
    <n v="5091"/>
    <n v="11736"/>
    <n v="14834"/>
    <n v="7208"/>
    <n v="7000"/>
    <n v="218014"/>
    <n v="1235892"/>
    <m/>
  </r>
  <r>
    <x v="19"/>
    <x v="4"/>
    <n v="523971"/>
    <n v="5541"/>
    <n v="2397"/>
    <n v="11405"/>
    <n v="24735"/>
    <n v="23647"/>
    <n v="18617"/>
    <n v="27763"/>
    <n v="37844"/>
    <n v="59178"/>
    <n v="105118"/>
    <n v="125465"/>
    <n v="16605"/>
    <n v="5246"/>
    <n v="82933"/>
    <n v="33114"/>
    <n v="16899"/>
    <n v="6581"/>
    <n v="15232"/>
    <n v="16723"/>
    <n v="9046"/>
    <n v="9329"/>
    <n v="281467"/>
    <n v="1458856"/>
    <m/>
  </r>
  <r>
    <x v="19"/>
    <x v="5"/>
    <n v="481048"/>
    <n v="5814"/>
    <n v="1594"/>
    <n v="9187"/>
    <n v="18363"/>
    <n v="19017"/>
    <n v="16350"/>
    <n v="24118"/>
    <n v="32283"/>
    <n v="46321"/>
    <n v="93980"/>
    <n v="112848"/>
    <n v="14279"/>
    <n v="5370"/>
    <n v="74746"/>
    <n v="33169"/>
    <n v="13740"/>
    <n v="5309"/>
    <n v="12158"/>
    <n v="14293"/>
    <n v="7173"/>
    <n v="8998"/>
    <n v="248000"/>
    <n v="1298158"/>
    <m/>
  </r>
  <r>
    <x v="19"/>
    <x v="6"/>
    <n v="601659"/>
    <n v="7503"/>
    <n v="1801"/>
    <n v="10901"/>
    <n v="24175"/>
    <n v="23015"/>
    <n v="18962"/>
    <n v="27436"/>
    <n v="38542"/>
    <n v="43143"/>
    <n v="109403"/>
    <n v="131078"/>
    <n v="13917"/>
    <n v="6496"/>
    <n v="82396"/>
    <n v="38798"/>
    <n v="16127"/>
    <n v="7016"/>
    <n v="13186"/>
    <n v="18145"/>
    <n v="9168"/>
    <n v="6200"/>
    <n v="294881"/>
    <n v="1543948"/>
    <m/>
  </r>
  <r>
    <x v="19"/>
    <x v="7"/>
    <n v="549376"/>
    <n v="5203"/>
    <n v="2243"/>
    <n v="11102"/>
    <n v="21900"/>
    <n v="13662"/>
    <n v="19851"/>
    <n v="27126"/>
    <n v="36387"/>
    <n v="23193"/>
    <n v="89656"/>
    <n v="122579"/>
    <n v="15745"/>
    <n v="6947"/>
    <n v="74735"/>
    <n v="36901"/>
    <n v="14669"/>
    <n v="6668"/>
    <n v="10895"/>
    <n v="15035"/>
    <n v="7259"/>
    <n v="6565"/>
    <n v="271845"/>
    <n v="1389542"/>
    <m/>
  </r>
  <r>
    <x v="19"/>
    <x v="8"/>
    <n v="524435"/>
    <n v="3377"/>
    <n v="2473"/>
    <n v="11527"/>
    <n v="21609"/>
    <n v="21353"/>
    <n v="19600"/>
    <n v="27091"/>
    <n v="36323"/>
    <n v="43002"/>
    <n v="90194"/>
    <n v="123167"/>
    <n v="16380"/>
    <n v="6323"/>
    <n v="71277"/>
    <n v="37623"/>
    <n v="15789"/>
    <n v="6080"/>
    <n v="12973"/>
    <n v="6653"/>
    <n v="6799"/>
    <n v="8090"/>
    <n v="261174"/>
    <n v="1373312"/>
    <m/>
  </r>
  <r>
    <x v="19"/>
    <x v="9"/>
    <n v="499798"/>
    <n v="7228"/>
    <n v="2082"/>
    <n v="13436"/>
    <n v="24244"/>
    <n v="22813"/>
    <n v="21053"/>
    <n v="29677"/>
    <n v="38398"/>
    <n v="51353"/>
    <n v="101589"/>
    <n v="130037"/>
    <n v="18465"/>
    <n v="6955"/>
    <n v="83975"/>
    <n v="40258"/>
    <n v="17573"/>
    <n v="6711"/>
    <n v="16112"/>
    <n v="14789"/>
    <n v="8090"/>
    <n v="7740"/>
    <n v="247256"/>
    <n v="1409632"/>
    <m/>
  </r>
  <r>
    <x v="19"/>
    <x v="10"/>
    <n v="467085"/>
    <n v="6668"/>
    <n v="1382"/>
    <n v="12018"/>
    <n v="16770"/>
    <n v="21928"/>
    <n v="16731"/>
    <n v="26707"/>
    <n v="36792"/>
    <n v="44545"/>
    <n v="93413"/>
    <n v="117229"/>
    <n v="10791"/>
    <n v="6501"/>
    <n v="79143"/>
    <n v="37350"/>
    <n v="15739"/>
    <n v="6103"/>
    <n v="14190"/>
    <n v="12502"/>
    <n v="8159"/>
    <n v="5103"/>
    <n v="196337"/>
    <n v="1253186"/>
    <m/>
  </r>
  <r>
    <x v="19"/>
    <x v="11"/>
    <n v="412370"/>
    <n v="5324"/>
    <n v="1270"/>
    <n v="9899"/>
    <n v="16847"/>
    <n v="18011"/>
    <n v="14860"/>
    <n v="21480"/>
    <n v="29266"/>
    <n v="36617"/>
    <n v="75232"/>
    <n v="102120"/>
    <n v="14256"/>
    <n v="5383"/>
    <n v="67659"/>
    <n v="29630"/>
    <n v="12092"/>
    <n v="5067"/>
    <n v="11963"/>
    <n v="10058"/>
    <n v="6122"/>
    <n v="5683"/>
    <n v="200968"/>
    <n v="1112177"/>
    <m/>
  </r>
  <r>
    <x v="20"/>
    <x v="0"/>
    <n v="364372"/>
    <n v="4763"/>
    <n v="940"/>
    <n v="8074"/>
    <n v="15181"/>
    <n v="14921"/>
    <n v="11388"/>
    <n v="18063"/>
    <n v="22240"/>
    <n v="26678"/>
    <n v="63989"/>
    <n v="90405"/>
    <n v="12067"/>
    <n v="4756"/>
    <n v="59105"/>
    <n v="23191"/>
    <n v="13482"/>
    <n v="4679"/>
    <n v="7897"/>
    <n v="8727"/>
    <n v="4926"/>
    <n v="3743"/>
    <n v="148086"/>
    <n v="931673"/>
    <m/>
  </r>
  <r>
    <x v="20"/>
    <x v="1"/>
    <n v="361273"/>
    <n v="4238"/>
    <n v="1275"/>
    <n v="7676"/>
    <n v="14103"/>
    <n v="13760"/>
    <n v="10765"/>
    <n v="16400"/>
    <n v="21589"/>
    <n v="24953"/>
    <n v="57854"/>
    <n v="87253"/>
    <n v="12336"/>
    <n v="4424"/>
    <n v="56721"/>
    <n v="25440"/>
    <n v="11138"/>
    <n v="3711"/>
    <n v="8539"/>
    <n v="10442"/>
    <n v="5003"/>
    <n v="3643"/>
    <n v="163486"/>
    <n v="926022"/>
    <m/>
  </r>
  <r>
    <x v="20"/>
    <x v="2"/>
    <n v="309486"/>
    <n v="3759"/>
    <n v="1220"/>
    <n v="5991"/>
    <n v="12663"/>
    <n v="11975"/>
    <n v="11025"/>
    <n v="11978"/>
    <n v="23660"/>
    <n v="24263"/>
    <n v="58510"/>
    <n v="93485"/>
    <n v="10469"/>
    <n v="4428"/>
    <n v="62113"/>
    <n v="23828"/>
    <n v="10267"/>
    <n v="3538"/>
    <n v="4919"/>
    <n v="8136"/>
    <n v="4786"/>
    <n v="4796"/>
    <n v="186612"/>
    <n v="891907"/>
    <m/>
  </r>
  <r>
    <x v="20"/>
    <x v="3"/>
    <n v="420239"/>
    <n v="425"/>
    <n v="2127"/>
    <n v="10059"/>
    <n v="19110"/>
    <n v="17856"/>
    <n v="13455"/>
    <n v="21171"/>
    <n v="29791"/>
    <n v="29403"/>
    <n v="72886"/>
    <n v="121283"/>
    <n v="13049"/>
    <n v="4838"/>
    <n v="84765"/>
    <n v="32873"/>
    <n v="13125"/>
    <n v="7230"/>
    <n v="13238"/>
    <n v="10350"/>
    <n v="5029"/>
    <n v="6357"/>
    <n v="245561"/>
    <n v="1194220"/>
    <m/>
  </r>
  <r>
    <x v="20"/>
    <x v="4"/>
    <n v="394703"/>
    <n v="6041"/>
    <n v="1908"/>
    <n v="9493"/>
    <n v="17078"/>
    <n v="18651"/>
    <n v="12481"/>
    <n v="18214"/>
    <n v="30832"/>
    <n v="28045"/>
    <n v="68210"/>
    <n v="110089"/>
    <n v="13894"/>
    <n v="5152"/>
    <n v="72875"/>
    <n v="32792"/>
    <n v="14829"/>
    <n v="7460"/>
    <n v="12057"/>
    <n v="12235"/>
    <n v="4455"/>
    <n v="6616"/>
    <n v="222099"/>
    <n v="1120209"/>
    <m/>
  </r>
  <r>
    <x v="20"/>
    <x v="5"/>
    <n v="370711"/>
    <n v="5258"/>
    <n v="1369"/>
    <n v="8634"/>
    <n v="16170"/>
    <n v="16903"/>
    <n v="10952"/>
    <n v="20081"/>
    <n v="25837"/>
    <n v="35174"/>
    <n v="65397"/>
    <n v="94372"/>
    <n v="12055"/>
    <n v="4778"/>
    <n v="61630"/>
    <n v="26491"/>
    <n v="12975"/>
    <n v="5382"/>
    <n v="10496"/>
    <n v="9343"/>
    <n v="4207"/>
    <n v="4984"/>
    <n v="210974"/>
    <n v="1034173"/>
    <m/>
  </r>
  <r>
    <x v="20"/>
    <x v="6"/>
    <n v="345153"/>
    <n v="6046"/>
    <n v="1122"/>
    <n v="7693"/>
    <n v="14073"/>
    <n v="15861"/>
    <n v="10924"/>
    <n v="17401"/>
    <n v="26217"/>
    <n v="41321"/>
    <n v="72335"/>
    <n v="90854"/>
    <n v="10869"/>
    <n v="3990"/>
    <n v="56526"/>
    <n v="24393"/>
    <n v="12413"/>
    <n v="4724"/>
    <n v="7840"/>
    <n v="8857"/>
    <n v="2432"/>
    <n v="3697"/>
    <n v="179122"/>
    <n v="963863"/>
    <m/>
  </r>
  <r>
    <x v="20"/>
    <x v="7"/>
    <n v="363416"/>
    <n v="4787"/>
    <n v="1034"/>
    <n v="7609"/>
    <n v="14390"/>
    <n v="13166"/>
    <n v="17269"/>
    <n v="15193"/>
    <n v="23934"/>
    <n v="33116"/>
    <n v="69952"/>
    <n v="88094"/>
    <n v="9089"/>
    <n v="3735"/>
    <n v="52268"/>
    <n v="22993"/>
    <n v="11602"/>
    <n v="5082"/>
    <n v="8417"/>
    <n v="10301"/>
    <n v="3458"/>
    <n v="3836"/>
    <n v="196806"/>
    <n v="979547"/>
    <m/>
  </r>
  <r>
    <x v="20"/>
    <x v="8"/>
    <n v="438340"/>
    <n v="6068"/>
    <n v="1741"/>
    <n v="10466"/>
    <n v="18667"/>
    <n v="18672"/>
    <n v="25251"/>
    <n v="21915"/>
    <n v="31197"/>
    <n v="45934"/>
    <n v="89873"/>
    <n v="100688"/>
    <n v="14113"/>
    <n v="5087"/>
    <n v="63514"/>
    <n v="40757"/>
    <n v="14170"/>
    <n v="5568"/>
    <n v="10280"/>
    <n v="10358"/>
    <n v="5467"/>
    <n v="4988"/>
    <n v="221736"/>
    <n v="1204850"/>
    <m/>
  </r>
  <r>
    <x v="20"/>
    <x v="9"/>
    <n v="418467"/>
    <n v="5060"/>
    <n v="1572"/>
    <n v="11111"/>
    <n v="18710"/>
    <n v="19797"/>
    <n v="19426"/>
    <n v="19223"/>
    <n v="30292"/>
    <n v="47131"/>
    <n v="93096"/>
    <n v="108058"/>
    <n v="13944"/>
    <n v="4535"/>
    <n v="62617"/>
    <n v="33957"/>
    <n v="14807"/>
    <n v="5265"/>
    <n v="9301"/>
    <n v="9478"/>
    <n v="6820"/>
    <n v="4250"/>
    <n v="228450"/>
    <n v="1185367"/>
    <m/>
  </r>
  <r>
    <x v="20"/>
    <x v="10"/>
    <n v="418585"/>
    <n v="3519"/>
    <n v="1511"/>
    <n v="8246"/>
    <n v="14248"/>
    <n v="15804"/>
    <n v="18884"/>
    <n v="17437"/>
    <n v="27427"/>
    <n v="42761"/>
    <n v="89207"/>
    <n v="97457"/>
    <n v="12080"/>
    <n v="4065"/>
    <n v="63688"/>
    <n v="26605"/>
    <n v="11884"/>
    <n v="4036"/>
    <n v="8647"/>
    <n v="7930"/>
    <n v="4754"/>
    <n v="4185"/>
    <n v="212815"/>
    <n v="1115775"/>
    <m/>
  </r>
  <r>
    <x v="20"/>
    <x v="11"/>
    <n v="396347"/>
    <n v="1561"/>
    <n v="1215"/>
    <n v="6031"/>
    <n v="13941"/>
    <n v="10690"/>
    <n v="12788"/>
    <n v="14511"/>
    <n v="26728"/>
    <n v="40204"/>
    <n v="74458"/>
    <n v="83794"/>
    <n v="8709"/>
    <n v="4020"/>
    <n v="56554"/>
    <n v="29552"/>
    <n v="10704"/>
    <n v="3140"/>
    <n v="7861"/>
    <n v="5247"/>
    <n v="4478"/>
    <n v="4903"/>
    <n v="220064"/>
    <n v="1037500"/>
    <m/>
  </r>
  <r>
    <x v="21"/>
    <x v="0"/>
    <n v="380206"/>
    <n v="2679"/>
    <n v="964"/>
    <n v="6394"/>
    <n v="12684"/>
    <n v="10643"/>
    <n v="10543"/>
    <n v="15322"/>
    <n v="25611"/>
    <n v="39132"/>
    <n v="73581"/>
    <n v="85185"/>
    <n v="10478"/>
    <n v="2764"/>
    <n v="53853"/>
    <n v="23654"/>
    <n v="11394"/>
    <n v="3637"/>
    <n v="7062"/>
    <n v="0"/>
    <n v="4306"/>
    <n v="3534"/>
    <n v="202799"/>
    <n v="986425"/>
    <m/>
  </r>
  <r>
    <x v="21"/>
    <x v="1"/>
    <n v="411133"/>
    <n v="3666"/>
    <n v="2532"/>
    <n v="8064"/>
    <n v="12404"/>
    <n v="11824"/>
    <n v="19102"/>
    <n v="16738"/>
    <n v="26484"/>
    <n v="38530"/>
    <n v="79627"/>
    <n v="86312"/>
    <n v="10668"/>
    <n v="3843"/>
    <n v="62901"/>
    <n v="23392"/>
    <n v="9957"/>
    <n v="3990"/>
    <n v="72"/>
    <n v="4079"/>
    <n v="4520"/>
    <n v="4657"/>
    <n v="195864"/>
    <n v="1040359"/>
    <m/>
  </r>
  <r>
    <x v="21"/>
    <x v="2"/>
    <n v="488107"/>
    <n v="9410"/>
    <n v="5946"/>
    <n v="11257"/>
    <n v="12482"/>
    <n v="17727"/>
    <n v="46108"/>
    <n v="23853"/>
    <n v="35900"/>
    <n v="52107"/>
    <n v="106952"/>
    <n v="116931"/>
    <n v="12384"/>
    <n v="5342"/>
    <n v="81835"/>
    <n v="33189"/>
    <n v="16072"/>
    <n v="9423"/>
    <n v="10588"/>
    <n v="11957"/>
    <n v="12194"/>
    <n v="7856"/>
    <n v="254282"/>
    <n v="1381902"/>
    <m/>
  </r>
  <r>
    <x v="21"/>
    <x v="3"/>
    <n v="537246"/>
    <n v="12173"/>
    <n v="9149"/>
    <n v="13298"/>
    <n v="19987"/>
    <n v="18344"/>
    <n v="55657"/>
    <n v="25635"/>
    <n v="38109"/>
    <n v="54682"/>
    <n v="107767"/>
    <n v="122631"/>
    <n v="13905"/>
    <n v="4094"/>
    <n v="88671"/>
    <n v="36467"/>
    <n v="17632"/>
    <n v="9696"/>
    <n v="13798"/>
    <n v="16522"/>
    <n v="17868"/>
    <n v="10776"/>
    <n v="260214"/>
    <n v="1504321"/>
    <m/>
  </r>
  <r>
    <x v="21"/>
    <x v="4"/>
    <n v="538051"/>
    <n v="10731"/>
    <n v="11692"/>
    <n v="15494"/>
    <n v="21916"/>
    <n v="17167"/>
    <n v="51553"/>
    <n v="21294"/>
    <n v="39868"/>
    <n v="57135"/>
    <n v="113902"/>
    <n v="115550"/>
    <n v="16162"/>
    <n v="5175"/>
    <n v="90406"/>
    <n v="33429"/>
    <n v="16980"/>
    <n v="9543"/>
    <n v="16772"/>
    <n v="20585"/>
    <n v="7594"/>
    <n v="10756"/>
    <n v="314121"/>
    <n v="1555876"/>
    <m/>
  </r>
  <r>
    <x v="21"/>
    <x v="5"/>
    <n v="619404"/>
    <n v="10089"/>
    <n v="12405"/>
    <n v="17493"/>
    <n v="23953"/>
    <n v="21523"/>
    <n v="51299"/>
    <n v="25899"/>
    <n v="41852"/>
    <n v="62939"/>
    <n v="115686"/>
    <n v="120122"/>
    <n v="14677"/>
    <n v="5154"/>
    <n v="87636"/>
    <n v="33751"/>
    <n v="16191"/>
    <n v="12432"/>
    <n v="17212"/>
    <n v="21460"/>
    <n v="14380"/>
    <n v="10537"/>
    <n v="314755"/>
    <n v="1670849"/>
    <m/>
  </r>
  <r>
    <x v="21"/>
    <x v="6"/>
    <n v="608230"/>
    <n v="10983"/>
    <n v="10405"/>
    <n v="17555"/>
    <n v="23675"/>
    <n v="22000"/>
    <n v="54218"/>
    <n v="27824"/>
    <n v="43587"/>
    <n v="60962"/>
    <n v="122593"/>
    <n v="117432"/>
    <n v="19211"/>
    <n v="5922"/>
    <n v="88789"/>
    <n v="35375"/>
    <n v="16549"/>
    <n v="12298"/>
    <n v="14161"/>
    <n v="22736"/>
    <n v="15495"/>
    <n v="8687"/>
    <n v="323818"/>
    <n v="1682505"/>
    <m/>
  </r>
  <r>
    <x v="21"/>
    <x v="7"/>
    <n v="622811"/>
    <n v="10965"/>
    <n v="12041"/>
    <n v="16645"/>
    <n v="20597"/>
    <n v="21567"/>
    <n v="47792"/>
    <n v="26540"/>
    <n v="43484"/>
    <n v="60995"/>
    <n v="124067"/>
    <n v="119391"/>
    <n v="15432"/>
    <n v="6966"/>
    <n v="92011"/>
    <n v="37854"/>
    <n v="16385"/>
    <n v="13267"/>
    <n v="15423"/>
    <n v="22599"/>
    <n v="14971"/>
    <n v="9293"/>
    <n v="322552"/>
    <n v="1693648"/>
    <m/>
  </r>
  <r>
    <x v="21"/>
    <x v="8"/>
    <n v="656943"/>
    <n v="11815"/>
    <n v="14336"/>
    <n v="20187"/>
    <n v="25733"/>
    <n v="25676"/>
    <n v="54496"/>
    <n v="31082"/>
    <n v="47921"/>
    <n v="71610"/>
    <n v="133275"/>
    <n v="131639"/>
    <n v="20559"/>
    <n v="7927"/>
    <n v="93897"/>
    <n v="42132"/>
    <n v="18407"/>
    <n v="14191"/>
    <n v="17028"/>
    <n v="28896"/>
    <n v="17440"/>
    <n v="10314"/>
    <n v="347896"/>
    <n v="1843400"/>
    <m/>
  </r>
  <r>
    <x v="21"/>
    <x v="9"/>
    <n v="624394"/>
    <n v="12332"/>
    <n v="13766"/>
    <n v="18735"/>
    <n v="23083"/>
    <n v="24322"/>
    <n v="59719"/>
    <n v="32088"/>
    <n v="47581"/>
    <n v="72669"/>
    <n v="131926"/>
    <n v="137291"/>
    <n v="18777"/>
    <n v="6550"/>
    <n v="94524"/>
    <n v="41646"/>
    <n v="15779"/>
    <n v="15485"/>
    <n v="16904"/>
    <n v="29797"/>
    <n v="17949"/>
    <n v="10257"/>
    <n v="361232"/>
    <n v="1826806"/>
    <m/>
  </r>
  <r>
    <x v="21"/>
    <x v="10"/>
    <n v="607188"/>
    <n v="8644"/>
    <n v="11527"/>
    <n v="14551"/>
    <n v="23766"/>
    <n v="22387"/>
    <n v="56689"/>
    <n v="28559"/>
    <n v="45132"/>
    <n v="68351"/>
    <n v="130163"/>
    <n v="138474"/>
    <n v="19573"/>
    <n v="7213"/>
    <n v="92008"/>
    <n v="40286"/>
    <n v="18296"/>
    <n v="18662"/>
    <n v="18917"/>
    <n v="26777"/>
    <n v="17144"/>
    <n v="8129"/>
    <n v="347092"/>
    <n v="1769528"/>
    <m/>
  </r>
  <r>
    <x v="21"/>
    <x v="11"/>
    <n v="552937"/>
    <n v="9105"/>
    <n v="9011"/>
    <n v="15135"/>
    <n v="17966"/>
    <n v="18513"/>
    <n v="48446"/>
    <n v="27231"/>
    <n v="38244"/>
    <n v="59086"/>
    <n v="105401"/>
    <n v="120057"/>
    <n v="20348"/>
    <n v="6591"/>
    <n v="80467"/>
    <n v="34689"/>
    <n v="14999"/>
    <n v="18276"/>
    <n v="8844"/>
    <n v="22748"/>
    <n v="15760"/>
    <n v="7849"/>
    <n v="321042"/>
    <n v="1572745"/>
    <m/>
  </r>
  <r>
    <x v="22"/>
    <x v="0"/>
    <n v="466578"/>
    <n v="7509"/>
    <n v="9213"/>
    <n v="11799"/>
    <n v="16893"/>
    <n v="15733"/>
    <n v="44247"/>
    <n v="26143"/>
    <n v="34888"/>
    <n v="53806"/>
    <n v="94209"/>
    <n v="108414"/>
    <n v="17300"/>
    <n v="6363"/>
    <n v="71276"/>
    <n v="32187"/>
    <n v="15802"/>
    <n v="13437"/>
    <n v="10079"/>
    <n v="22532"/>
    <n v="15343"/>
    <n v="5920"/>
    <n v="290243"/>
    <n v="1389914"/>
    <m/>
  </r>
  <r>
    <x v="22"/>
    <x v="1"/>
    <n v="488972"/>
    <n v="6546"/>
    <n v="10399"/>
    <n v="12423"/>
    <n v="18773"/>
    <n v="17739"/>
    <n v="49153"/>
    <n v="27807"/>
    <n v="37279"/>
    <n v="52574"/>
    <n v="102123"/>
    <n v="113574"/>
    <n v="18502"/>
    <n v="5982"/>
    <n v="75466"/>
    <n v="32008"/>
    <n v="14373"/>
    <n v="15061"/>
    <n v="14740"/>
    <n v="23405"/>
    <n v="16550"/>
    <n v="7254"/>
    <n v="293267"/>
    <n v="1453970"/>
    <m/>
  </r>
  <r>
    <x v="22"/>
    <x v="2"/>
    <n v="603974"/>
    <n v="5261"/>
    <n v="11722"/>
    <n v="16974"/>
    <n v="22803"/>
    <n v="23234"/>
    <n v="45596"/>
    <n v="34938"/>
    <n v="47087"/>
    <n v="63662"/>
    <n v="132120"/>
    <n v="143772"/>
    <n v="20499"/>
    <n v="8495"/>
    <n v="97517"/>
    <n v="40524"/>
    <n v="20185"/>
    <n v="20104"/>
    <n v="18468"/>
    <n v="28115"/>
    <n v="19271"/>
    <n v="11012"/>
    <n v="356764"/>
    <n v="1792097"/>
    <m/>
  </r>
  <r>
    <x v="22"/>
    <x v="3"/>
    <n v="622045"/>
    <n v="10936"/>
    <n v="13638"/>
    <n v="18810"/>
    <n v="24439"/>
    <n v="19542"/>
    <n v="58509"/>
    <n v="33653"/>
    <n v="47885"/>
    <n v="67986"/>
    <n v="128904"/>
    <n v="136062"/>
    <n v="20743"/>
    <n v="5225"/>
    <n v="96457"/>
    <n v="41870"/>
    <n v="20620"/>
    <n v="19740"/>
    <n v="20772"/>
    <n v="28922"/>
    <n v="20890"/>
    <n v="10176"/>
    <n v="336496"/>
    <n v="1804320"/>
    <m/>
  </r>
  <r>
    <x v="22"/>
    <x v="4"/>
    <n v="633272"/>
    <n v="10452"/>
    <n v="15105"/>
    <n v="18434"/>
    <n v="24076"/>
    <n v="23021"/>
    <n v="63083"/>
    <n v="31373"/>
    <n v="46621"/>
    <n v="70870"/>
    <n v="125477"/>
    <n v="136791"/>
    <n v="19606"/>
    <n v="4456"/>
    <n v="94803"/>
    <n v="41509"/>
    <n v="20291"/>
    <n v="17755"/>
    <n v="18820"/>
    <n v="28434"/>
    <n v="21012"/>
    <n v="9686"/>
    <n v="335886"/>
    <n v="1810833"/>
    <m/>
  </r>
  <r>
    <x v="22"/>
    <x v="5"/>
    <n v="593264"/>
    <n v="11569"/>
    <n v="11747"/>
    <n v="17101"/>
    <n v="22431"/>
    <n v="21596"/>
    <n v="53836"/>
    <n v="29704"/>
    <n v="42946"/>
    <n v="63044"/>
    <n v="118331"/>
    <n v="125458"/>
    <n v="18291"/>
    <n v="2554"/>
    <n v="85732"/>
    <n v="35198"/>
    <n v="20939"/>
    <n v="14817"/>
    <n v="14728"/>
    <n v="21677"/>
    <n v="19446"/>
    <n v="8882"/>
    <n v="324819"/>
    <n v="1678110"/>
    <m/>
  </r>
  <r>
    <x v="22"/>
    <x v="6"/>
    <n v="579907"/>
    <n v="9128"/>
    <n v="8540"/>
    <n v="15198"/>
    <n v="21168"/>
    <n v="19427"/>
    <n v="29119"/>
    <n v="29104"/>
    <n v="39646"/>
    <n v="57512"/>
    <n v="115957"/>
    <n v="127269"/>
    <n v="21965"/>
    <n v="2644"/>
    <n v="75636"/>
    <n v="35804"/>
    <n v="18555"/>
    <n v="13282"/>
    <n v="13739"/>
    <n v="19654"/>
    <n v="16166"/>
    <n v="7349"/>
    <n v="319617"/>
    <n v="1596386"/>
    <m/>
  </r>
  <r>
    <x v="22"/>
    <x v="7"/>
    <n v="658118"/>
    <n v="12912"/>
    <n v="15780"/>
    <n v="18649"/>
    <n v="24235"/>
    <n v="23820"/>
    <n v="67979"/>
    <n v="32696"/>
    <n v="48208"/>
    <n v="71533"/>
    <n v="130074"/>
    <n v="147536"/>
    <n v="27343"/>
    <n v="2920"/>
    <n v="95212"/>
    <n v="41959"/>
    <n v="22097"/>
    <n v="14656"/>
    <n v="18616"/>
    <n v="24705"/>
    <n v="19967"/>
    <n v="7209"/>
    <n v="360663"/>
    <n v="1886887"/>
    <m/>
  </r>
  <r>
    <x v="22"/>
    <x v="8"/>
    <n v="643932"/>
    <n v="11739"/>
    <n v="15747"/>
    <n v="18864"/>
    <n v="24608"/>
    <n v="23328"/>
    <n v="68247"/>
    <n v="33304"/>
    <n v="46719"/>
    <n v="71720"/>
    <n v="124551"/>
    <n v="146356"/>
    <n v="28147"/>
    <n v="5004"/>
    <n v="94335"/>
    <n v="41877"/>
    <n v="20923"/>
    <n v="14644"/>
    <n v="18157"/>
    <n v="26048"/>
    <n v="20030"/>
    <n v="9081"/>
    <n v="357972"/>
    <n v="1865333"/>
    <m/>
  </r>
  <r>
    <x v="22"/>
    <x v="9"/>
    <n v="616013"/>
    <n v="11339"/>
    <n v="12854"/>
    <n v="17442"/>
    <n v="23181"/>
    <n v="22681"/>
    <n v="61847"/>
    <n v="31189"/>
    <n v="44763"/>
    <n v="66857"/>
    <n v="118439"/>
    <n v="141719"/>
    <n v="26417"/>
    <n v="5538"/>
    <n v="86258"/>
    <n v="37506"/>
    <n v="21478"/>
    <n v="12853"/>
    <n v="15042"/>
    <n v="24155"/>
    <n v="17335"/>
    <n v="7086"/>
    <n v="348479"/>
    <n v="1770471"/>
    <m/>
  </r>
  <r>
    <x v="22"/>
    <x v="10"/>
    <n v="604355"/>
    <n v="11464"/>
    <n v="12770"/>
    <n v="17204"/>
    <n v="20525"/>
    <n v="22869"/>
    <n v="66066"/>
    <n v="31208"/>
    <n v="42303"/>
    <n v="66547"/>
    <n v="121023"/>
    <n v="140022"/>
    <n v="26331"/>
    <n v="3976"/>
    <n v="90168"/>
    <n v="39556"/>
    <n v="23457"/>
    <n v="14363"/>
    <n v="16999"/>
    <n v="22818"/>
    <n v="19578"/>
    <n v="8928"/>
    <n v="349530"/>
    <n v="1772060"/>
    <m/>
  </r>
  <r>
    <x v="22"/>
    <x v="11"/>
    <n v="557400"/>
    <n v="8562"/>
    <n v="9340"/>
    <n v="15191"/>
    <n v="20079"/>
    <n v="19105"/>
    <n v="59747"/>
    <n v="29105"/>
    <n v="37882"/>
    <n v="62885"/>
    <n v="115634"/>
    <n v="126363"/>
    <n v="24631"/>
    <n v="5017"/>
    <n v="74525"/>
    <n v="36048"/>
    <n v="19341"/>
    <n v="13254"/>
    <n v="16188"/>
    <n v="21712"/>
    <n v="11897"/>
    <n v="6728"/>
    <n v="329767"/>
    <n v="1620401"/>
    <m/>
  </r>
  <r>
    <x v="23"/>
    <x v="0"/>
    <n v="499088"/>
    <n v="6138"/>
    <n v="8392"/>
    <n v="13206"/>
    <n v="16790"/>
    <n v="15857"/>
    <n v="46525"/>
    <n v="26032"/>
    <n v="33332"/>
    <n v="55553"/>
    <n v="99807"/>
    <n v="115572"/>
    <n v="23869"/>
    <n v="5549"/>
    <n v="75207"/>
    <n v="32594"/>
    <n v="17894"/>
    <n v="10359"/>
    <n v="12930"/>
    <n v="19948"/>
    <n v="13841"/>
    <n v="5686"/>
    <n v="302036"/>
    <n v="1456205"/>
    <m/>
  </r>
  <r>
    <x v="23"/>
    <x v="1"/>
    <n v="454290"/>
    <n v="5429"/>
    <n v="9107"/>
    <n v="10576"/>
    <n v="15715"/>
    <n v="14268"/>
    <n v="26100"/>
    <n v="25056"/>
    <n v="30512"/>
    <n v="49820"/>
    <n v="93951"/>
    <n v="105404"/>
    <n v="19277"/>
    <n v="3512"/>
    <n v="70806"/>
    <n v="29149"/>
    <n v="16390"/>
    <n v="11322"/>
    <n v="11867"/>
    <n v="18738"/>
    <n v="12420"/>
    <n v="5408"/>
    <n v="275703"/>
    <n v="1314820"/>
    <m/>
  </r>
  <r>
    <x v="23"/>
    <x v="2"/>
    <n v="620646"/>
    <n v="6576"/>
    <n v="11838"/>
    <n v="17055"/>
    <n v="23248"/>
    <n v="20891"/>
    <n v="61671"/>
    <n v="33645"/>
    <n v="40548"/>
    <n v="66438"/>
    <n v="124994"/>
    <n v="134892"/>
    <n v="26477"/>
    <n v="6201"/>
    <n v="94100"/>
    <n v="36401"/>
    <n v="21630"/>
    <n v="17487"/>
    <n v="17737"/>
    <n v="26927"/>
    <n v="17946"/>
    <n v="8050"/>
    <n v="365009"/>
    <n v="1800407"/>
    <m/>
  </r>
  <r>
    <x v="23"/>
    <x v="3"/>
    <n v="556606"/>
    <n v="7243"/>
    <n v="12210"/>
    <n v="14816"/>
    <n v="19857"/>
    <n v="18375"/>
    <n v="50883"/>
    <n v="29051"/>
    <n v="38396"/>
    <n v="60835"/>
    <n v="113672"/>
    <n v="130019"/>
    <n v="25000"/>
    <n v="6101"/>
    <n v="88323"/>
    <n v="36340"/>
    <n v="18889"/>
    <n v="15533"/>
    <n v="16487"/>
    <n v="22694"/>
    <n v="15697"/>
    <n v="7385"/>
    <n v="322227"/>
    <n v="1626639"/>
    <m/>
  </r>
  <r>
    <x v="23"/>
    <x v="4"/>
    <n v="637864"/>
    <n v="8564"/>
    <n v="13268"/>
    <n v="16813"/>
    <n v="22797"/>
    <n v="20817"/>
    <n v="88419"/>
    <n v="30829"/>
    <n v="60140"/>
    <n v="66894"/>
    <n v="123609"/>
    <n v="142286"/>
    <n v="26571"/>
    <n v="6819"/>
    <n v="120188"/>
    <n v="42547"/>
    <n v="21087"/>
    <n v="18666"/>
    <n v="18419"/>
    <n v="26430"/>
    <n v="18436"/>
    <n v="8715"/>
    <n v="351465"/>
    <n v="1891643"/>
    <m/>
  </r>
  <r>
    <x v="23"/>
    <x v="5"/>
    <n v="633739"/>
    <n v="8661"/>
    <n v="13371"/>
    <n v="16443"/>
    <n v="27585"/>
    <n v="44478"/>
    <n v="62706"/>
    <n v="31530"/>
    <n v="42902"/>
    <n v="64771"/>
    <n v="105660"/>
    <n v="143147"/>
    <n v="26021"/>
    <n v="6409"/>
    <n v="95601"/>
    <n v="38882"/>
    <n v="19462"/>
    <n v="18430"/>
    <n v="17221"/>
    <n v="24724"/>
    <n v="16419"/>
    <n v="7637"/>
    <n v="340901"/>
    <n v="1806700"/>
    <m/>
  </r>
  <r>
    <x v="23"/>
    <x v="6"/>
    <n v="596654"/>
    <n v="17405"/>
    <n v="18564"/>
    <n v="24929"/>
    <n v="30521"/>
    <n v="53559"/>
    <n v="62261"/>
    <n v="43358"/>
    <n v="43346"/>
    <n v="74641"/>
    <n v="152365"/>
    <n v="145261"/>
    <n v="35936"/>
    <n v="8896"/>
    <n v="96232"/>
    <n v="43270"/>
    <n v="27744"/>
    <n v="26614"/>
    <n v="22587"/>
    <n v="33830"/>
    <n v="23478"/>
    <n v="14970"/>
    <n v="310845"/>
    <n v="1907266"/>
    <m/>
  </r>
  <r>
    <x v="23"/>
    <x v="7"/>
    <n v="647012"/>
    <n v="22636"/>
    <n v="24507"/>
    <n v="29860"/>
    <n v="38276"/>
    <n v="70171"/>
    <n v="66208"/>
    <n v="47433"/>
    <n v="46780"/>
    <n v="84937"/>
    <n v="143402"/>
    <n v="160388"/>
    <n v="39260"/>
    <n v="8148"/>
    <n v="105755"/>
    <n v="50976"/>
    <n v="29705"/>
    <n v="26767"/>
    <n v="27921"/>
    <n v="42661"/>
    <n v="29149"/>
    <n v="30932"/>
    <n v="350248"/>
    <n v="2123132"/>
    <m/>
  </r>
  <r>
    <x v="23"/>
    <x v="8"/>
    <n v="658096"/>
    <n v="21851"/>
    <n v="21904"/>
    <n v="30637"/>
    <n v="40863"/>
    <n v="67894"/>
    <n v="62627"/>
    <n v="47898"/>
    <n v="50490"/>
    <n v="84571"/>
    <n v="148438"/>
    <n v="162919"/>
    <n v="38348"/>
    <n v="9967"/>
    <n v="108309"/>
    <n v="52418"/>
    <n v="28686"/>
    <n v="33151"/>
    <n v="28261"/>
    <n v="40647"/>
    <n v="31615"/>
    <n v="30551"/>
    <n v="352463"/>
    <n v="2152604"/>
    <m/>
  </r>
  <r>
    <x v="23"/>
    <x v="9"/>
    <n v="676288"/>
    <n v="20828"/>
    <n v="23236"/>
    <n v="31619"/>
    <n v="42405"/>
    <n v="71182"/>
    <n v="63776"/>
    <n v="49067"/>
    <n v="54126"/>
    <n v="85903"/>
    <n v="151817"/>
    <n v="160261"/>
    <n v="39913"/>
    <n v="10563"/>
    <n v="108285"/>
    <n v="52294"/>
    <n v="29780"/>
    <n v="33358"/>
    <n v="27727"/>
    <n v="44920"/>
    <n v="30015"/>
    <n v="31788"/>
    <n v="366549"/>
    <n v="2205700"/>
    <m/>
  </r>
  <r>
    <x v="23"/>
    <x v="10"/>
    <n v="704924"/>
    <n v="21701"/>
    <n v="22209"/>
    <n v="33084"/>
    <n v="42431"/>
    <n v="70051"/>
    <n v="65538"/>
    <n v="51006"/>
    <n v="60024"/>
    <n v="87183"/>
    <n v="152476"/>
    <n v="164582"/>
    <n v="40178"/>
    <n v="11058"/>
    <n v="119728"/>
    <n v="53696"/>
    <n v="28995"/>
    <n v="33170"/>
    <n v="29056"/>
    <n v="44171"/>
    <n v="31151"/>
    <n v="31457"/>
    <n v="377756"/>
    <n v="2275625"/>
    <m/>
  </r>
  <r>
    <x v="23"/>
    <x v="11"/>
    <n v="615950"/>
    <n v="16130"/>
    <n v="14290"/>
    <n v="27004"/>
    <n v="31885"/>
    <n v="52897"/>
    <n v="52781"/>
    <n v="41112"/>
    <n v="49865"/>
    <n v="71597"/>
    <n v="124822"/>
    <n v="138866"/>
    <n v="32930"/>
    <n v="9175"/>
    <n v="99063"/>
    <n v="43711"/>
    <n v="23947"/>
    <n v="26656"/>
    <n v="24288"/>
    <n v="36777"/>
    <n v="26162"/>
    <n v="23423"/>
    <n v="328792"/>
    <n v="1912123"/>
    <m/>
  </r>
  <r>
    <x v="24"/>
    <x v="0"/>
    <n v="689592"/>
    <n v="18596"/>
    <n v="12279"/>
    <n v="26549"/>
    <n v="32126"/>
    <n v="48921"/>
    <n v="64277"/>
    <n v="44696"/>
    <n v="49579"/>
    <n v="73760"/>
    <n v="125677"/>
    <n v="136603"/>
    <n v="32720"/>
    <n v="10049"/>
    <n v="116903"/>
    <n v="49560"/>
    <n v="32235"/>
    <n v="24105"/>
    <n v="23884"/>
    <n v="39233"/>
    <n v="28404"/>
    <n v="22629"/>
    <n v="352194"/>
    <n v="2054571"/>
    <m/>
  </r>
  <r>
    <x v="24"/>
    <x v="1"/>
    <n v="679634"/>
    <n v="19124"/>
    <n v="15924"/>
    <n v="25793"/>
    <n v="31937"/>
    <n v="51844"/>
    <n v="64428"/>
    <n v="41537"/>
    <n v="50087"/>
    <n v="73300"/>
    <n v="117091"/>
    <n v="129075"/>
    <n v="31714"/>
    <n v="10443"/>
    <n v="112569"/>
    <n v="50228"/>
    <n v="31675"/>
    <n v="24144"/>
    <n v="27605"/>
    <n v="41344"/>
    <n v="32343"/>
    <n v="29054"/>
    <n v="344718"/>
    <n v="2035611"/>
    <m/>
  </r>
  <r>
    <x v="24"/>
    <x v="2"/>
    <n v="736810"/>
    <n v="24005"/>
    <n v="24978"/>
    <n v="36209"/>
    <n v="42646"/>
    <n v="67810"/>
    <n v="84313"/>
    <n v="49852"/>
    <n v="63578"/>
    <n v="96409"/>
    <n v="149685"/>
    <n v="159992"/>
    <n v="40072"/>
    <n v="12954"/>
    <n v="124939"/>
    <n v="62269"/>
    <n v="40314"/>
    <n v="30844"/>
    <n v="35711"/>
    <n v="50227"/>
    <n v="40550"/>
    <n v="42108"/>
    <n v="384934"/>
    <n v="2401209"/>
    <m/>
  </r>
  <r>
    <x v="24"/>
    <x v="3"/>
    <n v="722596"/>
    <n v="21514"/>
    <n v="29715"/>
    <n v="33176"/>
    <n v="40845"/>
    <n v="64470"/>
    <n v="80245"/>
    <n v="49006"/>
    <n v="60090"/>
    <n v="88673"/>
    <n v="139079"/>
    <n v="149394"/>
    <n v="36957"/>
    <n v="12153"/>
    <n v="115667"/>
    <n v="60372"/>
    <n v="34665"/>
    <n v="27141"/>
    <n v="32694"/>
    <n v="48027"/>
    <n v="39678"/>
    <n v="41127"/>
    <n v="366272"/>
    <n v="2293556"/>
    <m/>
  </r>
  <r>
    <x v="24"/>
    <x v="4"/>
    <n v="795557"/>
    <n v="23059"/>
    <n v="28434"/>
    <n v="33906"/>
    <n v="42643"/>
    <n v="67244"/>
    <n v="86207"/>
    <n v="51231"/>
    <n v="59442"/>
    <n v="89841"/>
    <n v="144103"/>
    <n v="152044"/>
    <n v="36944"/>
    <n v="12264"/>
    <n v="120519"/>
    <n v="61596"/>
    <n v="34216"/>
    <n v="25938"/>
    <n v="32363"/>
    <n v="49281"/>
    <n v="40968"/>
    <n v="42577"/>
    <n v="386813"/>
    <n v="2417190"/>
    <m/>
  </r>
  <r>
    <x v="24"/>
    <x v="5"/>
    <n v="912477"/>
    <n v="22475"/>
    <n v="26875"/>
    <n v="32360"/>
    <n v="41756"/>
    <n v="67651"/>
    <n v="78115"/>
    <n v="50996"/>
    <n v="59748"/>
    <n v="93114"/>
    <n v="139204"/>
    <n v="157481"/>
    <n v="37071"/>
    <n v="12103"/>
    <n v="129106"/>
    <n v="56580"/>
    <n v="34561"/>
    <n v="25503"/>
    <n v="32568"/>
    <n v="52963"/>
    <n v="42729"/>
    <n v="43709"/>
    <n v="445287"/>
    <n v="2594432"/>
    <m/>
  </r>
  <r>
    <x v="24"/>
    <x v="6"/>
    <n v="895513"/>
    <n v="20549"/>
    <n v="19531"/>
    <n v="30324"/>
    <n v="38906"/>
    <n v="61671"/>
    <n v="72131"/>
    <n v="51030"/>
    <n v="58335"/>
    <n v="92225"/>
    <n v="139211"/>
    <n v="152670"/>
    <n v="35343"/>
    <n v="11581"/>
    <n v="129221"/>
    <n v="61100"/>
    <n v="33013"/>
    <n v="25975"/>
    <n v="29733"/>
    <n v="49181"/>
    <n v="39742"/>
    <n v="39528"/>
    <n v="414846"/>
    <n v="2501359"/>
    <m/>
  </r>
  <r>
    <x v="24"/>
    <x v="7"/>
    <n v="987115"/>
    <n v="23748"/>
    <n v="26186"/>
    <n v="36534"/>
    <n v="45681"/>
    <n v="72412"/>
    <n v="80037"/>
    <n v="57268"/>
    <n v="65481"/>
    <n v="102925"/>
    <n v="157298"/>
    <n v="170424"/>
    <n v="41116"/>
    <n v="13515"/>
    <n v="146115"/>
    <n v="64415"/>
    <n v="36594"/>
    <n v="28088"/>
    <n v="34773"/>
    <n v="54427"/>
    <n v="42097"/>
    <n v="45460"/>
    <n v="416386"/>
    <n v="2748095"/>
    <m/>
  </r>
  <r>
    <x v="24"/>
    <x v="8"/>
    <n v="875305"/>
    <n v="20660"/>
    <n v="25452"/>
    <n v="32484"/>
    <n v="39139"/>
    <n v="68403"/>
    <n v="76267"/>
    <n v="50890"/>
    <n v="58978"/>
    <n v="95019"/>
    <n v="142595"/>
    <n v="151816"/>
    <n v="37615"/>
    <n v="12036"/>
    <n v="131151"/>
    <n v="59403"/>
    <n v="32997"/>
    <n v="26713"/>
    <n v="31494"/>
    <n v="51935"/>
    <n v="40967"/>
    <n v="42657"/>
    <n v="385121"/>
    <n v="2489097"/>
    <m/>
  </r>
  <r>
    <x v="24"/>
    <x v="9"/>
    <n v="957170"/>
    <n v="23366"/>
    <n v="30816"/>
    <n v="36317"/>
    <n v="45350"/>
    <n v="77052"/>
    <n v="85364"/>
    <n v="58723"/>
    <n v="65360"/>
    <n v="105385"/>
    <n v="156489"/>
    <n v="166851"/>
    <n v="41557"/>
    <n v="13632"/>
    <n v="144537"/>
    <n v="66729"/>
    <n v="38269"/>
    <n v="32956"/>
    <n v="38894"/>
    <n v="58249"/>
    <n v="44557"/>
    <n v="53787"/>
    <n v="404336"/>
    <n v="2745746"/>
    <m/>
  </r>
  <r>
    <x v="24"/>
    <x v="10"/>
    <n v="856488"/>
    <n v="27314"/>
    <n v="26099"/>
    <n v="32634"/>
    <n v="39861"/>
    <n v="67012"/>
    <n v="77098"/>
    <n v="56216"/>
    <n v="58662"/>
    <n v="94302"/>
    <n v="142481"/>
    <n v="148437"/>
    <n v="38691"/>
    <n v="12556"/>
    <n v="131746"/>
    <n v="59897"/>
    <n v="38037"/>
    <n v="30709"/>
    <n v="35257"/>
    <n v="55409"/>
    <n v="40143"/>
    <n v="52381"/>
    <n v="375819"/>
    <n v="2497249"/>
    <m/>
  </r>
  <r>
    <x v="24"/>
    <x v="11"/>
    <n v="770387"/>
    <n v="22242"/>
    <n v="19358"/>
    <n v="27523"/>
    <n v="31170"/>
    <n v="53672"/>
    <n v="64777"/>
    <n v="48219"/>
    <n v="50150"/>
    <n v="81308"/>
    <n v="125026"/>
    <n v="132316"/>
    <n v="32242"/>
    <n v="10884"/>
    <n v="112518"/>
    <n v="51885"/>
    <n v="24876"/>
    <n v="21825"/>
    <n v="27702"/>
    <n v="46891"/>
    <n v="34963"/>
    <n v="44162"/>
    <n v="328008"/>
    <n v="2162104"/>
    <m/>
  </r>
  <r>
    <x v="25"/>
    <x v="0"/>
    <n v="723277"/>
    <n v="23136"/>
    <n v="18116"/>
    <n v="25814"/>
    <n v="30643"/>
    <n v="50942"/>
    <n v="67815"/>
    <n v="47422"/>
    <n v="52175"/>
    <n v="83838"/>
    <n v="125951"/>
    <n v="127158"/>
    <n v="32085"/>
    <n v="10908"/>
    <n v="111713"/>
    <n v="50081"/>
    <n v="32008"/>
    <n v="22208"/>
    <n v="24583"/>
    <n v="43618"/>
    <n v="32395"/>
    <n v="37911"/>
    <n v="316822"/>
    <n v="2090619"/>
    <m/>
  </r>
  <r>
    <x v="25"/>
    <x v="1"/>
    <n v="721560"/>
    <n v="21223"/>
    <n v="21301"/>
    <n v="26750"/>
    <n v="31580"/>
    <n v="54344"/>
    <n v="64622"/>
    <n v="46365"/>
    <n v="50001"/>
    <n v="79435"/>
    <n v="119476"/>
    <n v="123395"/>
    <n v="32184"/>
    <n v="11224"/>
    <n v="108185"/>
    <n v="48432"/>
    <n v="28920"/>
    <n v="22505"/>
    <n v="29944"/>
    <n v="45290"/>
    <n v="34529"/>
    <n v="40390"/>
    <n v="315760"/>
    <n v="2077415"/>
    <m/>
  </r>
  <r>
    <x v="25"/>
    <x v="2"/>
    <n v="834544"/>
    <n v="23001"/>
    <n v="24728"/>
    <n v="30757"/>
    <n v="35543"/>
    <n v="68626"/>
    <n v="70030"/>
    <n v="50608"/>
    <n v="56141"/>
    <n v="91307"/>
    <n v="139560"/>
    <n v="142617"/>
    <n v="36494"/>
    <n v="12680"/>
    <n v="120911"/>
    <n v="56714"/>
    <n v="32685"/>
    <n v="26329"/>
    <n v="32728"/>
    <n v="49861"/>
    <n v="39588"/>
    <n v="52418"/>
    <n v="350541"/>
    <n v="2378411"/>
    <m/>
  </r>
  <r>
    <x v="25"/>
    <x v="3"/>
    <n v="836976"/>
    <n v="22404"/>
    <n v="26247"/>
    <n v="29758"/>
    <n v="35654"/>
    <n v="68076"/>
    <n v="69418"/>
    <n v="50485"/>
    <n v="56506"/>
    <n v="90552"/>
    <n v="140900"/>
    <n v="151577"/>
    <n v="35712"/>
    <n v="12635"/>
    <n v="121150"/>
    <n v="56883"/>
    <n v="31623"/>
    <n v="23817"/>
    <n v="30091"/>
    <n v="46548"/>
    <n v="36931"/>
    <n v="49182"/>
    <n v="345656"/>
    <n v="2368781"/>
    <m/>
  </r>
  <r>
    <x v="25"/>
    <x v="4"/>
    <n v="907041"/>
    <n v="22630"/>
    <n v="27180"/>
    <n v="33322"/>
    <n v="38435"/>
    <n v="73739"/>
    <n v="75867"/>
    <n v="53413"/>
    <n v="59580"/>
    <n v="96018"/>
    <n v="145093"/>
    <n v="160134"/>
    <n v="38038"/>
    <n v="13683"/>
    <n v="129260"/>
    <n v="60262"/>
    <n v="34473"/>
    <n v="25729"/>
    <n v="34254"/>
    <n v="50685"/>
    <n v="40095"/>
    <n v="54237"/>
    <n v="355776"/>
    <n v="2528944"/>
    <m/>
  </r>
  <r>
    <x v="25"/>
    <x v="5"/>
    <n v="804102"/>
    <n v="19361"/>
    <n v="21285"/>
    <n v="28194"/>
    <n v="33573"/>
    <n v="63066"/>
    <n v="65677"/>
    <n v="46382"/>
    <n v="52847"/>
    <n v="84934"/>
    <n v="121191"/>
    <n v="141166"/>
    <n v="32009"/>
    <n v="12030"/>
    <n v="112095"/>
    <n v="52415"/>
    <n v="28753"/>
    <n v="21499"/>
    <n v="29062"/>
    <n v="43469"/>
    <n v="34904"/>
    <n v="42321"/>
    <n v="323840"/>
    <n v="2214175"/>
    <m/>
  </r>
  <r>
    <x v="25"/>
    <x v="6"/>
    <n v="808715"/>
    <n v="19734"/>
    <n v="18443"/>
    <n v="29888"/>
    <n v="35560"/>
    <n v="62044"/>
    <n v="65456"/>
    <n v="48959"/>
    <n v="57645"/>
    <n v="89094"/>
    <n v="142575"/>
    <n v="149112"/>
    <n v="31982"/>
    <n v="12967"/>
    <n v="110339"/>
    <n v="54013"/>
    <n v="30232"/>
    <n v="22085"/>
    <n v="27513"/>
    <n v="42348"/>
    <n v="33168"/>
    <n v="45530"/>
    <n v="352333"/>
    <n v="2289735"/>
    <m/>
  </r>
  <r>
    <x v="25"/>
    <x v="7"/>
    <n v="789846"/>
    <n v="29530"/>
    <n v="26184"/>
    <n v="30999"/>
    <n v="38336"/>
    <n v="61517"/>
    <n v="68252"/>
    <n v="48055"/>
    <n v="58493"/>
    <n v="87745"/>
    <n v="145903"/>
    <n v="148039"/>
    <n v="38306"/>
    <n v="13253"/>
    <n v="108276"/>
    <n v="54594"/>
    <n v="30355"/>
    <n v="26311"/>
    <n v="29419"/>
    <n v="43827"/>
    <n v="33982"/>
    <n v="41708"/>
    <n v="339360"/>
    <n v="2292290"/>
    <m/>
  </r>
  <r>
    <x v="25"/>
    <x v="8"/>
    <n v="756153"/>
    <n v="28458"/>
    <n v="29436"/>
    <n v="29248"/>
    <n v="37590"/>
    <n v="57423"/>
    <n v="63705"/>
    <n v="46545"/>
    <n v="57457"/>
    <n v="84523"/>
    <n v="141358"/>
    <n v="141111"/>
    <n v="37225"/>
    <n v="12801"/>
    <n v="105332"/>
    <n v="53958"/>
    <n v="30638"/>
    <n v="24898"/>
    <n v="30282"/>
    <n v="43337"/>
    <n v="34264"/>
    <n v="41390"/>
    <n v="322502"/>
    <n v="2209634"/>
    <m/>
  </r>
  <r>
    <x v="25"/>
    <x v="9"/>
    <n v="764163"/>
    <n v="31921"/>
    <n v="27505"/>
    <n v="30715"/>
    <n v="38598"/>
    <n v="57570"/>
    <n v="74741"/>
    <n v="48022"/>
    <n v="58846"/>
    <n v="85222"/>
    <n v="144128"/>
    <n v="145023"/>
    <n v="38094"/>
    <n v="13295"/>
    <n v="106118"/>
    <n v="55461"/>
    <n v="30069"/>
    <n v="25973"/>
    <n v="30107"/>
    <n v="45064"/>
    <n v="34319"/>
    <n v="41532"/>
    <n v="325895"/>
    <n v="2252381"/>
    <m/>
  </r>
  <r>
    <x v="25"/>
    <x v="10"/>
    <n v="669049"/>
    <n v="33727"/>
    <n v="23893"/>
    <n v="27367"/>
    <n v="35106"/>
    <n v="53966"/>
    <n v="67884"/>
    <n v="42624"/>
    <n v="54100"/>
    <n v="77224"/>
    <n v="130071"/>
    <n v="131416"/>
    <n v="34520"/>
    <n v="12335"/>
    <n v="96014"/>
    <n v="49985"/>
    <n v="28535"/>
    <n v="25617"/>
    <n v="27364"/>
    <n v="39300"/>
    <n v="31078"/>
    <n v="37070"/>
    <n v="315795"/>
    <n v="2044040"/>
    <m/>
  </r>
  <r>
    <x v="25"/>
    <x v="11"/>
    <n v="637728"/>
    <n v="18005"/>
    <n v="18371"/>
    <n v="25249"/>
    <n v="31002"/>
    <n v="46342"/>
    <n v="60627"/>
    <n v="40507"/>
    <n v="50049"/>
    <n v="70496"/>
    <n v="123602"/>
    <n v="123544"/>
    <n v="31046"/>
    <n v="11350"/>
    <n v="87536"/>
    <n v="46487"/>
    <n v="25084"/>
    <n v="22311"/>
    <n v="24380"/>
    <n v="36236"/>
    <n v="28451"/>
    <n v="33597"/>
    <n v="296559"/>
    <n v="1888559"/>
    <m/>
  </r>
  <r>
    <x v="26"/>
    <x v="0"/>
    <n v="595521"/>
    <n v="21292"/>
    <n v="20966"/>
    <n v="23116"/>
    <n v="29760"/>
    <n v="50825"/>
    <n v="50989"/>
    <n v="38322"/>
    <n v="47275"/>
    <n v="70985"/>
    <n v="117418"/>
    <n v="117676"/>
    <n v="30292"/>
    <n v="10817"/>
    <n v="83663"/>
    <n v="44492"/>
    <n v="28293"/>
    <n v="23639"/>
    <n v="20530"/>
    <n v="34316"/>
    <n v="26658"/>
    <n v="33515"/>
    <n v="283912"/>
    <n v="1804272"/>
    <m/>
  </r>
  <r>
    <x v="26"/>
    <x v="1"/>
    <n v="559975"/>
    <n v="18101"/>
    <n v="19188"/>
    <n v="21450"/>
    <n v="28570"/>
    <n v="49029"/>
    <n v="42932"/>
    <n v="35257"/>
    <n v="45461"/>
    <n v="63407"/>
    <n v="109489"/>
    <n v="108006"/>
    <n v="28531"/>
    <n v="10350"/>
    <n v="79482"/>
    <n v="40488"/>
    <n v="24279"/>
    <n v="22463"/>
    <n v="23065"/>
    <n v="34935"/>
    <n v="26644"/>
    <n v="31496"/>
    <n v="276210"/>
    <n v="1698808"/>
    <m/>
  </r>
  <r>
    <x v="26"/>
    <x v="2"/>
    <n v="368844"/>
    <n v="13419"/>
    <n v="13725"/>
    <n v="15163"/>
    <n v="19023"/>
    <n v="32893"/>
    <n v="31529"/>
    <n v="24126"/>
    <n v="27955"/>
    <n v="43617"/>
    <n v="73929"/>
    <n v="75247"/>
    <n v="17355"/>
    <n v="7008"/>
    <n v="55760"/>
    <n v="26968"/>
    <n v="14095"/>
    <n v="16106"/>
    <n v="15340"/>
    <n v="24520"/>
    <n v="17850"/>
    <n v="21827"/>
    <n v="192047"/>
    <n v="1148346"/>
    <m/>
  </r>
  <r>
    <x v="26"/>
    <x v="3"/>
    <n v="58362"/>
    <n v="2473"/>
    <n v="1519"/>
    <n v="1425"/>
    <n v="1886"/>
    <n v="3190"/>
    <n v="4592"/>
    <n v="3710"/>
    <n v="4449"/>
    <n v="6531"/>
    <n v="13090"/>
    <n v="12205"/>
    <n v="2815"/>
    <n v="1191"/>
    <n v="6935"/>
    <n v="3829"/>
    <n v="2103"/>
    <n v="2400"/>
    <n v="1496"/>
    <n v="4256"/>
    <n v="2197"/>
    <n v="1606"/>
    <n v="41566"/>
    <n v="183826"/>
    <m/>
  </r>
  <r>
    <x v="26"/>
    <x v="4"/>
    <n v="91340"/>
    <n v="4290"/>
    <n v="3061"/>
    <n v="2681"/>
    <n v="3182"/>
    <n v="7232"/>
    <n v="8311"/>
    <n v="6608"/>
    <n v="9075"/>
    <n v="13455"/>
    <n v="22698"/>
    <n v="20125"/>
    <n v="4944"/>
    <n v="1954"/>
    <n v="12254"/>
    <n v="7626"/>
    <n v="3669"/>
    <n v="3997"/>
    <n v="2603"/>
    <n v="6237"/>
    <n v="3612"/>
    <n v="2967"/>
    <n v="69131"/>
    <n v="311052"/>
    <m/>
  </r>
  <r>
    <x v="26"/>
    <x v="5"/>
    <n v="98988"/>
    <n v="4861"/>
    <n v="3531"/>
    <n v="3027"/>
    <n v="3669"/>
    <n v="7233"/>
    <n v="9810"/>
    <n v="7073"/>
    <n v="10305"/>
    <n v="14397"/>
    <n v="23952"/>
    <n v="22849"/>
    <n v="5377"/>
    <n v="2275"/>
    <n v="13052"/>
    <n v="8487"/>
    <n v="4039"/>
    <n v="3926"/>
    <n v="2810"/>
    <n v="6091"/>
    <n v="3698"/>
    <n v="3337"/>
    <n v="72880"/>
    <n v="335667"/>
    <m/>
  </r>
  <r>
    <x v="26"/>
    <x v="6"/>
    <n v="93377"/>
    <n v="4323"/>
    <n v="3027"/>
    <n v="2444"/>
    <n v="3307"/>
    <n v="6977"/>
    <n v="9486"/>
    <n v="6456"/>
    <n v="9080"/>
    <n v="13036"/>
    <n v="20199"/>
    <n v="20798"/>
    <n v="4703"/>
    <n v="2169"/>
    <n v="12275"/>
    <n v="7510"/>
    <n v="3613"/>
    <n v="3498"/>
    <n v="2518"/>
    <n v="5756"/>
    <n v="3186"/>
    <n v="2923"/>
    <n v="71791"/>
    <n v="312452"/>
    <m/>
  </r>
  <r>
    <x v="26"/>
    <x v="7"/>
    <n v="109084"/>
    <n v="5013"/>
    <n v="3604"/>
    <n v="3243"/>
    <n v="4215"/>
    <n v="8471"/>
    <n v="10302"/>
    <n v="7838"/>
    <n v="11026"/>
    <n v="16135"/>
    <n v="25097"/>
    <n v="25413"/>
    <n v="5530"/>
    <n v="2309"/>
    <n v="14927"/>
    <n v="9749"/>
    <n v="4516"/>
    <n v="4397"/>
    <n v="3262"/>
    <n v="7283"/>
    <n v="3817"/>
    <n v="3862"/>
    <n v="85705"/>
    <n v="374798"/>
    <m/>
  </r>
  <r>
    <x v="26"/>
    <x v="8"/>
    <n v="130689"/>
    <n v="5896"/>
    <n v="4257"/>
    <n v="4048"/>
    <n v="5419"/>
    <n v="11243"/>
    <n v="12290"/>
    <n v="9550"/>
    <n v="13565"/>
    <n v="19146"/>
    <n v="29440"/>
    <n v="31180"/>
    <n v="6735"/>
    <n v="2607"/>
    <n v="18599"/>
    <n v="11726"/>
    <n v="5480"/>
    <n v="5659"/>
    <n v="3847"/>
    <n v="9184"/>
    <n v="4675"/>
    <n v="4942"/>
    <n v="101362"/>
    <n v="451539"/>
    <m/>
  </r>
  <r>
    <x v="26"/>
    <x v="9"/>
    <n v="159889"/>
    <n v="7357"/>
    <n v="4743"/>
    <n v="5352"/>
    <n v="6890"/>
    <n v="15508"/>
    <n v="14476"/>
    <n v="10966"/>
    <n v="15608"/>
    <n v="23024"/>
    <n v="35163"/>
    <n v="37283"/>
    <n v="8631"/>
    <n v="4418"/>
    <n v="22951"/>
    <n v="14133"/>
    <n v="6447"/>
    <n v="7517"/>
    <n v="4561"/>
    <n v="11142"/>
    <n v="5863"/>
    <n v="7257"/>
    <n v="121672"/>
    <n v="550851"/>
    <m/>
  </r>
  <r>
    <x v="26"/>
    <x v="10"/>
    <n v="179662"/>
    <n v="9505"/>
    <n v="5606"/>
    <n v="7139"/>
    <n v="8130"/>
    <n v="18425"/>
    <n v="18058"/>
    <n v="14453"/>
    <n v="17860"/>
    <n v="26476"/>
    <n v="41221"/>
    <n v="44283"/>
    <n v="11021"/>
    <n v="3679"/>
    <n v="27824"/>
    <n v="16149"/>
    <n v="8278"/>
    <n v="7801"/>
    <n v="4850"/>
    <n v="12781"/>
    <n v="7731"/>
    <n v="9448"/>
    <n v="139746"/>
    <n v="640126"/>
    <m/>
  </r>
  <r>
    <x v="26"/>
    <x v="11"/>
    <n v="195965"/>
    <n v="20900"/>
    <n v="5569"/>
    <n v="6897"/>
    <n v="8199"/>
    <n v="18679"/>
    <n v="17923"/>
    <n v="14717"/>
    <n v="19111"/>
    <n v="29088"/>
    <n v="48244"/>
    <n v="50807"/>
    <n v="11965"/>
    <n v="3601"/>
    <n v="31506"/>
    <n v="18665"/>
    <n v="8990"/>
    <n v="7926"/>
    <n v="6144"/>
    <n v="13584"/>
    <n v="8960"/>
    <n v="9068"/>
    <n v="158072"/>
    <n v="714580"/>
    <m/>
  </r>
  <r>
    <x v="27"/>
    <x v="0"/>
    <n v="191760"/>
    <n v="20537"/>
    <n v="5542"/>
    <n v="6596"/>
    <n v="7707"/>
    <n v="17314"/>
    <n v="17701"/>
    <n v="14957"/>
    <n v="18449"/>
    <n v="28451"/>
    <n v="46660"/>
    <n v="50319"/>
    <n v="12974"/>
    <n v="3441"/>
    <n v="32119"/>
    <n v="19096"/>
    <n v="8536"/>
    <n v="7987"/>
    <n v="5691"/>
    <n v="13498"/>
    <n v="8572"/>
    <n v="10255"/>
    <n v="150969"/>
    <n v="699131"/>
    <m/>
  </r>
  <r>
    <x v="27"/>
    <x v="1"/>
    <n v="198892"/>
    <n v="21278"/>
    <n v="5630"/>
    <n v="7386"/>
    <n v="7932"/>
    <n v="20290"/>
    <n v="17330"/>
    <n v="15201"/>
    <n v="19061"/>
    <n v="28888"/>
    <n v="47266"/>
    <n v="50902"/>
    <n v="12843"/>
    <n v="3645"/>
    <n v="34037"/>
    <n v="18553"/>
    <n v="8608"/>
    <n v="7914"/>
    <n v="6532"/>
    <n v="13583"/>
    <n v="8738"/>
    <n v="10276"/>
    <n v="152807"/>
    <n v="717592"/>
    <m/>
  </r>
  <r>
    <x v="27"/>
    <x v="2"/>
    <n v="269968"/>
    <n v="27379"/>
    <n v="7871"/>
    <n v="10285"/>
    <n v="11084"/>
    <n v="25476"/>
    <n v="22589"/>
    <n v="20606"/>
    <n v="25850"/>
    <n v="39841"/>
    <n v="64191"/>
    <n v="68192"/>
    <n v="17389"/>
    <n v="4931"/>
    <n v="46783"/>
    <n v="25269"/>
    <n v="11598"/>
    <n v="10042"/>
    <n v="9555"/>
    <n v="17206"/>
    <n v="12040"/>
    <n v="13659"/>
    <n v="202309"/>
    <n v="964113"/>
    <m/>
  </r>
  <r>
    <x v="27"/>
    <x v="3"/>
    <n v="224632"/>
    <n v="23398"/>
    <n v="6574"/>
    <n v="7653"/>
    <n v="8388"/>
    <n v="21792"/>
    <n v="18391"/>
    <n v="16357"/>
    <n v="19672"/>
    <n v="30976"/>
    <n v="50048"/>
    <n v="53608"/>
    <n v="13756"/>
    <n v="4290"/>
    <n v="32074"/>
    <n v="19739"/>
    <n v="9052"/>
    <n v="7409"/>
    <n v="7099"/>
    <n v="12525"/>
    <n v="8291"/>
    <n v="10153"/>
    <n v="160715"/>
    <n v="766592"/>
    <m/>
  </r>
  <r>
    <x v="27"/>
    <x v="4"/>
    <n v="198722"/>
    <n v="19778"/>
    <n v="7187"/>
    <n v="6185"/>
    <n v="7236"/>
    <n v="19538"/>
    <n v="18060"/>
    <n v="12913"/>
    <n v="17954"/>
    <n v="26925"/>
    <n v="40013"/>
    <n v="43921"/>
    <n v="10935"/>
    <n v="3811"/>
    <n v="24107"/>
    <n v="17188"/>
    <n v="6786"/>
    <n v="6261"/>
    <n v="5920"/>
    <n v="10007"/>
    <n v="6759"/>
    <n v="7891"/>
    <n v="131770"/>
    <n v="649867"/>
    <m/>
  </r>
  <r>
    <x v="27"/>
    <x v="5"/>
    <n v="228102"/>
    <n v="22694"/>
    <n v="11141"/>
    <n v="7366"/>
    <n v="8356"/>
    <n v="23355"/>
    <n v="20630"/>
    <n v="15365"/>
    <n v="20734"/>
    <n v="32928"/>
    <n v="49975"/>
    <n v="51918"/>
    <n v="12799"/>
    <n v="4387"/>
    <n v="30417"/>
    <n v="20387"/>
    <n v="8497"/>
    <n v="7383"/>
    <n v="6441"/>
    <n v="11885"/>
    <n v="8068"/>
    <n v="9464"/>
    <n v="153857"/>
    <n v="766149"/>
    <m/>
  </r>
  <r>
    <x v="27"/>
    <x v="6"/>
    <n v="255318"/>
    <n v="20700"/>
    <n v="11676"/>
    <n v="8568"/>
    <n v="9675"/>
    <n v="23677"/>
    <n v="24688"/>
    <n v="16378"/>
    <n v="23466"/>
    <n v="36799"/>
    <n v="60066"/>
    <n v="60154"/>
    <n v="15774"/>
    <n v="4701"/>
    <n v="34602"/>
    <n v="24498"/>
    <n v="9740"/>
    <n v="8584"/>
    <n v="6836"/>
    <n v="12620"/>
    <n v="9628"/>
    <n v="10192"/>
    <n v="169206"/>
    <n v="857546"/>
    <m/>
  </r>
  <r>
    <x v="27"/>
    <x v="7"/>
    <n v="177216"/>
    <n v="24754"/>
    <n v="12283"/>
    <n v="10419"/>
    <n v="11131"/>
    <n v="27054"/>
    <n v="25415"/>
    <n v="19489"/>
    <n v="26714"/>
    <n v="38525"/>
    <n v="66934"/>
    <n v="70620"/>
    <n v="18050"/>
    <n v="5125"/>
    <n v="42942"/>
    <n v="24439"/>
    <n v="10598"/>
    <n v="9432"/>
    <n v="8467"/>
    <n v="13538"/>
    <n v="10190"/>
    <n v="11864"/>
    <n v="292355"/>
    <n v="957554"/>
    <m/>
  </r>
  <r>
    <x v="27"/>
    <x v="8"/>
    <n v="324489"/>
    <n v="28562"/>
    <n v="12871"/>
    <n v="15290"/>
    <n v="15107"/>
    <n v="33850"/>
    <n v="37221"/>
    <n v="23029"/>
    <n v="32237"/>
    <n v="46893"/>
    <n v="75353"/>
    <n v="80341"/>
    <n v="21464"/>
    <n v="5707"/>
    <n v="52105"/>
    <n v="29504"/>
    <n v="11471"/>
    <n v="10063"/>
    <n v="10039"/>
    <n v="15042"/>
    <n v="11897"/>
    <n v="13754"/>
    <n v="204801"/>
    <n v="1111090"/>
    <m/>
  </r>
  <r>
    <x v="27"/>
    <x v="9"/>
    <n v="347503"/>
    <n v="26492"/>
    <n v="11538"/>
    <n v="16950"/>
    <n v="16749"/>
    <n v="36179"/>
    <n v="37916"/>
    <n v="24960"/>
    <n v="34244"/>
    <n v="48139"/>
    <n v="81610"/>
    <n v="84564"/>
    <n v="23621"/>
    <n v="6165"/>
    <n v="55826"/>
    <n v="33068"/>
    <n v="12635"/>
    <n v="10942"/>
    <n v="10866"/>
    <n v="15179"/>
    <n v="13383"/>
    <n v="14498"/>
    <n v="227178"/>
    <n v="1190205"/>
    <m/>
  </r>
  <r>
    <x v="27"/>
    <x v="10"/>
    <n v="378880"/>
    <n v="27866"/>
    <n v="12849"/>
    <n v="18681"/>
    <n v="18530"/>
    <n v="38933"/>
    <n v="38905"/>
    <n v="26557"/>
    <n v="37512"/>
    <n v="49679"/>
    <n v="83852"/>
    <n v="88651"/>
    <n v="25143"/>
    <n v="6570"/>
    <n v="57888"/>
    <n v="34964"/>
    <n v="13810"/>
    <n v="11798"/>
    <n v="11381"/>
    <n v="17551"/>
    <n v="14090"/>
    <n v="15977"/>
    <n v="232288"/>
    <n v="1262355"/>
    <m/>
  </r>
  <r>
    <x v="27"/>
    <x v="11"/>
    <n v="385537"/>
    <n v="24718"/>
    <n v="12360"/>
    <n v="15041"/>
    <n v="18219"/>
    <n v="37472"/>
    <n v="32790"/>
    <n v="24489"/>
    <n v="36882"/>
    <n v="49153"/>
    <n v="84063"/>
    <n v="86996"/>
    <n v="25159"/>
    <n v="6440"/>
    <n v="60431"/>
    <n v="34007"/>
    <n v="14296"/>
    <n v="12183"/>
    <n v="11399"/>
    <n v="18353"/>
    <n v="14463"/>
    <n v="16133"/>
    <n v="234527"/>
    <n v="1255111"/>
    <m/>
  </r>
  <r>
    <x v="28"/>
    <x v="0"/>
    <n v="284643"/>
    <n v="19842"/>
    <n v="9341"/>
    <n v="10704"/>
    <n v="12782"/>
    <n v="26272"/>
    <n v="25937"/>
    <n v="17878"/>
    <n v="26401"/>
    <n v="35831"/>
    <n v="62998"/>
    <n v="63851"/>
    <n v="16986"/>
    <n v="4655"/>
    <n v="44973"/>
    <n v="24666"/>
    <n v="10775"/>
    <n v="8630"/>
    <n v="7219"/>
    <n v="13346"/>
    <n v="9503"/>
    <n v="10904"/>
    <n v="172867"/>
    <n v="921004"/>
    <m/>
  </r>
  <r>
    <x v="28"/>
    <x v="1"/>
    <n v="345577"/>
    <n v="19131"/>
    <n v="10466"/>
    <n v="14066"/>
    <n v="15646"/>
    <n v="31735"/>
    <n v="25467"/>
    <n v="21727"/>
    <n v="32913"/>
    <n v="40878"/>
    <n v="74891"/>
    <n v="73828"/>
    <n v="20558"/>
    <n v="5535"/>
    <n v="53620"/>
    <n v="29847"/>
    <n v="12629"/>
    <n v="10188"/>
    <n v="9486"/>
    <n v="16029"/>
    <n v="11575"/>
    <n v="14122"/>
    <n v="202706"/>
    <n v="1092620"/>
    <m/>
  </r>
  <r>
    <x v="28"/>
    <x v="2"/>
    <n v="449057"/>
    <n v="24820"/>
    <n v="18247"/>
    <n v="18495"/>
    <n v="21342"/>
    <n v="45327"/>
    <n v="35480"/>
    <n v="28402"/>
    <n v="43276"/>
    <n v="51785"/>
    <n v="85507"/>
    <n v="96796"/>
    <n v="25258"/>
    <n v="7032"/>
    <n v="69830"/>
    <n v="36989"/>
    <n v="14702"/>
    <n v="12206"/>
    <n v="13700"/>
    <n v="20257"/>
    <n v="15178"/>
    <n v="18127"/>
    <n v="246362"/>
    <n v="1398175"/>
    <m/>
  </r>
  <r>
    <x v="28"/>
    <x v="3"/>
    <n v="473734"/>
    <n v="27836"/>
    <n v="21390"/>
    <n v="18894"/>
    <n v="22590"/>
    <n v="47912"/>
    <n v="44870"/>
    <n v="29861"/>
    <n v="41011"/>
    <n v="56103"/>
    <n v="107086"/>
    <n v="108310"/>
    <n v="28256"/>
    <n v="7542"/>
    <n v="73315"/>
    <n v="40480"/>
    <n v="18115"/>
    <n v="16055"/>
    <n v="16965"/>
    <n v="24468"/>
    <n v="17855"/>
    <n v="21694"/>
    <n v="264563"/>
    <n v="1528905"/>
    <m/>
  </r>
  <r>
    <x v="28"/>
    <x v="4"/>
    <n v="479958"/>
    <n v="28213"/>
    <n v="18383"/>
    <n v="18213"/>
    <n v="21709"/>
    <n v="44657"/>
    <n v="40754"/>
    <n v="30154"/>
    <n v="40000"/>
    <n v="56874"/>
    <n v="104229"/>
    <n v="107506"/>
    <n v="27378"/>
    <n v="6993"/>
    <n v="70710"/>
    <n v="39305"/>
    <n v="18438"/>
    <n v="15933"/>
    <n v="16584"/>
    <n v="25825"/>
    <n v="18557"/>
    <n v="21235"/>
    <n v="266189"/>
    <n v="1517797"/>
    <m/>
  </r>
  <r>
    <x v="28"/>
    <x v="5"/>
    <n v="484197"/>
    <n v="28091"/>
    <n v="18665"/>
    <n v="18572"/>
    <n v="21802"/>
    <n v="44262"/>
    <n v="42932"/>
    <n v="30747"/>
    <n v="39513"/>
    <n v="56107"/>
    <n v="101885"/>
    <n v="106493"/>
    <n v="26986"/>
    <n v="6930"/>
    <n v="73736"/>
    <n v="40139"/>
    <n v="19357"/>
    <n v="15784"/>
    <n v="16617"/>
    <n v="25176"/>
    <n v="18814"/>
    <n v="21104"/>
    <n v="266363"/>
    <n v="1524272"/>
    <m/>
  </r>
  <r>
    <x v="28"/>
    <x v="6"/>
    <n v="484288"/>
    <n v="27226"/>
    <n v="15605"/>
    <n v="18213"/>
    <n v="20516"/>
    <n v="47517"/>
    <n v="42260"/>
    <n v="30488"/>
    <n v="40266"/>
    <n v="60684"/>
    <n v="101397"/>
    <n v="110116"/>
    <n v="27832"/>
    <n v="7740"/>
    <n v="71828"/>
    <n v="38968"/>
    <n v="21109"/>
    <n v="18291"/>
    <n v="15674"/>
    <n v="24336"/>
    <n v="20747"/>
    <n v="27365"/>
    <n v="272282"/>
    <n v="1544748"/>
    <m/>
  </r>
  <r>
    <x v="28"/>
    <x v="7"/>
    <n v="519379"/>
    <n v="27190"/>
    <n v="22219"/>
    <n v="21854"/>
    <n v="24876"/>
    <n v="57025"/>
    <n v="48258"/>
    <n v="36007"/>
    <n v="47738"/>
    <n v="70006"/>
    <n v="122764"/>
    <n v="124423"/>
    <n v="32096"/>
    <n v="9889"/>
    <n v="82798"/>
    <n v="46854"/>
    <n v="25641"/>
    <n v="26387"/>
    <n v="21834"/>
    <n v="31241"/>
    <n v="25093"/>
    <n v="47018"/>
    <n v="294478"/>
    <n v="1765068"/>
    <m/>
  </r>
  <r>
    <x v="28"/>
    <x v="8"/>
    <n v="518800"/>
    <n v="25776"/>
    <n v="24002"/>
    <n v="22220"/>
    <n v="24704"/>
    <n v="54175"/>
    <n v="55792"/>
    <n v="37094"/>
    <n v="49893"/>
    <n v="68029"/>
    <n v="120699"/>
    <n v="123996"/>
    <n v="31475"/>
    <n v="9962"/>
    <n v="80141"/>
    <n v="47965"/>
    <n v="24920"/>
    <n v="24897"/>
    <n v="24639"/>
    <n v="36560"/>
    <n v="26478"/>
    <n v="44815"/>
    <n v="291610"/>
    <n v="1768642"/>
    <m/>
  </r>
  <r>
    <x v="28"/>
    <x v="9"/>
    <n v="488699"/>
    <n v="22394"/>
    <n v="18976"/>
    <n v="21368"/>
    <n v="22296"/>
    <n v="47656"/>
    <n v="53639"/>
    <n v="35128"/>
    <n v="47126"/>
    <n v="64600"/>
    <n v="118728"/>
    <n v="117595"/>
    <n v="30047"/>
    <n v="9598"/>
    <n v="72445"/>
    <n v="46296"/>
    <n v="22325"/>
    <n v="23244"/>
    <n v="22745"/>
    <n v="35224"/>
    <n v="24131"/>
    <n v="39714"/>
    <n v="272702"/>
    <n v="1656676"/>
    <m/>
  </r>
  <r>
    <x v="28"/>
    <x v="10"/>
    <n v="482180"/>
    <n v="22321"/>
    <n v="19009"/>
    <n v="21406"/>
    <n v="23017"/>
    <n v="49281"/>
    <n v="52640"/>
    <n v="34602"/>
    <n v="46689"/>
    <n v="63683"/>
    <n v="117276"/>
    <n v="114559"/>
    <n v="29304"/>
    <n v="9577"/>
    <n v="74385"/>
    <n v="46684"/>
    <n v="22678"/>
    <n v="24046"/>
    <n v="21847"/>
    <n v="34963"/>
    <n v="24218"/>
    <n v="40741"/>
    <n v="262918"/>
    <n v="1638024"/>
    <m/>
  </r>
  <r>
    <x v="28"/>
    <x v="11"/>
    <n v="427759"/>
    <n v="22013"/>
    <n v="13582"/>
    <n v="18652"/>
    <n v="20131"/>
    <n v="43348"/>
    <n v="47354"/>
    <n v="30458"/>
    <n v="41871"/>
    <n v="57428"/>
    <n v="106694"/>
    <n v="104760"/>
    <n v="26290"/>
    <n v="8008"/>
    <n v="67917"/>
    <n v="42398"/>
    <n v="19635"/>
    <n v="21071"/>
    <n v="18797"/>
    <n v="30373"/>
    <n v="21617"/>
    <n v="33161"/>
    <n v="248130"/>
    <n v="1471447"/>
    <m/>
  </r>
  <r>
    <x v="29"/>
    <x v="0"/>
    <n v="399363"/>
    <n v="17024"/>
    <n v="12013"/>
    <n v="16886"/>
    <n v="19637"/>
    <n v="39573"/>
    <n v="44526"/>
    <n v="28141"/>
    <n v="37526"/>
    <n v="56616"/>
    <n v="99677"/>
    <n v="93972"/>
    <n v="24686"/>
    <n v="7854"/>
    <n v="63313"/>
    <n v="38282"/>
    <n v="21037"/>
    <n v="19179"/>
    <n v="16750"/>
    <n v="28359"/>
    <n v="20602"/>
    <n v="27867"/>
    <n v="229911"/>
    <n v="1362794"/>
    <m/>
  </r>
  <r>
    <x v="29"/>
    <x v="1"/>
    <n v="399702"/>
    <n v="17874"/>
    <n v="13687"/>
    <n v="16058"/>
    <n v="20648"/>
    <n v="42685"/>
    <n v="42014"/>
    <n v="26901"/>
    <n v="35681"/>
    <n v="55042"/>
    <n v="92318"/>
    <n v="91019"/>
    <n v="23730"/>
    <n v="7396"/>
    <n v="62253"/>
    <n v="36593"/>
    <n v="19221"/>
    <n v="19409"/>
    <n v="19252"/>
    <n v="26209"/>
    <n v="19802"/>
    <n v="25657"/>
    <n v="231463"/>
    <n v="1344614"/>
    <m/>
  </r>
  <r>
    <x v="29"/>
    <x v="2"/>
    <n v="508404"/>
    <n v="23020"/>
    <n v="18738"/>
    <n v="21213"/>
    <n v="25606"/>
    <n v="57902"/>
    <n v="60106"/>
    <n v="35895"/>
    <n v="45084"/>
    <n v="68221"/>
    <n v="117541"/>
    <n v="118142"/>
    <n v="30832"/>
    <n v="10014"/>
    <n v="82310"/>
    <n v="49388"/>
    <n v="23865"/>
    <n v="27511"/>
    <n v="27046"/>
    <n v="32897"/>
    <n v="26193"/>
    <n v="37614"/>
    <n v="289419"/>
    <n v="1736961"/>
    <m/>
  </r>
  <r>
    <x v="29"/>
    <x v="3"/>
    <n v="474104"/>
    <n v="21386"/>
    <n v="21788"/>
    <n v="19345"/>
    <n v="25854"/>
    <n v="55155"/>
    <n v="54413"/>
    <n v="34223"/>
    <n v="42918"/>
    <n v="64681"/>
    <n v="114683"/>
    <n v="113660"/>
    <n v="31105"/>
    <n v="9822"/>
    <n v="79424"/>
    <n v="45831"/>
    <n v="22439"/>
    <n v="23679"/>
    <n v="25640"/>
    <n v="31525"/>
    <n v="25333"/>
    <n v="32565"/>
    <n v="277682"/>
    <n v="1647255"/>
    <m/>
  </r>
  <r>
    <x v="29"/>
    <x v="4"/>
    <n v="523744"/>
    <n v="24117"/>
    <n v="23723"/>
    <n v="20417"/>
    <n v="26176"/>
    <n v="57948"/>
    <n v="60136"/>
    <n v="35446"/>
    <n v="44337"/>
    <n v="68899"/>
    <n v="118077"/>
    <n v="117402"/>
    <n v="30686"/>
    <n v="10150"/>
    <n v="81961"/>
    <n v="47066"/>
    <n v="22705"/>
    <n v="22350"/>
    <n v="25888"/>
    <n v="33575"/>
    <n v="26351"/>
    <n v="33630"/>
    <n v="287571"/>
    <n v="1742355"/>
    <m/>
  </r>
  <r>
    <x v="29"/>
    <x v="5"/>
    <n v="510075"/>
    <n v="23832"/>
    <n v="26243"/>
    <n v="20257"/>
    <n v="25101"/>
    <n v="48381"/>
    <n v="59473"/>
    <n v="36347"/>
    <n v="42894"/>
    <n v="66068"/>
    <n v="114365"/>
    <n v="115966"/>
    <n v="29246"/>
    <n v="10095"/>
    <n v="74203"/>
    <n v="44843"/>
    <n v="22413"/>
    <n v="21734"/>
    <n v="21593"/>
    <n v="32212"/>
    <n v="24676"/>
    <n v="35095"/>
    <n v="266416"/>
    <n v="1671528"/>
    <m/>
  </r>
  <r>
    <x v="29"/>
    <x v="6"/>
    <n v="527149"/>
    <n v="23123"/>
    <n v="23243"/>
    <n v="19949"/>
    <n v="23748"/>
    <n v="46719"/>
    <n v="50226"/>
    <n v="36046"/>
    <n v="42576"/>
    <n v="62394"/>
    <n v="112812"/>
    <n v="111357"/>
    <n v="27637"/>
    <n v="9355"/>
    <n v="69132"/>
    <n v="42561"/>
    <n v="20054"/>
    <n v="20098"/>
    <n v="17317"/>
    <n v="28290"/>
    <n v="21171"/>
    <n v="29527"/>
    <n v="274871"/>
    <n v="1639355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165">
  <r>
    <x v="0"/>
    <x v="0"/>
    <x v="0"/>
    <n v="369291"/>
  </r>
  <r>
    <x v="0"/>
    <x v="1"/>
    <x v="0"/>
    <n v="309861"/>
  </r>
  <r>
    <x v="0"/>
    <x v="2"/>
    <x v="0"/>
    <n v="414615"/>
  </r>
  <r>
    <x v="0"/>
    <x v="3"/>
    <x v="0"/>
    <n v="408749"/>
  </r>
  <r>
    <x v="0"/>
    <x v="4"/>
    <x v="0"/>
    <n v="437115"/>
  </r>
  <r>
    <x v="0"/>
    <x v="5"/>
    <x v="0"/>
    <n v="391519"/>
  </r>
  <r>
    <x v="0"/>
    <x v="6"/>
    <x v="0"/>
    <n v="426327"/>
  </r>
  <r>
    <x v="0"/>
    <x v="7"/>
    <x v="0"/>
    <n v="419138"/>
  </r>
  <r>
    <x v="0"/>
    <x v="8"/>
    <x v="0"/>
    <n v="429573"/>
  </r>
  <r>
    <x v="0"/>
    <x v="9"/>
    <x v="0"/>
    <n v="424599"/>
  </r>
  <r>
    <x v="0"/>
    <x v="10"/>
    <x v="0"/>
    <n v="407561"/>
  </r>
  <r>
    <x v="0"/>
    <x v="11"/>
    <x v="0"/>
    <n v="405843"/>
  </r>
  <r>
    <x v="1"/>
    <x v="0"/>
    <x v="0"/>
    <n v="338566"/>
  </r>
  <r>
    <x v="1"/>
    <x v="1"/>
    <x v="0"/>
    <n v="319462"/>
  </r>
  <r>
    <x v="1"/>
    <x v="2"/>
    <x v="0"/>
    <n v="388638"/>
  </r>
  <r>
    <x v="1"/>
    <x v="3"/>
    <x v="0"/>
    <n v="415992"/>
  </r>
  <r>
    <x v="1"/>
    <x v="4"/>
    <x v="0"/>
    <n v="458913"/>
  </r>
  <r>
    <x v="1"/>
    <x v="5"/>
    <x v="0"/>
    <n v="437210"/>
  </r>
  <r>
    <x v="1"/>
    <x v="6"/>
    <x v="0"/>
    <n v="461375"/>
  </r>
  <r>
    <x v="1"/>
    <x v="7"/>
    <x v="0"/>
    <n v="465766"/>
  </r>
  <r>
    <x v="1"/>
    <x v="8"/>
    <x v="0"/>
    <n v="473068"/>
  </r>
  <r>
    <x v="1"/>
    <x v="9"/>
    <x v="0"/>
    <n v="478624"/>
  </r>
  <r>
    <x v="1"/>
    <x v="10"/>
    <x v="0"/>
    <n v="466490"/>
  </r>
  <r>
    <x v="1"/>
    <x v="11"/>
    <x v="0"/>
    <n v="479421"/>
  </r>
  <r>
    <x v="2"/>
    <x v="0"/>
    <x v="0"/>
    <n v="400752"/>
  </r>
  <r>
    <x v="2"/>
    <x v="1"/>
    <x v="0"/>
    <n v="360041"/>
  </r>
  <r>
    <x v="2"/>
    <x v="2"/>
    <x v="0"/>
    <n v="477490"/>
  </r>
  <r>
    <x v="2"/>
    <x v="3"/>
    <x v="0"/>
    <n v="470622"/>
  </r>
  <r>
    <x v="2"/>
    <x v="4"/>
    <x v="0"/>
    <n v="485558"/>
  </r>
  <r>
    <x v="2"/>
    <x v="5"/>
    <x v="0"/>
    <n v="483172"/>
  </r>
  <r>
    <x v="2"/>
    <x v="6"/>
    <x v="0"/>
    <n v="479297"/>
  </r>
  <r>
    <x v="2"/>
    <x v="7"/>
    <x v="0"/>
    <n v="493332"/>
  </r>
  <r>
    <x v="2"/>
    <x v="8"/>
    <x v="0"/>
    <n v="471236"/>
  </r>
  <r>
    <x v="2"/>
    <x v="9"/>
    <x v="0"/>
    <n v="504464"/>
  </r>
  <r>
    <x v="2"/>
    <x v="10"/>
    <x v="0"/>
    <n v="493195"/>
  </r>
  <r>
    <x v="2"/>
    <x v="11"/>
    <x v="0"/>
    <n v="475991"/>
  </r>
  <r>
    <x v="3"/>
    <x v="0"/>
    <x v="0"/>
    <n v="395819"/>
  </r>
  <r>
    <x v="3"/>
    <x v="1"/>
    <x v="0"/>
    <n v="387381"/>
  </r>
  <r>
    <x v="3"/>
    <x v="2"/>
    <x v="0"/>
    <n v="469163"/>
  </r>
  <r>
    <x v="3"/>
    <x v="3"/>
    <x v="0"/>
    <n v="484282"/>
  </r>
  <r>
    <x v="3"/>
    <x v="4"/>
    <x v="0"/>
    <n v="498103"/>
  </r>
  <r>
    <x v="3"/>
    <x v="5"/>
    <x v="0"/>
    <n v="463323"/>
  </r>
  <r>
    <x v="3"/>
    <x v="6"/>
    <x v="0"/>
    <n v="483852"/>
  </r>
  <r>
    <x v="3"/>
    <x v="7"/>
    <x v="0"/>
    <n v="490891"/>
  </r>
  <r>
    <x v="3"/>
    <x v="8"/>
    <x v="0"/>
    <n v="490779"/>
  </r>
  <r>
    <x v="3"/>
    <x v="9"/>
    <x v="0"/>
    <n v="493751"/>
  </r>
  <r>
    <x v="3"/>
    <x v="10"/>
    <x v="0"/>
    <n v="492926"/>
  </r>
  <r>
    <x v="3"/>
    <x v="11"/>
    <x v="0"/>
    <n v="483523"/>
  </r>
  <r>
    <x v="4"/>
    <x v="0"/>
    <x v="0"/>
    <n v="437859"/>
  </r>
  <r>
    <x v="4"/>
    <x v="1"/>
    <x v="0"/>
    <n v="410402"/>
  </r>
  <r>
    <x v="4"/>
    <x v="2"/>
    <x v="0"/>
    <n v="504331"/>
  </r>
  <r>
    <x v="4"/>
    <x v="3"/>
    <x v="0"/>
    <n v="492787"/>
  </r>
  <r>
    <x v="4"/>
    <x v="4"/>
    <x v="0"/>
    <n v="533563"/>
  </r>
  <r>
    <x v="4"/>
    <x v="5"/>
    <x v="0"/>
    <n v="492831"/>
  </r>
  <r>
    <x v="4"/>
    <x v="6"/>
    <x v="0"/>
    <n v="503159"/>
  </r>
  <r>
    <x v="4"/>
    <x v="7"/>
    <x v="0"/>
    <n v="513471"/>
  </r>
  <r>
    <x v="4"/>
    <x v="8"/>
    <x v="0"/>
    <n v="512705"/>
  </r>
  <r>
    <x v="4"/>
    <x v="9"/>
    <x v="0"/>
    <n v="538429"/>
  </r>
  <r>
    <x v="4"/>
    <x v="10"/>
    <x v="0"/>
    <n v="497265"/>
  </r>
  <r>
    <x v="4"/>
    <x v="11"/>
    <x v="0"/>
    <n v="477315"/>
  </r>
  <r>
    <x v="5"/>
    <x v="0"/>
    <x v="0"/>
    <n v="411348"/>
  </r>
  <r>
    <x v="5"/>
    <x v="1"/>
    <x v="0"/>
    <n v="386915"/>
  </r>
  <r>
    <x v="5"/>
    <x v="2"/>
    <x v="0"/>
    <n v="472745"/>
  </r>
  <r>
    <x v="5"/>
    <x v="3"/>
    <x v="0"/>
    <n v="476365"/>
  </r>
  <r>
    <x v="5"/>
    <x v="4"/>
    <x v="0"/>
    <n v="506747"/>
  </r>
  <r>
    <x v="5"/>
    <x v="5"/>
    <x v="0"/>
    <n v="481937"/>
  </r>
  <r>
    <x v="5"/>
    <x v="6"/>
    <x v="0"/>
    <n v="500643"/>
  </r>
  <r>
    <x v="5"/>
    <x v="7"/>
    <x v="0"/>
    <n v="499713"/>
  </r>
  <r>
    <x v="5"/>
    <x v="8"/>
    <x v="0"/>
    <n v="491373"/>
  </r>
  <r>
    <x v="5"/>
    <x v="9"/>
    <x v="0"/>
    <n v="507961"/>
  </r>
  <r>
    <x v="5"/>
    <x v="10"/>
    <x v="0"/>
    <n v="487219"/>
  </r>
  <r>
    <x v="5"/>
    <x v="11"/>
    <x v="0"/>
    <n v="466035"/>
  </r>
  <r>
    <x v="6"/>
    <x v="0"/>
    <x v="0"/>
    <n v="395712"/>
  </r>
  <r>
    <x v="6"/>
    <x v="1"/>
    <x v="0"/>
    <n v="395389"/>
  </r>
  <r>
    <x v="6"/>
    <x v="2"/>
    <x v="0"/>
    <n v="476694"/>
  </r>
  <r>
    <x v="6"/>
    <x v="3"/>
    <x v="0"/>
    <n v="475991"/>
  </r>
  <r>
    <x v="6"/>
    <x v="4"/>
    <x v="0"/>
    <n v="487234"/>
  </r>
  <r>
    <x v="6"/>
    <x v="5"/>
    <x v="0"/>
    <n v="475266"/>
  </r>
  <r>
    <x v="6"/>
    <x v="6"/>
    <x v="0"/>
    <n v="478214"/>
  </r>
  <r>
    <x v="6"/>
    <x v="7"/>
    <x v="0"/>
    <n v="484451"/>
  </r>
  <r>
    <x v="6"/>
    <x v="8"/>
    <x v="0"/>
    <n v="482689"/>
  </r>
  <r>
    <x v="6"/>
    <x v="9"/>
    <x v="0"/>
    <n v="495446"/>
  </r>
  <r>
    <x v="6"/>
    <x v="10"/>
    <x v="0"/>
    <n v="447350"/>
  </r>
  <r>
    <x v="6"/>
    <x v="11"/>
    <x v="0"/>
    <n v="433403"/>
  </r>
  <r>
    <x v="7"/>
    <x v="0"/>
    <x v="0"/>
    <n v="371341"/>
  </r>
  <r>
    <x v="7"/>
    <x v="1"/>
    <x v="0"/>
    <n v="365481"/>
  </r>
  <r>
    <x v="7"/>
    <x v="2"/>
    <x v="0"/>
    <n v="433154"/>
  </r>
  <r>
    <x v="7"/>
    <x v="3"/>
    <x v="0"/>
    <n v="430109"/>
  </r>
  <r>
    <x v="7"/>
    <x v="4"/>
    <x v="0"/>
    <n v="455884"/>
  </r>
  <r>
    <x v="7"/>
    <x v="5"/>
    <x v="0"/>
    <n v="416913"/>
  </r>
  <r>
    <x v="7"/>
    <x v="6"/>
    <x v="0"/>
    <n v="414700"/>
  </r>
  <r>
    <x v="7"/>
    <x v="7"/>
    <x v="0"/>
    <n v="426184"/>
  </r>
  <r>
    <x v="7"/>
    <x v="8"/>
    <x v="0"/>
    <n v="407475"/>
  </r>
  <r>
    <x v="7"/>
    <x v="9"/>
    <x v="0"/>
    <n v="419901"/>
  </r>
  <r>
    <x v="7"/>
    <x v="10"/>
    <x v="0"/>
    <n v="423376"/>
  </r>
  <r>
    <x v="7"/>
    <x v="11"/>
    <x v="0"/>
    <n v="368397"/>
  </r>
  <r>
    <x v="8"/>
    <x v="0"/>
    <x v="0"/>
    <n v="321269"/>
  </r>
  <r>
    <x v="8"/>
    <x v="1"/>
    <x v="0"/>
    <n v="317641"/>
  </r>
  <r>
    <x v="8"/>
    <x v="2"/>
    <x v="0"/>
    <n v="370889"/>
  </r>
  <r>
    <x v="8"/>
    <x v="3"/>
    <x v="0"/>
    <n v="384805"/>
  </r>
  <r>
    <x v="8"/>
    <x v="4"/>
    <x v="0"/>
    <n v="409977"/>
  </r>
  <r>
    <x v="8"/>
    <x v="5"/>
    <x v="0"/>
    <n v="400089"/>
  </r>
  <r>
    <x v="8"/>
    <x v="6"/>
    <x v="0"/>
    <n v="436206"/>
  </r>
  <r>
    <x v="8"/>
    <x v="7"/>
    <x v="0"/>
    <n v="469944"/>
  </r>
  <r>
    <x v="8"/>
    <x v="8"/>
    <x v="0"/>
    <n v="466161"/>
  </r>
  <r>
    <x v="8"/>
    <x v="9"/>
    <x v="0"/>
    <n v="482229"/>
  </r>
  <r>
    <x v="8"/>
    <x v="10"/>
    <x v="0"/>
    <n v="480534"/>
  </r>
  <r>
    <x v="8"/>
    <x v="11"/>
    <x v="0"/>
    <n v="495393"/>
  </r>
  <r>
    <x v="9"/>
    <x v="0"/>
    <x v="0"/>
    <n v="422138"/>
  </r>
  <r>
    <x v="9"/>
    <x v="1"/>
    <x v="0"/>
    <n v="418540"/>
  </r>
  <r>
    <x v="9"/>
    <x v="2"/>
    <x v="0"/>
    <n v="519118"/>
  </r>
  <r>
    <x v="9"/>
    <x v="3"/>
    <x v="0"/>
    <n v="549703"/>
  </r>
  <r>
    <x v="9"/>
    <x v="4"/>
    <x v="0"/>
    <n v="642405"/>
  </r>
  <r>
    <x v="9"/>
    <x v="5"/>
    <x v="0"/>
    <n v="623483"/>
  </r>
  <r>
    <x v="9"/>
    <x v="6"/>
    <x v="0"/>
    <n v="634572"/>
  </r>
  <r>
    <x v="9"/>
    <x v="7"/>
    <x v="0"/>
    <n v="634111"/>
  </r>
  <r>
    <x v="9"/>
    <x v="8"/>
    <x v="0"/>
    <n v="658813"/>
  </r>
  <r>
    <x v="9"/>
    <x v="9"/>
    <x v="0"/>
    <n v="658813"/>
  </r>
  <r>
    <x v="9"/>
    <x v="10"/>
    <x v="0"/>
    <n v="612768"/>
  </r>
  <r>
    <x v="9"/>
    <x v="11"/>
    <x v="0"/>
    <n v="578734"/>
  </r>
  <r>
    <x v="10"/>
    <x v="0"/>
    <x v="0"/>
    <n v="473756"/>
  </r>
  <r>
    <x v="10"/>
    <x v="1"/>
    <x v="0"/>
    <n v="502042"/>
  </r>
  <r>
    <x v="10"/>
    <x v="2"/>
    <x v="0"/>
    <n v="616919"/>
  </r>
  <r>
    <x v="10"/>
    <x v="3"/>
    <x v="0"/>
    <n v="547591"/>
  </r>
  <r>
    <x v="10"/>
    <x v="4"/>
    <x v="0"/>
    <n v="577958"/>
  </r>
  <r>
    <x v="10"/>
    <x v="5"/>
    <x v="0"/>
    <n v="568763"/>
  </r>
  <r>
    <x v="10"/>
    <x v="6"/>
    <x v="0"/>
    <n v="573774"/>
  </r>
  <r>
    <x v="10"/>
    <x v="7"/>
    <x v="0"/>
    <n v="572964"/>
  </r>
  <r>
    <x v="10"/>
    <x v="8"/>
    <x v="0"/>
    <n v="569412"/>
  </r>
  <r>
    <x v="10"/>
    <x v="9"/>
    <x v="0"/>
    <n v="593838"/>
  </r>
  <r>
    <x v="10"/>
    <x v="10"/>
    <x v="0"/>
    <n v="575305"/>
  </r>
  <r>
    <x v="10"/>
    <x v="11"/>
    <x v="0"/>
    <n v="547024"/>
  </r>
  <r>
    <x v="11"/>
    <x v="0"/>
    <x v="0"/>
    <n v="465948"/>
  </r>
  <r>
    <x v="11"/>
    <x v="1"/>
    <x v="0"/>
    <n v="443495"/>
  </r>
  <r>
    <x v="11"/>
    <x v="2"/>
    <x v="0"/>
    <n v="533041"/>
  </r>
  <r>
    <x v="11"/>
    <x v="3"/>
    <x v="0"/>
    <n v="546191"/>
  </r>
  <r>
    <x v="11"/>
    <x v="4"/>
    <x v="0"/>
    <n v="565899"/>
  </r>
  <r>
    <x v="11"/>
    <x v="5"/>
    <x v="0"/>
    <n v="547358"/>
  </r>
  <r>
    <x v="11"/>
    <x v="6"/>
    <x v="0"/>
    <n v="559314"/>
  </r>
  <r>
    <x v="11"/>
    <x v="7"/>
    <x v="0"/>
    <n v="554110"/>
  </r>
  <r>
    <x v="11"/>
    <x v="8"/>
    <x v="0"/>
    <n v="557862"/>
  </r>
  <r>
    <x v="11"/>
    <x v="9"/>
    <x v="0"/>
    <n v="550006"/>
  </r>
  <r>
    <x v="11"/>
    <x v="10"/>
    <x v="0"/>
    <n v="550137"/>
  </r>
  <r>
    <x v="11"/>
    <x v="11"/>
    <x v="0"/>
    <n v="536493"/>
  </r>
  <r>
    <x v="12"/>
    <x v="0"/>
    <x v="0"/>
    <n v="437794"/>
  </r>
  <r>
    <x v="12"/>
    <x v="1"/>
    <x v="0"/>
    <n v="420900"/>
  </r>
  <r>
    <x v="12"/>
    <x v="2"/>
    <x v="0"/>
    <n v="500506"/>
  </r>
  <r>
    <x v="12"/>
    <x v="3"/>
    <x v="0"/>
    <n v="512511"/>
  </r>
  <r>
    <x v="12"/>
    <x v="4"/>
    <x v="0"/>
    <n v="543805"/>
  </r>
  <r>
    <x v="12"/>
    <x v="5"/>
    <x v="0"/>
    <n v="525948"/>
  </r>
  <r>
    <x v="12"/>
    <x v="6"/>
    <x v="0"/>
    <n v="543176"/>
  </r>
  <r>
    <x v="12"/>
    <x v="7"/>
    <x v="0"/>
    <n v="545283"/>
  </r>
  <r>
    <x v="12"/>
    <x v="8"/>
    <x v="0"/>
    <n v="548855"/>
  </r>
  <r>
    <x v="12"/>
    <x v="9"/>
    <x v="0"/>
    <n v="550573"/>
  </r>
  <r>
    <x v="12"/>
    <x v="10"/>
    <x v="0"/>
    <n v="540517"/>
  </r>
  <r>
    <x v="12"/>
    <x v="11"/>
    <x v="0"/>
    <n v="491417"/>
  </r>
  <r>
    <x v="13"/>
    <x v="0"/>
    <x v="0"/>
    <n v="429578"/>
  </r>
  <r>
    <x v="13"/>
    <x v="1"/>
    <x v="0"/>
    <n v="413089"/>
  </r>
  <r>
    <x v="13"/>
    <x v="2"/>
    <x v="0"/>
    <n v="513344"/>
  </r>
  <r>
    <x v="13"/>
    <x v="3"/>
    <x v="0"/>
    <n v="481854"/>
  </r>
  <r>
    <x v="13"/>
    <x v="4"/>
    <x v="0"/>
    <n v="405175"/>
  </r>
  <r>
    <x v="13"/>
    <x v="5"/>
    <x v="0"/>
    <n v="374791"/>
  </r>
  <r>
    <x v="13"/>
    <x v="6"/>
    <x v="0"/>
    <n v="387414"/>
  </r>
  <r>
    <x v="13"/>
    <x v="7"/>
    <x v="0"/>
    <n v="489984"/>
  </r>
  <r>
    <x v="13"/>
    <x v="8"/>
    <x v="0"/>
    <n v="498245"/>
  </r>
  <r>
    <x v="13"/>
    <x v="9"/>
    <x v="0"/>
    <n v="515631"/>
  </r>
  <r>
    <x v="13"/>
    <x v="10"/>
    <x v="0"/>
    <n v="492405"/>
  </r>
  <r>
    <x v="13"/>
    <x v="11"/>
    <x v="0"/>
    <n v="445966"/>
  </r>
  <r>
    <x v="14"/>
    <x v="0"/>
    <x v="0"/>
    <n v="404947"/>
  </r>
  <r>
    <x v="14"/>
    <x v="1"/>
    <x v="0"/>
    <n v="409683"/>
  </r>
  <r>
    <x v="14"/>
    <x v="2"/>
    <x v="0"/>
    <n v="451372"/>
  </r>
  <r>
    <x v="14"/>
    <x v="3"/>
    <x v="0"/>
    <n v="489292"/>
  </r>
  <r>
    <x v="14"/>
    <x v="4"/>
    <x v="0"/>
    <n v="496275"/>
  </r>
  <r>
    <x v="14"/>
    <x v="5"/>
    <x v="0"/>
    <n v="454571"/>
  </r>
  <r>
    <x v="14"/>
    <x v="6"/>
    <x v="0"/>
    <n v="477754"/>
  </r>
  <r>
    <x v="14"/>
    <x v="7"/>
    <x v="0"/>
    <n v="469092"/>
  </r>
  <r>
    <x v="14"/>
    <x v="8"/>
    <x v="0"/>
    <n v="500089"/>
  </r>
  <r>
    <x v="14"/>
    <x v="9"/>
    <x v="0"/>
    <n v="504584"/>
  </r>
  <r>
    <x v="14"/>
    <x v="10"/>
    <x v="0"/>
    <n v="466947"/>
  </r>
  <r>
    <x v="14"/>
    <x v="11"/>
    <x v="0"/>
    <n v="487911"/>
  </r>
  <r>
    <x v="15"/>
    <x v="0"/>
    <x v="0"/>
    <n v="406045"/>
  </r>
  <r>
    <x v="15"/>
    <x v="1"/>
    <x v="0"/>
    <n v="418345"/>
  </r>
  <r>
    <x v="15"/>
    <x v="2"/>
    <x v="0"/>
    <n v="496873"/>
  </r>
  <r>
    <x v="15"/>
    <x v="3"/>
    <x v="0"/>
    <n v="493598"/>
  </r>
  <r>
    <x v="15"/>
    <x v="4"/>
    <x v="0"/>
    <n v="491165"/>
  </r>
  <r>
    <x v="15"/>
    <x v="5"/>
    <x v="0"/>
    <n v="501017"/>
  </r>
  <r>
    <x v="15"/>
    <x v="6"/>
    <x v="0"/>
    <n v="460065"/>
  </r>
  <r>
    <x v="15"/>
    <x v="7"/>
    <x v="0"/>
    <n v="508944"/>
  </r>
  <r>
    <x v="15"/>
    <x v="8"/>
    <x v="0"/>
    <n v="537621"/>
  </r>
  <r>
    <x v="15"/>
    <x v="9"/>
    <x v="0"/>
    <n v="540654"/>
  </r>
  <r>
    <x v="15"/>
    <x v="10"/>
    <x v="0"/>
    <n v="500209"/>
  </r>
  <r>
    <x v="15"/>
    <x v="11"/>
    <x v="0"/>
    <n v="489244"/>
  </r>
  <r>
    <x v="16"/>
    <x v="0"/>
    <x v="0"/>
    <n v="399704"/>
  </r>
  <r>
    <x v="16"/>
    <x v="1"/>
    <x v="0"/>
    <n v="400375"/>
  </r>
  <r>
    <x v="16"/>
    <x v="2"/>
    <x v="0"/>
    <n v="514737"/>
  </r>
  <r>
    <x v="16"/>
    <x v="3"/>
    <x v="0"/>
    <n v="512445"/>
  </r>
  <r>
    <x v="16"/>
    <x v="4"/>
    <x v="0"/>
    <n v="513353"/>
  </r>
  <r>
    <x v="16"/>
    <x v="5"/>
    <x v="0"/>
    <n v="520959"/>
  </r>
  <r>
    <x v="16"/>
    <x v="6"/>
    <x v="0"/>
    <n v="513135"/>
  </r>
  <r>
    <x v="16"/>
    <x v="7"/>
    <x v="0"/>
    <n v="520445"/>
  </r>
  <r>
    <x v="16"/>
    <x v="8"/>
    <x v="0"/>
    <n v="548783"/>
  </r>
  <r>
    <x v="16"/>
    <x v="9"/>
    <x v="0"/>
    <n v="475359"/>
  </r>
  <r>
    <x v="16"/>
    <x v="10"/>
    <x v="0"/>
    <n v="474948"/>
  </r>
  <r>
    <x v="16"/>
    <x v="11"/>
    <x v="0"/>
    <n v="485256"/>
  </r>
  <r>
    <x v="17"/>
    <x v="0"/>
    <x v="0"/>
    <n v="389189"/>
  </r>
  <r>
    <x v="17"/>
    <x v="1"/>
    <x v="0"/>
    <n v="394139"/>
  </r>
  <r>
    <x v="17"/>
    <x v="2"/>
    <x v="0"/>
    <n v="428383"/>
  </r>
  <r>
    <x v="17"/>
    <x v="3"/>
    <x v="0"/>
    <n v="424698"/>
  </r>
  <r>
    <x v="17"/>
    <x v="4"/>
    <x v="0"/>
    <n v="493707"/>
  </r>
  <r>
    <x v="17"/>
    <x v="5"/>
    <x v="0"/>
    <n v="494985"/>
  </r>
  <r>
    <x v="17"/>
    <x v="6"/>
    <x v="0"/>
    <n v="441010"/>
  </r>
  <r>
    <x v="17"/>
    <x v="7"/>
    <x v="0"/>
    <n v="484878"/>
  </r>
  <r>
    <x v="17"/>
    <x v="8"/>
    <x v="0"/>
    <n v="582712"/>
  </r>
  <r>
    <x v="17"/>
    <x v="9"/>
    <x v="0"/>
    <n v="524060"/>
  </r>
  <r>
    <x v="17"/>
    <x v="10"/>
    <x v="0"/>
    <n v="559226"/>
  </r>
  <r>
    <x v="17"/>
    <x v="11"/>
    <x v="0"/>
    <n v="449208"/>
  </r>
  <r>
    <x v="18"/>
    <x v="0"/>
    <x v="0"/>
    <n v="425380"/>
  </r>
  <r>
    <x v="18"/>
    <x v="1"/>
    <x v="0"/>
    <n v="428646"/>
  </r>
  <r>
    <x v="18"/>
    <x v="2"/>
    <x v="0"/>
    <n v="556178"/>
  </r>
  <r>
    <x v="18"/>
    <x v="3"/>
    <x v="0"/>
    <n v="487111"/>
  </r>
  <r>
    <x v="18"/>
    <x v="4"/>
    <x v="0"/>
    <n v="538170"/>
  </r>
  <r>
    <x v="18"/>
    <x v="5"/>
    <x v="0"/>
    <n v="536618"/>
  </r>
  <r>
    <x v="18"/>
    <x v="6"/>
    <x v="0"/>
    <n v="532255"/>
  </r>
  <r>
    <x v="18"/>
    <x v="7"/>
    <x v="0"/>
    <n v="529162"/>
  </r>
  <r>
    <x v="18"/>
    <x v="8"/>
    <x v="0"/>
    <n v="546122"/>
  </r>
  <r>
    <x v="18"/>
    <x v="9"/>
    <x v="0"/>
    <n v="600350"/>
  </r>
  <r>
    <x v="18"/>
    <x v="10"/>
    <x v="0"/>
    <n v="550055"/>
  </r>
  <r>
    <x v="18"/>
    <x v="11"/>
    <x v="0"/>
    <n v="511266"/>
  </r>
  <r>
    <x v="19"/>
    <x v="0"/>
    <x v="0"/>
    <n v="439208"/>
  </r>
  <r>
    <x v="19"/>
    <x v="1"/>
    <x v="0"/>
    <n v="389263"/>
  </r>
  <r>
    <x v="19"/>
    <x v="2"/>
    <x v="0"/>
    <n v="398539"/>
  </r>
  <r>
    <x v="19"/>
    <x v="3"/>
    <x v="0"/>
    <n v="468453"/>
  </r>
  <r>
    <x v="19"/>
    <x v="4"/>
    <x v="0"/>
    <n v="523971"/>
  </r>
  <r>
    <x v="19"/>
    <x v="5"/>
    <x v="0"/>
    <n v="481048"/>
  </r>
  <r>
    <x v="19"/>
    <x v="6"/>
    <x v="0"/>
    <n v="601659"/>
  </r>
  <r>
    <x v="19"/>
    <x v="7"/>
    <x v="0"/>
    <n v="549376"/>
  </r>
  <r>
    <x v="19"/>
    <x v="8"/>
    <x v="0"/>
    <n v="524435"/>
  </r>
  <r>
    <x v="19"/>
    <x v="9"/>
    <x v="0"/>
    <n v="499798"/>
  </r>
  <r>
    <x v="19"/>
    <x v="10"/>
    <x v="0"/>
    <n v="467085"/>
  </r>
  <r>
    <x v="19"/>
    <x v="11"/>
    <x v="0"/>
    <n v="412370"/>
  </r>
  <r>
    <x v="20"/>
    <x v="0"/>
    <x v="0"/>
    <n v="364372"/>
  </r>
  <r>
    <x v="20"/>
    <x v="1"/>
    <x v="0"/>
    <n v="361273"/>
  </r>
  <r>
    <x v="20"/>
    <x v="2"/>
    <x v="0"/>
    <n v="309486"/>
  </r>
  <r>
    <x v="20"/>
    <x v="3"/>
    <x v="0"/>
    <n v="420239"/>
  </r>
  <r>
    <x v="20"/>
    <x v="4"/>
    <x v="0"/>
    <n v="394703"/>
  </r>
  <r>
    <x v="20"/>
    <x v="5"/>
    <x v="0"/>
    <n v="370711"/>
  </r>
  <r>
    <x v="20"/>
    <x v="6"/>
    <x v="0"/>
    <n v="345153"/>
  </r>
  <r>
    <x v="20"/>
    <x v="7"/>
    <x v="0"/>
    <n v="363416"/>
  </r>
  <r>
    <x v="20"/>
    <x v="8"/>
    <x v="0"/>
    <n v="438340"/>
  </r>
  <r>
    <x v="20"/>
    <x v="9"/>
    <x v="0"/>
    <n v="418467"/>
  </r>
  <r>
    <x v="20"/>
    <x v="10"/>
    <x v="0"/>
    <n v="418585"/>
  </r>
  <r>
    <x v="20"/>
    <x v="11"/>
    <x v="0"/>
    <n v="396347"/>
  </r>
  <r>
    <x v="21"/>
    <x v="0"/>
    <x v="0"/>
    <n v="380206"/>
  </r>
  <r>
    <x v="21"/>
    <x v="1"/>
    <x v="0"/>
    <n v="411133"/>
  </r>
  <r>
    <x v="21"/>
    <x v="2"/>
    <x v="0"/>
    <n v="488107"/>
  </r>
  <r>
    <x v="21"/>
    <x v="3"/>
    <x v="0"/>
    <n v="537246"/>
  </r>
  <r>
    <x v="21"/>
    <x v="4"/>
    <x v="0"/>
    <n v="538051"/>
  </r>
  <r>
    <x v="21"/>
    <x v="5"/>
    <x v="0"/>
    <n v="619404"/>
  </r>
  <r>
    <x v="21"/>
    <x v="6"/>
    <x v="0"/>
    <n v="608230"/>
  </r>
  <r>
    <x v="21"/>
    <x v="7"/>
    <x v="0"/>
    <n v="622811"/>
  </r>
  <r>
    <x v="21"/>
    <x v="8"/>
    <x v="0"/>
    <n v="656943"/>
  </r>
  <r>
    <x v="21"/>
    <x v="9"/>
    <x v="0"/>
    <n v="624394"/>
  </r>
  <r>
    <x v="21"/>
    <x v="10"/>
    <x v="0"/>
    <n v="607188"/>
  </r>
  <r>
    <x v="21"/>
    <x v="11"/>
    <x v="0"/>
    <n v="552937"/>
  </r>
  <r>
    <x v="22"/>
    <x v="0"/>
    <x v="0"/>
    <n v="466578"/>
  </r>
  <r>
    <x v="22"/>
    <x v="1"/>
    <x v="0"/>
    <n v="488972"/>
  </r>
  <r>
    <x v="22"/>
    <x v="2"/>
    <x v="0"/>
    <n v="603974"/>
  </r>
  <r>
    <x v="22"/>
    <x v="3"/>
    <x v="0"/>
    <n v="622045"/>
  </r>
  <r>
    <x v="22"/>
    <x v="4"/>
    <x v="0"/>
    <n v="633272"/>
  </r>
  <r>
    <x v="22"/>
    <x v="5"/>
    <x v="0"/>
    <n v="593264"/>
  </r>
  <r>
    <x v="22"/>
    <x v="6"/>
    <x v="0"/>
    <n v="579907"/>
  </r>
  <r>
    <x v="22"/>
    <x v="7"/>
    <x v="0"/>
    <n v="658118"/>
  </r>
  <r>
    <x v="22"/>
    <x v="8"/>
    <x v="0"/>
    <n v="643932"/>
  </r>
  <r>
    <x v="22"/>
    <x v="9"/>
    <x v="0"/>
    <n v="616013"/>
  </r>
  <r>
    <x v="22"/>
    <x v="10"/>
    <x v="0"/>
    <n v="604355"/>
  </r>
  <r>
    <x v="22"/>
    <x v="11"/>
    <x v="0"/>
    <n v="557400"/>
  </r>
  <r>
    <x v="23"/>
    <x v="0"/>
    <x v="0"/>
    <n v="499088"/>
  </r>
  <r>
    <x v="23"/>
    <x v="1"/>
    <x v="0"/>
    <n v="454290"/>
  </r>
  <r>
    <x v="23"/>
    <x v="2"/>
    <x v="0"/>
    <n v="620646"/>
  </r>
  <r>
    <x v="23"/>
    <x v="3"/>
    <x v="0"/>
    <n v="556606"/>
  </r>
  <r>
    <x v="23"/>
    <x v="4"/>
    <x v="0"/>
    <n v="637864"/>
  </r>
  <r>
    <x v="23"/>
    <x v="5"/>
    <x v="0"/>
    <n v="633739"/>
  </r>
  <r>
    <x v="23"/>
    <x v="6"/>
    <x v="0"/>
    <n v="596654"/>
  </r>
  <r>
    <x v="23"/>
    <x v="7"/>
    <x v="0"/>
    <n v="647012"/>
  </r>
  <r>
    <x v="23"/>
    <x v="8"/>
    <x v="0"/>
    <n v="658096"/>
  </r>
  <r>
    <x v="23"/>
    <x v="9"/>
    <x v="0"/>
    <n v="676288"/>
  </r>
  <r>
    <x v="23"/>
    <x v="10"/>
    <x v="0"/>
    <n v="704924"/>
  </r>
  <r>
    <x v="23"/>
    <x v="11"/>
    <x v="0"/>
    <n v="615950"/>
  </r>
  <r>
    <x v="24"/>
    <x v="0"/>
    <x v="0"/>
    <n v="689592"/>
  </r>
  <r>
    <x v="24"/>
    <x v="1"/>
    <x v="0"/>
    <n v="679634"/>
  </r>
  <r>
    <x v="24"/>
    <x v="2"/>
    <x v="0"/>
    <n v="736810"/>
  </r>
  <r>
    <x v="24"/>
    <x v="3"/>
    <x v="0"/>
    <n v="722596"/>
  </r>
  <r>
    <x v="24"/>
    <x v="4"/>
    <x v="0"/>
    <n v="795557"/>
  </r>
  <r>
    <x v="24"/>
    <x v="5"/>
    <x v="0"/>
    <n v="912477"/>
  </r>
  <r>
    <x v="24"/>
    <x v="6"/>
    <x v="0"/>
    <n v="895513"/>
  </r>
  <r>
    <x v="24"/>
    <x v="7"/>
    <x v="0"/>
    <n v="987115"/>
  </r>
  <r>
    <x v="24"/>
    <x v="8"/>
    <x v="0"/>
    <n v="875305"/>
  </r>
  <r>
    <x v="24"/>
    <x v="9"/>
    <x v="0"/>
    <n v="957170"/>
  </r>
  <r>
    <x v="24"/>
    <x v="10"/>
    <x v="0"/>
    <n v="856488"/>
  </r>
  <r>
    <x v="24"/>
    <x v="11"/>
    <x v="0"/>
    <n v="770387"/>
  </r>
  <r>
    <x v="25"/>
    <x v="0"/>
    <x v="0"/>
    <n v="723277"/>
  </r>
  <r>
    <x v="25"/>
    <x v="1"/>
    <x v="0"/>
    <n v="721560"/>
  </r>
  <r>
    <x v="25"/>
    <x v="2"/>
    <x v="0"/>
    <n v="834544"/>
  </r>
  <r>
    <x v="25"/>
    <x v="3"/>
    <x v="0"/>
    <n v="836976"/>
  </r>
  <r>
    <x v="25"/>
    <x v="4"/>
    <x v="0"/>
    <n v="907041"/>
  </r>
  <r>
    <x v="25"/>
    <x v="5"/>
    <x v="0"/>
    <n v="804102"/>
  </r>
  <r>
    <x v="25"/>
    <x v="6"/>
    <x v="0"/>
    <n v="808715"/>
  </r>
  <r>
    <x v="25"/>
    <x v="7"/>
    <x v="0"/>
    <n v="789846"/>
  </r>
  <r>
    <x v="25"/>
    <x v="8"/>
    <x v="0"/>
    <n v="756153"/>
  </r>
  <r>
    <x v="25"/>
    <x v="9"/>
    <x v="0"/>
    <n v="764163"/>
  </r>
  <r>
    <x v="25"/>
    <x v="10"/>
    <x v="0"/>
    <n v="669049"/>
  </r>
  <r>
    <x v="25"/>
    <x v="11"/>
    <x v="0"/>
    <n v="637728"/>
  </r>
  <r>
    <x v="26"/>
    <x v="0"/>
    <x v="0"/>
    <n v="595521"/>
  </r>
  <r>
    <x v="26"/>
    <x v="1"/>
    <x v="0"/>
    <n v="559975"/>
  </r>
  <r>
    <x v="26"/>
    <x v="2"/>
    <x v="0"/>
    <n v="368844"/>
  </r>
  <r>
    <x v="26"/>
    <x v="3"/>
    <x v="0"/>
    <n v="58362"/>
  </r>
  <r>
    <x v="26"/>
    <x v="4"/>
    <x v="0"/>
    <n v="91340"/>
  </r>
  <r>
    <x v="26"/>
    <x v="5"/>
    <x v="0"/>
    <n v="98988"/>
  </r>
  <r>
    <x v="26"/>
    <x v="6"/>
    <x v="0"/>
    <n v="93377"/>
  </r>
  <r>
    <x v="26"/>
    <x v="7"/>
    <x v="0"/>
    <n v="109084"/>
  </r>
  <r>
    <x v="26"/>
    <x v="8"/>
    <x v="0"/>
    <n v="130689"/>
  </r>
  <r>
    <x v="0"/>
    <x v="0"/>
    <x v="1"/>
    <n v="14713"/>
  </r>
  <r>
    <x v="0"/>
    <x v="1"/>
    <x v="1"/>
    <n v="8963"/>
  </r>
  <r>
    <x v="0"/>
    <x v="2"/>
    <x v="1"/>
    <n v="11723"/>
  </r>
  <r>
    <x v="0"/>
    <x v="3"/>
    <x v="1"/>
    <n v="11550"/>
  </r>
  <r>
    <x v="0"/>
    <x v="4"/>
    <x v="1"/>
    <n v="11259"/>
  </r>
  <r>
    <x v="0"/>
    <x v="5"/>
    <x v="1"/>
    <n v="10724"/>
  </r>
  <r>
    <x v="0"/>
    <x v="6"/>
    <x v="1"/>
    <n v="10096"/>
  </r>
  <r>
    <x v="0"/>
    <x v="7"/>
    <x v="1"/>
    <n v="12069"/>
  </r>
  <r>
    <x v="0"/>
    <x v="8"/>
    <x v="1"/>
    <n v="12662"/>
  </r>
  <r>
    <x v="0"/>
    <x v="9"/>
    <x v="1"/>
    <n v="12368"/>
  </r>
  <r>
    <x v="0"/>
    <x v="10"/>
    <x v="1"/>
    <n v="12194"/>
  </r>
  <r>
    <x v="0"/>
    <x v="11"/>
    <x v="1"/>
    <n v="12201"/>
  </r>
  <r>
    <x v="1"/>
    <x v="0"/>
    <x v="1"/>
    <n v="10714"/>
  </r>
  <r>
    <x v="1"/>
    <x v="1"/>
    <x v="1"/>
    <n v="9411"/>
  </r>
  <r>
    <x v="1"/>
    <x v="2"/>
    <x v="1"/>
    <n v="11371"/>
  </r>
  <r>
    <x v="1"/>
    <x v="3"/>
    <x v="1"/>
    <n v="9221"/>
  </r>
  <r>
    <x v="1"/>
    <x v="4"/>
    <x v="1"/>
    <n v="9674"/>
  </r>
  <r>
    <x v="1"/>
    <x v="5"/>
    <x v="1"/>
    <n v="9539"/>
  </r>
  <r>
    <x v="1"/>
    <x v="6"/>
    <x v="1"/>
    <n v="9361"/>
  </r>
  <r>
    <x v="1"/>
    <x v="7"/>
    <x v="1"/>
    <n v="9656"/>
  </r>
  <r>
    <x v="1"/>
    <x v="8"/>
    <x v="1"/>
    <n v="9695"/>
  </r>
  <r>
    <x v="1"/>
    <x v="9"/>
    <x v="1"/>
    <n v="9657"/>
  </r>
  <r>
    <x v="1"/>
    <x v="10"/>
    <x v="1"/>
    <n v="9610"/>
  </r>
  <r>
    <x v="1"/>
    <x v="11"/>
    <x v="1"/>
    <n v="8623"/>
  </r>
  <r>
    <x v="2"/>
    <x v="0"/>
    <x v="1"/>
    <n v="8910"/>
  </r>
  <r>
    <x v="2"/>
    <x v="1"/>
    <x v="1"/>
    <n v="8677"/>
  </r>
  <r>
    <x v="2"/>
    <x v="2"/>
    <x v="1"/>
    <n v="9202"/>
  </r>
  <r>
    <x v="2"/>
    <x v="3"/>
    <x v="1"/>
    <n v="9470"/>
  </r>
  <r>
    <x v="2"/>
    <x v="4"/>
    <x v="1"/>
    <n v="10570"/>
  </r>
  <r>
    <x v="2"/>
    <x v="5"/>
    <x v="1"/>
    <n v="8903"/>
  </r>
  <r>
    <x v="2"/>
    <x v="6"/>
    <x v="1"/>
    <n v="10291"/>
  </r>
  <r>
    <x v="2"/>
    <x v="7"/>
    <x v="1"/>
    <n v="9267"/>
  </r>
  <r>
    <x v="2"/>
    <x v="8"/>
    <x v="1"/>
    <n v="9555"/>
  </r>
  <r>
    <x v="2"/>
    <x v="9"/>
    <x v="1"/>
    <n v="10723"/>
  </r>
  <r>
    <x v="2"/>
    <x v="10"/>
    <x v="1"/>
    <n v="9417"/>
  </r>
  <r>
    <x v="2"/>
    <x v="11"/>
    <x v="1"/>
    <n v="9191"/>
  </r>
  <r>
    <x v="3"/>
    <x v="0"/>
    <x v="1"/>
    <n v="9200"/>
  </r>
  <r>
    <x v="3"/>
    <x v="1"/>
    <x v="1"/>
    <n v="9062"/>
  </r>
  <r>
    <x v="3"/>
    <x v="2"/>
    <x v="1"/>
    <n v="10170"/>
  </r>
  <r>
    <x v="3"/>
    <x v="3"/>
    <x v="1"/>
    <n v="10872"/>
  </r>
  <r>
    <x v="3"/>
    <x v="4"/>
    <x v="1"/>
    <n v="10517"/>
  </r>
  <r>
    <x v="3"/>
    <x v="5"/>
    <x v="1"/>
    <n v="9637"/>
  </r>
  <r>
    <x v="3"/>
    <x v="6"/>
    <x v="1"/>
    <n v="10940"/>
  </r>
  <r>
    <x v="3"/>
    <x v="7"/>
    <x v="1"/>
    <n v="10287"/>
  </r>
  <r>
    <x v="3"/>
    <x v="8"/>
    <x v="1"/>
    <n v="11540"/>
  </r>
  <r>
    <x v="3"/>
    <x v="9"/>
    <x v="1"/>
    <n v="11895"/>
  </r>
  <r>
    <x v="3"/>
    <x v="10"/>
    <x v="1"/>
    <n v="10524"/>
  </r>
  <r>
    <x v="3"/>
    <x v="11"/>
    <x v="1"/>
    <n v="10954"/>
  </r>
  <r>
    <x v="4"/>
    <x v="0"/>
    <x v="1"/>
    <n v="10616"/>
  </r>
  <r>
    <x v="4"/>
    <x v="1"/>
    <x v="1"/>
    <n v="10282"/>
  </r>
  <r>
    <x v="4"/>
    <x v="2"/>
    <x v="1"/>
    <n v="13134"/>
  </r>
  <r>
    <x v="4"/>
    <x v="3"/>
    <x v="1"/>
    <n v="12205"/>
  </r>
  <r>
    <x v="4"/>
    <x v="4"/>
    <x v="1"/>
    <n v="11737"/>
  </r>
  <r>
    <x v="4"/>
    <x v="5"/>
    <x v="1"/>
    <n v="11984"/>
  </r>
  <r>
    <x v="4"/>
    <x v="6"/>
    <x v="1"/>
    <n v="12692"/>
  </r>
  <r>
    <x v="4"/>
    <x v="7"/>
    <x v="1"/>
    <n v="11830"/>
  </r>
  <r>
    <x v="4"/>
    <x v="8"/>
    <x v="1"/>
    <n v="12368"/>
  </r>
  <r>
    <x v="4"/>
    <x v="9"/>
    <x v="1"/>
    <n v="12396"/>
  </r>
  <r>
    <x v="4"/>
    <x v="10"/>
    <x v="1"/>
    <n v="12990"/>
  </r>
  <r>
    <x v="4"/>
    <x v="11"/>
    <x v="1"/>
    <n v="12377"/>
  </r>
  <r>
    <x v="5"/>
    <x v="0"/>
    <x v="1"/>
    <n v="10276"/>
  </r>
  <r>
    <x v="5"/>
    <x v="1"/>
    <x v="1"/>
    <n v="11151"/>
  </r>
  <r>
    <x v="5"/>
    <x v="2"/>
    <x v="1"/>
    <n v="13832"/>
  </r>
  <r>
    <x v="5"/>
    <x v="3"/>
    <x v="1"/>
    <n v="13475"/>
  </r>
  <r>
    <x v="5"/>
    <x v="4"/>
    <x v="1"/>
    <n v="14107"/>
  </r>
  <r>
    <x v="5"/>
    <x v="5"/>
    <x v="1"/>
    <n v="14251"/>
  </r>
  <r>
    <x v="5"/>
    <x v="6"/>
    <x v="1"/>
    <n v="16334"/>
  </r>
  <r>
    <x v="5"/>
    <x v="7"/>
    <x v="1"/>
    <n v="15486"/>
  </r>
  <r>
    <x v="5"/>
    <x v="8"/>
    <x v="1"/>
    <n v="15479"/>
  </r>
  <r>
    <x v="5"/>
    <x v="9"/>
    <x v="1"/>
    <n v="14323"/>
  </r>
  <r>
    <x v="5"/>
    <x v="10"/>
    <x v="1"/>
    <n v="15568"/>
  </r>
  <r>
    <x v="5"/>
    <x v="11"/>
    <x v="1"/>
    <n v="13866"/>
  </r>
  <r>
    <x v="6"/>
    <x v="0"/>
    <x v="1"/>
    <n v="12418"/>
  </r>
  <r>
    <x v="6"/>
    <x v="1"/>
    <x v="1"/>
    <n v="14487"/>
  </r>
  <r>
    <x v="6"/>
    <x v="2"/>
    <x v="1"/>
    <n v="19025"/>
  </r>
  <r>
    <x v="6"/>
    <x v="3"/>
    <x v="1"/>
    <n v="17255"/>
  </r>
  <r>
    <x v="6"/>
    <x v="4"/>
    <x v="1"/>
    <n v="16685"/>
  </r>
  <r>
    <x v="6"/>
    <x v="5"/>
    <x v="1"/>
    <n v="16311"/>
  </r>
  <r>
    <x v="6"/>
    <x v="6"/>
    <x v="1"/>
    <n v="17038"/>
  </r>
  <r>
    <x v="6"/>
    <x v="7"/>
    <x v="1"/>
    <n v="18084"/>
  </r>
  <r>
    <x v="6"/>
    <x v="8"/>
    <x v="1"/>
    <n v="19177"/>
  </r>
  <r>
    <x v="6"/>
    <x v="9"/>
    <x v="1"/>
    <n v="17495"/>
  </r>
  <r>
    <x v="6"/>
    <x v="10"/>
    <x v="1"/>
    <n v="16889"/>
  </r>
  <r>
    <x v="6"/>
    <x v="11"/>
    <x v="1"/>
    <n v="14342"/>
  </r>
  <r>
    <x v="7"/>
    <x v="0"/>
    <x v="1"/>
    <n v="13623"/>
  </r>
  <r>
    <x v="7"/>
    <x v="1"/>
    <x v="1"/>
    <n v="13930"/>
  </r>
  <r>
    <x v="7"/>
    <x v="2"/>
    <x v="1"/>
    <n v="17061"/>
  </r>
  <r>
    <x v="7"/>
    <x v="3"/>
    <x v="1"/>
    <n v="14387"/>
  </r>
  <r>
    <x v="7"/>
    <x v="4"/>
    <x v="1"/>
    <n v="17388"/>
  </r>
  <r>
    <x v="7"/>
    <x v="5"/>
    <x v="1"/>
    <n v="16155"/>
  </r>
  <r>
    <x v="7"/>
    <x v="6"/>
    <x v="1"/>
    <n v="14801"/>
  </r>
  <r>
    <x v="7"/>
    <x v="7"/>
    <x v="1"/>
    <n v="15873"/>
  </r>
  <r>
    <x v="7"/>
    <x v="8"/>
    <x v="1"/>
    <n v="13559"/>
  </r>
  <r>
    <x v="7"/>
    <x v="9"/>
    <x v="1"/>
    <n v="13869"/>
  </r>
  <r>
    <x v="7"/>
    <x v="10"/>
    <x v="1"/>
    <n v="13620"/>
  </r>
  <r>
    <x v="7"/>
    <x v="11"/>
    <x v="1"/>
    <n v="10004"/>
  </r>
  <r>
    <x v="8"/>
    <x v="0"/>
    <x v="1"/>
    <n v="10742"/>
  </r>
  <r>
    <x v="8"/>
    <x v="1"/>
    <x v="1"/>
    <n v="10148"/>
  </r>
  <r>
    <x v="8"/>
    <x v="2"/>
    <x v="1"/>
    <n v="11170"/>
  </r>
  <r>
    <x v="8"/>
    <x v="3"/>
    <x v="1"/>
    <n v="11281"/>
  </r>
  <r>
    <x v="8"/>
    <x v="4"/>
    <x v="1"/>
    <n v="13269"/>
  </r>
  <r>
    <x v="8"/>
    <x v="5"/>
    <x v="1"/>
    <n v="12450"/>
  </r>
  <r>
    <x v="8"/>
    <x v="6"/>
    <x v="1"/>
    <n v="15224"/>
  </r>
  <r>
    <x v="8"/>
    <x v="7"/>
    <x v="1"/>
    <n v="16627"/>
  </r>
  <r>
    <x v="8"/>
    <x v="8"/>
    <x v="1"/>
    <n v="16032"/>
  </r>
  <r>
    <x v="8"/>
    <x v="9"/>
    <x v="1"/>
    <n v="17685"/>
  </r>
  <r>
    <x v="8"/>
    <x v="10"/>
    <x v="1"/>
    <n v="16741"/>
  </r>
  <r>
    <x v="8"/>
    <x v="11"/>
    <x v="1"/>
    <n v="15214"/>
  </r>
  <r>
    <x v="9"/>
    <x v="0"/>
    <x v="1"/>
    <n v="13624"/>
  </r>
  <r>
    <x v="9"/>
    <x v="1"/>
    <x v="1"/>
    <n v="13439"/>
  </r>
  <r>
    <x v="9"/>
    <x v="2"/>
    <x v="1"/>
    <n v="16355"/>
  </r>
  <r>
    <x v="9"/>
    <x v="3"/>
    <x v="1"/>
    <n v="18075"/>
  </r>
  <r>
    <x v="9"/>
    <x v="4"/>
    <x v="1"/>
    <n v="21903"/>
  </r>
  <r>
    <x v="9"/>
    <x v="5"/>
    <x v="1"/>
    <n v="19690"/>
  </r>
  <r>
    <x v="9"/>
    <x v="6"/>
    <x v="1"/>
    <n v="21640"/>
  </r>
  <r>
    <x v="9"/>
    <x v="7"/>
    <x v="1"/>
    <n v="19707"/>
  </r>
  <r>
    <x v="9"/>
    <x v="8"/>
    <x v="1"/>
    <n v="19216"/>
  </r>
  <r>
    <x v="9"/>
    <x v="9"/>
    <x v="1"/>
    <n v="19216"/>
  </r>
  <r>
    <x v="9"/>
    <x v="10"/>
    <x v="1"/>
    <n v="17758"/>
  </r>
  <r>
    <x v="9"/>
    <x v="11"/>
    <x v="1"/>
    <n v="16531"/>
  </r>
  <r>
    <x v="10"/>
    <x v="0"/>
    <x v="1"/>
    <n v="16568"/>
  </r>
  <r>
    <x v="10"/>
    <x v="1"/>
    <x v="1"/>
    <n v="18091"/>
  </r>
  <r>
    <x v="10"/>
    <x v="2"/>
    <x v="1"/>
    <n v="22627"/>
  </r>
  <r>
    <x v="10"/>
    <x v="3"/>
    <x v="1"/>
    <n v="18934"/>
  </r>
  <r>
    <x v="10"/>
    <x v="4"/>
    <x v="1"/>
    <n v="18640"/>
  </r>
  <r>
    <x v="10"/>
    <x v="5"/>
    <x v="1"/>
    <n v="19370"/>
  </r>
  <r>
    <x v="10"/>
    <x v="6"/>
    <x v="1"/>
    <n v="18043"/>
  </r>
  <r>
    <x v="10"/>
    <x v="7"/>
    <x v="1"/>
    <n v="19132"/>
  </r>
  <r>
    <x v="10"/>
    <x v="8"/>
    <x v="1"/>
    <n v="20362"/>
  </r>
  <r>
    <x v="10"/>
    <x v="9"/>
    <x v="1"/>
    <n v="19418"/>
  </r>
  <r>
    <x v="10"/>
    <x v="10"/>
    <x v="1"/>
    <n v="20366"/>
  </r>
  <r>
    <x v="10"/>
    <x v="11"/>
    <x v="1"/>
    <n v="18001"/>
  </r>
  <r>
    <x v="11"/>
    <x v="0"/>
    <x v="1"/>
    <n v="16463"/>
  </r>
  <r>
    <x v="11"/>
    <x v="1"/>
    <x v="1"/>
    <n v="16709"/>
  </r>
  <r>
    <x v="11"/>
    <x v="2"/>
    <x v="1"/>
    <n v="19758"/>
  </r>
  <r>
    <x v="11"/>
    <x v="3"/>
    <x v="1"/>
    <n v="19320"/>
  </r>
  <r>
    <x v="11"/>
    <x v="4"/>
    <x v="1"/>
    <n v="18613"/>
  </r>
  <r>
    <x v="11"/>
    <x v="5"/>
    <x v="1"/>
    <n v="17939"/>
  </r>
  <r>
    <x v="11"/>
    <x v="6"/>
    <x v="1"/>
    <n v="17749"/>
  </r>
  <r>
    <x v="11"/>
    <x v="7"/>
    <x v="1"/>
    <n v="18778"/>
  </r>
  <r>
    <x v="11"/>
    <x v="8"/>
    <x v="1"/>
    <n v="18811"/>
  </r>
  <r>
    <x v="11"/>
    <x v="9"/>
    <x v="1"/>
    <n v="17435"/>
  </r>
  <r>
    <x v="11"/>
    <x v="10"/>
    <x v="1"/>
    <n v="18342"/>
  </r>
  <r>
    <x v="11"/>
    <x v="11"/>
    <x v="1"/>
    <n v="16241"/>
  </r>
  <r>
    <x v="12"/>
    <x v="0"/>
    <x v="1"/>
    <n v="15417"/>
  </r>
  <r>
    <x v="12"/>
    <x v="1"/>
    <x v="1"/>
    <n v="15073"/>
  </r>
  <r>
    <x v="12"/>
    <x v="2"/>
    <x v="1"/>
    <n v="18983"/>
  </r>
  <r>
    <x v="12"/>
    <x v="3"/>
    <x v="1"/>
    <n v="18689"/>
  </r>
  <r>
    <x v="12"/>
    <x v="4"/>
    <x v="1"/>
    <n v="20186"/>
  </r>
  <r>
    <x v="12"/>
    <x v="5"/>
    <x v="1"/>
    <n v="19448"/>
  </r>
  <r>
    <x v="12"/>
    <x v="6"/>
    <x v="1"/>
    <n v="19842"/>
  </r>
  <r>
    <x v="12"/>
    <x v="7"/>
    <x v="1"/>
    <n v="20538"/>
  </r>
  <r>
    <x v="12"/>
    <x v="8"/>
    <x v="1"/>
    <n v="20367"/>
  </r>
  <r>
    <x v="12"/>
    <x v="9"/>
    <x v="1"/>
    <n v="18645"/>
  </r>
  <r>
    <x v="12"/>
    <x v="10"/>
    <x v="1"/>
    <n v="19413"/>
  </r>
  <r>
    <x v="12"/>
    <x v="11"/>
    <x v="1"/>
    <n v="16264"/>
  </r>
  <r>
    <x v="13"/>
    <x v="0"/>
    <x v="1"/>
    <n v="16673"/>
  </r>
  <r>
    <x v="13"/>
    <x v="1"/>
    <x v="1"/>
    <n v="16324"/>
  </r>
  <r>
    <x v="13"/>
    <x v="2"/>
    <x v="1"/>
    <n v="19269"/>
  </r>
  <r>
    <x v="13"/>
    <x v="3"/>
    <x v="1"/>
    <n v="15678"/>
  </r>
  <r>
    <x v="13"/>
    <x v="4"/>
    <x v="1"/>
    <n v="14995"/>
  </r>
  <r>
    <x v="13"/>
    <x v="5"/>
    <x v="1"/>
    <n v="13663"/>
  </r>
  <r>
    <x v="13"/>
    <x v="6"/>
    <x v="1"/>
    <n v="13652"/>
  </r>
  <r>
    <x v="13"/>
    <x v="7"/>
    <x v="1"/>
    <n v="14416"/>
  </r>
  <r>
    <x v="13"/>
    <x v="8"/>
    <x v="1"/>
    <n v="13782"/>
  </r>
  <r>
    <x v="13"/>
    <x v="9"/>
    <x v="1"/>
    <n v="14371"/>
  </r>
  <r>
    <x v="13"/>
    <x v="10"/>
    <x v="1"/>
    <n v="15749"/>
  </r>
  <r>
    <x v="13"/>
    <x v="11"/>
    <x v="1"/>
    <n v="12458"/>
  </r>
  <r>
    <x v="14"/>
    <x v="0"/>
    <x v="1"/>
    <n v="12054"/>
  </r>
  <r>
    <x v="14"/>
    <x v="1"/>
    <x v="1"/>
    <n v="12040"/>
  </r>
  <r>
    <x v="14"/>
    <x v="2"/>
    <x v="1"/>
    <n v="12706"/>
  </r>
  <r>
    <x v="14"/>
    <x v="3"/>
    <x v="1"/>
    <n v="13710"/>
  </r>
  <r>
    <x v="14"/>
    <x v="4"/>
    <x v="1"/>
    <n v="12624"/>
  </r>
  <r>
    <x v="14"/>
    <x v="5"/>
    <x v="1"/>
    <n v="11601"/>
  </r>
  <r>
    <x v="14"/>
    <x v="6"/>
    <x v="1"/>
    <n v="12076"/>
  </r>
  <r>
    <x v="14"/>
    <x v="7"/>
    <x v="1"/>
    <n v="11123"/>
  </r>
  <r>
    <x v="14"/>
    <x v="8"/>
    <x v="1"/>
    <n v="12007"/>
  </r>
  <r>
    <x v="14"/>
    <x v="9"/>
    <x v="1"/>
    <n v="11589"/>
  </r>
  <r>
    <x v="14"/>
    <x v="10"/>
    <x v="1"/>
    <n v="10410"/>
  </r>
  <r>
    <x v="14"/>
    <x v="11"/>
    <x v="1"/>
    <n v="11137"/>
  </r>
  <r>
    <x v="15"/>
    <x v="0"/>
    <x v="1"/>
    <n v="9389"/>
  </r>
  <r>
    <x v="15"/>
    <x v="1"/>
    <x v="1"/>
    <n v="9425"/>
  </r>
  <r>
    <x v="15"/>
    <x v="2"/>
    <x v="1"/>
    <n v="10810"/>
  </r>
  <r>
    <x v="15"/>
    <x v="3"/>
    <x v="1"/>
    <n v="10836"/>
  </r>
  <r>
    <x v="15"/>
    <x v="4"/>
    <x v="1"/>
    <n v="10597"/>
  </r>
  <r>
    <x v="15"/>
    <x v="5"/>
    <x v="1"/>
    <n v="11700"/>
  </r>
  <r>
    <x v="15"/>
    <x v="6"/>
    <x v="1"/>
    <n v="10740"/>
  </r>
  <r>
    <x v="15"/>
    <x v="7"/>
    <x v="1"/>
    <n v="11148"/>
  </r>
  <r>
    <x v="15"/>
    <x v="8"/>
    <x v="1"/>
    <n v="12270"/>
  </r>
  <r>
    <x v="15"/>
    <x v="9"/>
    <x v="1"/>
    <n v="12515"/>
  </r>
  <r>
    <x v="15"/>
    <x v="10"/>
    <x v="1"/>
    <n v="11424"/>
  </r>
  <r>
    <x v="15"/>
    <x v="11"/>
    <x v="1"/>
    <n v="10511"/>
  </r>
  <r>
    <x v="16"/>
    <x v="0"/>
    <x v="1"/>
    <n v="8825"/>
  </r>
  <r>
    <x v="16"/>
    <x v="1"/>
    <x v="1"/>
    <n v="9037"/>
  </r>
  <r>
    <x v="16"/>
    <x v="2"/>
    <x v="1"/>
    <n v="10972"/>
  </r>
  <r>
    <x v="16"/>
    <x v="3"/>
    <x v="1"/>
    <n v="11079"/>
  </r>
  <r>
    <x v="16"/>
    <x v="4"/>
    <x v="1"/>
    <n v="11196"/>
  </r>
  <r>
    <x v="16"/>
    <x v="5"/>
    <x v="1"/>
    <n v="11883"/>
  </r>
  <r>
    <x v="16"/>
    <x v="6"/>
    <x v="1"/>
    <n v="11647"/>
  </r>
  <r>
    <x v="16"/>
    <x v="7"/>
    <x v="1"/>
    <n v="12117"/>
  </r>
  <r>
    <x v="16"/>
    <x v="8"/>
    <x v="1"/>
    <n v="12278"/>
  </r>
  <r>
    <x v="16"/>
    <x v="9"/>
    <x v="1"/>
    <n v="9689"/>
  </r>
  <r>
    <x v="16"/>
    <x v="10"/>
    <x v="1"/>
    <n v="12392"/>
  </r>
  <r>
    <x v="16"/>
    <x v="11"/>
    <x v="1"/>
    <n v="10658"/>
  </r>
  <r>
    <x v="17"/>
    <x v="0"/>
    <x v="1"/>
    <n v="9322"/>
  </r>
  <r>
    <x v="17"/>
    <x v="1"/>
    <x v="1"/>
    <n v="8381"/>
  </r>
  <r>
    <x v="17"/>
    <x v="2"/>
    <x v="1"/>
    <n v="9507"/>
  </r>
  <r>
    <x v="17"/>
    <x v="3"/>
    <x v="1"/>
    <n v="8119"/>
  </r>
  <r>
    <x v="17"/>
    <x v="4"/>
    <x v="1"/>
    <n v="8635"/>
  </r>
  <r>
    <x v="17"/>
    <x v="5"/>
    <x v="1"/>
    <n v="7576"/>
  </r>
  <r>
    <x v="17"/>
    <x v="6"/>
    <x v="1"/>
    <n v="6448"/>
  </r>
  <r>
    <x v="17"/>
    <x v="7"/>
    <x v="1"/>
    <n v="5203"/>
  </r>
  <r>
    <x v="17"/>
    <x v="8"/>
    <x v="1"/>
    <n v="6567"/>
  </r>
  <r>
    <x v="17"/>
    <x v="9"/>
    <x v="1"/>
    <n v="4606"/>
  </r>
  <r>
    <x v="17"/>
    <x v="10"/>
    <x v="1"/>
    <n v="6502"/>
  </r>
  <r>
    <x v="17"/>
    <x v="11"/>
    <x v="1"/>
    <n v="6003"/>
  </r>
  <r>
    <x v="18"/>
    <x v="0"/>
    <x v="1"/>
    <n v="5617"/>
  </r>
  <r>
    <x v="18"/>
    <x v="1"/>
    <x v="1"/>
    <n v="5038"/>
  </r>
  <r>
    <x v="18"/>
    <x v="2"/>
    <x v="1"/>
    <n v="7384"/>
  </r>
  <r>
    <x v="18"/>
    <x v="3"/>
    <x v="1"/>
    <n v="6325"/>
  </r>
  <r>
    <x v="18"/>
    <x v="4"/>
    <x v="1"/>
    <n v="10047"/>
  </r>
  <r>
    <x v="18"/>
    <x v="5"/>
    <x v="1"/>
    <n v="7610"/>
  </r>
  <r>
    <x v="18"/>
    <x v="6"/>
    <x v="1"/>
    <n v="8147"/>
  </r>
  <r>
    <x v="18"/>
    <x v="7"/>
    <x v="1"/>
    <n v="7491"/>
  </r>
  <r>
    <x v="18"/>
    <x v="8"/>
    <x v="1"/>
    <n v="6853"/>
  </r>
  <r>
    <x v="18"/>
    <x v="9"/>
    <x v="1"/>
    <n v="7405"/>
  </r>
  <r>
    <x v="18"/>
    <x v="10"/>
    <x v="1"/>
    <n v="7365"/>
  </r>
  <r>
    <x v="18"/>
    <x v="11"/>
    <x v="1"/>
    <n v="6690"/>
  </r>
  <r>
    <x v="19"/>
    <x v="0"/>
    <x v="1"/>
    <n v="6019"/>
  </r>
  <r>
    <x v="19"/>
    <x v="1"/>
    <x v="1"/>
    <n v="5868"/>
  </r>
  <r>
    <x v="19"/>
    <x v="2"/>
    <x v="1"/>
    <n v="6261"/>
  </r>
  <r>
    <x v="19"/>
    <x v="3"/>
    <x v="1"/>
    <n v="6550"/>
  </r>
  <r>
    <x v="19"/>
    <x v="4"/>
    <x v="1"/>
    <n v="5541"/>
  </r>
  <r>
    <x v="19"/>
    <x v="5"/>
    <x v="1"/>
    <n v="5814"/>
  </r>
  <r>
    <x v="19"/>
    <x v="6"/>
    <x v="1"/>
    <n v="7503"/>
  </r>
  <r>
    <x v="19"/>
    <x v="7"/>
    <x v="1"/>
    <n v="5203"/>
  </r>
  <r>
    <x v="19"/>
    <x v="8"/>
    <x v="1"/>
    <n v="3377"/>
  </r>
  <r>
    <x v="19"/>
    <x v="9"/>
    <x v="1"/>
    <n v="7228"/>
  </r>
  <r>
    <x v="19"/>
    <x v="10"/>
    <x v="1"/>
    <n v="6668"/>
  </r>
  <r>
    <x v="19"/>
    <x v="11"/>
    <x v="1"/>
    <n v="5324"/>
  </r>
  <r>
    <x v="20"/>
    <x v="0"/>
    <x v="1"/>
    <n v="4763"/>
  </r>
  <r>
    <x v="20"/>
    <x v="1"/>
    <x v="1"/>
    <n v="4238"/>
  </r>
  <r>
    <x v="20"/>
    <x v="2"/>
    <x v="1"/>
    <n v="3759"/>
  </r>
  <r>
    <x v="20"/>
    <x v="3"/>
    <x v="1"/>
    <n v="425"/>
  </r>
  <r>
    <x v="20"/>
    <x v="4"/>
    <x v="1"/>
    <n v="6041"/>
  </r>
  <r>
    <x v="20"/>
    <x v="5"/>
    <x v="1"/>
    <n v="5258"/>
  </r>
  <r>
    <x v="20"/>
    <x v="6"/>
    <x v="1"/>
    <n v="6046"/>
  </r>
  <r>
    <x v="20"/>
    <x v="7"/>
    <x v="1"/>
    <n v="4787"/>
  </r>
  <r>
    <x v="20"/>
    <x v="8"/>
    <x v="1"/>
    <n v="6068"/>
  </r>
  <r>
    <x v="20"/>
    <x v="9"/>
    <x v="1"/>
    <n v="5060"/>
  </r>
  <r>
    <x v="20"/>
    <x v="10"/>
    <x v="1"/>
    <n v="3519"/>
  </r>
  <r>
    <x v="20"/>
    <x v="11"/>
    <x v="1"/>
    <n v="1561"/>
  </r>
  <r>
    <x v="21"/>
    <x v="0"/>
    <x v="1"/>
    <n v="2679"/>
  </r>
  <r>
    <x v="21"/>
    <x v="1"/>
    <x v="1"/>
    <n v="3666"/>
  </r>
  <r>
    <x v="21"/>
    <x v="2"/>
    <x v="1"/>
    <n v="9410"/>
  </r>
  <r>
    <x v="21"/>
    <x v="3"/>
    <x v="1"/>
    <n v="12173"/>
  </r>
  <r>
    <x v="21"/>
    <x v="4"/>
    <x v="1"/>
    <n v="10731"/>
  </r>
  <r>
    <x v="21"/>
    <x v="5"/>
    <x v="1"/>
    <n v="10089"/>
  </r>
  <r>
    <x v="21"/>
    <x v="6"/>
    <x v="1"/>
    <n v="10983"/>
  </r>
  <r>
    <x v="21"/>
    <x v="7"/>
    <x v="1"/>
    <n v="10965"/>
  </r>
  <r>
    <x v="21"/>
    <x v="8"/>
    <x v="1"/>
    <n v="11815"/>
  </r>
  <r>
    <x v="21"/>
    <x v="9"/>
    <x v="1"/>
    <n v="12332"/>
  </r>
  <r>
    <x v="21"/>
    <x v="10"/>
    <x v="1"/>
    <n v="8644"/>
  </r>
  <r>
    <x v="21"/>
    <x v="11"/>
    <x v="1"/>
    <n v="9105"/>
  </r>
  <r>
    <x v="22"/>
    <x v="0"/>
    <x v="1"/>
    <n v="7509"/>
  </r>
  <r>
    <x v="22"/>
    <x v="1"/>
    <x v="1"/>
    <n v="6546"/>
  </r>
  <r>
    <x v="22"/>
    <x v="2"/>
    <x v="1"/>
    <n v="5261"/>
  </r>
  <r>
    <x v="22"/>
    <x v="3"/>
    <x v="1"/>
    <n v="10936"/>
  </r>
  <r>
    <x v="22"/>
    <x v="4"/>
    <x v="1"/>
    <n v="10452"/>
  </r>
  <r>
    <x v="22"/>
    <x v="5"/>
    <x v="1"/>
    <n v="11569"/>
  </r>
  <r>
    <x v="22"/>
    <x v="6"/>
    <x v="1"/>
    <n v="9128"/>
  </r>
  <r>
    <x v="22"/>
    <x v="7"/>
    <x v="1"/>
    <n v="12912"/>
  </r>
  <r>
    <x v="22"/>
    <x v="8"/>
    <x v="1"/>
    <n v="11739"/>
  </r>
  <r>
    <x v="22"/>
    <x v="9"/>
    <x v="1"/>
    <n v="11339"/>
  </r>
  <r>
    <x v="22"/>
    <x v="10"/>
    <x v="1"/>
    <n v="11464"/>
  </r>
  <r>
    <x v="22"/>
    <x v="11"/>
    <x v="1"/>
    <n v="8562"/>
  </r>
  <r>
    <x v="23"/>
    <x v="0"/>
    <x v="1"/>
    <n v="6138"/>
  </r>
  <r>
    <x v="23"/>
    <x v="1"/>
    <x v="1"/>
    <n v="5429"/>
  </r>
  <r>
    <x v="23"/>
    <x v="2"/>
    <x v="1"/>
    <n v="6576"/>
  </r>
  <r>
    <x v="23"/>
    <x v="3"/>
    <x v="1"/>
    <n v="7243"/>
  </r>
  <r>
    <x v="23"/>
    <x v="4"/>
    <x v="1"/>
    <n v="8564"/>
  </r>
  <r>
    <x v="23"/>
    <x v="5"/>
    <x v="1"/>
    <n v="8661"/>
  </r>
  <r>
    <x v="23"/>
    <x v="6"/>
    <x v="1"/>
    <n v="17405"/>
  </r>
  <r>
    <x v="23"/>
    <x v="7"/>
    <x v="1"/>
    <n v="22636"/>
  </r>
  <r>
    <x v="23"/>
    <x v="8"/>
    <x v="1"/>
    <n v="21851"/>
  </r>
  <r>
    <x v="23"/>
    <x v="9"/>
    <x v="1"/>
    <n v="20828"/>
  </r>
  <r>
    <x v="23"/>
    <x v="10"/>
    <x v="1"/>
    <n v="21701"/>
  </r>
  <r>
    <x v="23"/>
    <x v="11"/>
    <x v="1"/>
    <n v="16130"/>
  </r>
  <r>
    <x v="24"/>
    <x v="0"/>
    <x v="1"/>
    <n v="18596"/>
  </r>
  <r>
    <x v="24"/>
    <x v="1"/>
    <x v="1"/>
    <n v="19124"/>
  </r>
  <r>
    <x v="24"/>
    <x v="2"/>
    <x v="1"/>
    <n v="24005"/>
  </r>
  <r>
    <x v="24"/>
    <x v="3"/>
    <x v="1"/>
    <n v="21514"/>
  </r>
  <r>
    <x v="24"/>
    <x v="4"/>
    <x v="1"/>
    <n v="23059"/>
  </r>
  <r>
    <x v="24"/>
    <x v="5"/>
    <x v="1"/>
    <n v="22475"/>
  </r>
  <r>
    <x v="24"/>
    <x v="6"/>
    <x v="1"/>
    <n v="20549"/>
  </r>
  <r>
    <x v="24"/>
    <x v="7"/>
    <x v="1"/>
    <n v="23748"/>
  </r>
  <r>
    <x v="24"/>
    <x v="8"/>
    <x v="1"/>
    <n v="20660"/>
  </r>
  <r>
    <x v="24"/>
    <x v="9"/>
    <x v="1"/>
    <n v="23366"/>
  </r>
  <r>
    <x v="24"/>
    <x v="10"/>
    <x v="1"/>
    <n v="27314"/>
  </r>
  <r>
    <x v="24"/>
    <x v="11"/>
    <x v="1"/>
    <n v="22242"/>
  </r>
  <r>
    <x v="25"/>
    <x v="0"/>
    <x v="1"/>
    <n v="23136"/>
  </r>
  <r>
    <x v="25"/>
    <x v="1"/>
    <x v="1"/>
    <n v="21223"/>
  </r>
  <r>
    <x v="25"/>
    <x v="2"/>
    <x v="1"/>
    <n v="23001"/>
  </r>
  <r>
    <x v="25"/>
    <x v="3"/>
    <x v="1"/>
    <n v="22404"/>
  </r>
  <r>
    <x v="25"/>
    <x v="4"/>
    <x v="1"/>
    <n v="22630"/>
  </r>
  <r>
    <x v="25"/>
    <x v="5"/>
    <x v="1"/>
    <n v="19361"/>
  </r>
  <r>
    <x v="25"/>
    <x v="6"/>
    <x v="1"/>
    <n v="19734"/>
  </r>
  <r>
    <x v="25"/>
    <x v="7"/>
    <x v="1"/>
    <n v="29530"/>
  </r>
  <r>
    <x v="25"/>
    <x v="8"/>
    <x v="1"/>
    <n v="28458"/>
  </r>
  <r>
    <x v="25"/>
    <x v="9"/>
    <x v="1"/>
    <n v="31921"/>
  </r>
  <r>
    <x v="25"/>
    <x v="10"/>
    <x v="1"/>
    <n v="33727"/>
  </r>
  <r>
    <x v="25"/>
    <x v="11"/>
    <x v="1"/>
    <n v="18005"/>
  </r>
  <r>
    <x v="26"/>
    <x v="0"/>
    <x v="1"/>
    <n v="21292"/>
  </r>
  <r>
    <x v="26"/>
    <x v="1"/>
    <x v="1"/>
    <n v="18101"/>
  </r>
  <r>
    <x v="26"/>
    <x v="2"/>
    <x v="1"/>
    <n v="13419"/>
  </r>
  <r>
    <x v="26"/>
    <x v="3"/>
    <x v="1"/>
    <n v="2473"/>
  </r>
  <r>
    <x v="26"/>
    <x v="4"/>
    <x v="1"/>
    <n v="4290"/>
  </r>
  <r>
    <x v="26"/>
    <x v="5"/>
    <x v="1"/>
    <n v="4861"/>
  </r>
  <r>
    <x v="26"/>
    <x v="6"/>
    <x v="1"/>
    <n v="4323"/>
  </r>
  <r>
    <x v="26"/>
    <x v="7"/>
    <x v="1"/>
    <n v="5013"/>
  </r>
  <r>
    <x v="26"/>
    <x v="8"/>
    <x v="1"/>
    <n v="5896"/>
  </r>
  <r>
    <x v="0"/>
    <x v="0"/>
    <x v="2"/>
    <n v="9066"/>
  </r>
  <r>
    <x v="0"/>
    <x v="1"/>
    <x v="2"/>
    <n v="11122"/>
  </r>
  <r>
    <x v="0"/>
    <x v="2"/>
    <x v="2"/>
    <n v="14365"/>
  </r>
  <r>
    <x v="0"/>
    <x v="3"/>
    <x v="2"/>
    <n v="13475"/>
  </r>
  <r>
    <x v="0"/>
    <x v="4"/>
    <x v="2"/>
    <n v="15405"/>
  </r>
  <r>
    <x v="0"/>
    <x v="5"/>
    <x v="2"/>
    <n v="14047"/>
  </r>
  <r>
    <x v="0"/>
    <x v="6"/>
    <x v="2"/>
    <n v="14266"/>
  </r>
  <r>
    <x v="0"/>
    <x v="7"/>
    <x v="2"/>
    <n v="16794"/>
  </r>
  <r>
    <x v="0"/>
    <x v="8"/>
    <x v="2"/>
    <n v="17287"/>
  </r>
  <r>
    <x v="0"/>
    <x v="9"/>
    <x v="2"/>
    <n v="17228"/>
  </r>
  <r>
    <x v="0"/>
    <x v="10"/>
    <x v="2"/>
    <n v="17128"/>
  </r>
  <r>
    <x v="0"/>
    <x v="11"/>
    <x v="2"/>
    <n v="16348"/>
  </r>
  <r>
    <x v="1"/>
    <x v="0"/>
    <x v="2"/>
    <n v="13514"/>
  </r>
  <r>
    <x v="1"/>
    <x v="1"/>
    <x v="2"/>
    <n v="12801"/>
  </r>
  <r>
    <x v="1"/>
    <x v="2"/>
    <x v="2"/>
    <n v="16857"/>
  </r>
  <r>
    <x v="1"/>
    <x v="3"/>
    <x v="2"/>
    <n v="13524"/>
  </r>
  <r>
    <x v="1"/>
    <x v="4"/>
    <x v="2"/>
    <n v="13285"/>
  </r>
  <r>
    <x v="1"/>
    <x v="5"/>
    <x v="2"/>
    <n v="13168"/>
  </r>
  <r>
    <x v="1"/>
    <x v="6"/>
    <x v="2"/>
    <n v="13938"/>
  </r>
  <r>
    <x v="1"/>
    <x v="7"/>
    <x v="2"/>
    <n v="14130"/>
  </r>
  <r>
    <x v="1"/>
    <x v="8"/>
    <x v="2"/>
    <n v="14133"/>
  </r>
  <r>
    <x v="1"/>
    <x v="9"/>
    <x v="2"/>
    <n v="14137"/>
  </r>
  <r>
    <x v="1"/>
    <x v="10"/>
    <x v="2"/>
    <n v="14899"/>
  </r>
  <r>
    <x v="1"/>
    <x v="11"/>
    <x v="2"/>
    <n v="12319"/>
  </r>
  <r>
    <x v="2"/>
    <x v="0"/>
    <x v="2"/>
    <n v="13794"/>
  </r>
  <r>
    <x v="2"/>
    <x v="1"/>
    <x v="2"/>
    <n v="14382"/>
  </r>
  <r>
    <x v="2"/>
    <x v="2"/>
    <x v="2"/>
    <n v="15277"/>
  </r>
  <r>
    <x v="2"/>
    <x v="3"/>
    <x v="2"/>
    <n v="14624"/>
  </r>
  <r>
    <x v="2"/>
    <x v="4"/>
    <x v="2"/>
    <n v="15529"/>
  </r>
  <r>
    <x v="2"/>
    <x v="5"/>
    <x v="2"/>
    <n v="12526"/>
  </r>
  <r>
    <x v="2"/>
    <x v="6"/>
    <x v="2"/>
    <n v="14077"/>
  </r>
  <r>
    <x v="2"/>
    <x v="7"/>
    <x v="2"/>
    <n v="13742"/>
  </r>
  <r>
    <x v="2"/>
    <x v="8"/>
    <x v="2"/>
    <n v="14350"/>
  </r>
  <r>
    <x v="2"/>
    <x v="9"/>
    <x v="2"/>
    <n v="16250"/>
  </r>
  <r>
    <x v="2"/>
    <x v="10"/>
    <x v="2"/>
    <n v="15210"/>
  </r>
  <r>
    <x v="2"/>
    <x v="11"/>
    <x v="2"/>
    <n v="13673"/>
  </r>
  <r>
    <x v="3"/>
    <x v="0"/>
    <x v="2"/>
    <n v="13426"/>
  </r>
  <r>
    <x v="3"/>
    <x v="1"/>
    <x v="2"/>
    <n v="12549"/>
  </r>
  <r>
    <x v="3"/>
    <x v="2"/>
    <x v="2"/>
    <n v="15815"/>
  </r>
  <r>
    <x v="3"/>
    <x v="3"/>
    <x v="2"/>
    <n v="17162"/>
  </r>
  <r>
    <x v="3"/>
    <x v="4"/>
    <x v="2"/>
    <n v="16908"/>
  </r>
  <r>
    <x v="3"/>
    <x v="5"/>
    <x v="2"/>
    <n v="14968"/>
  </r>
  <r>
    <x v="3"/>
    <x v="6"/>
    <x v="2"/>
    <n v="16063"/>
  </r>
  <r>
    <x v="3"/>
    <x v="7"/>
    <x v="2"/>
    <n v="15364"/>
  </r>
  <r>
    <x v="3"/>
    <x v="8"/>
    <x v="2"/>
    <n v="15906"/>
  </r>
  <r>
    <x v="3"/>
    <x v="9"/>
    <x v="2"/>
    <n v="17154"/>
  </r>
  <r>
    <x v="3"/>
    <x v="10"/>
    <x v="2"/>
    <n v="15108"/>
  </r>
  <r>
    <x v="3"/>
    <x v="11"/>
    <x v="2"/>
    <n v="15450"/>
  </r>
  <r>
    <x v="4"/>
    <x v="0"/>
    <x v="2"/>
    <n v="14969"/>
  </r>
  <r>
    <x v="4"/>
    <x v="1"/>
    <x v="2"/>
    <n v="13792"/>
  </r>
  <r>
    <x v="4"/>
    <x v="2"/>
    <x v="2"/>
    <n v="18307"/>
  </r>
  <r>
    <x v="4"/>
    <x v="3"/>
    <x v="2"/>
    <n v="17976"/>
  </r>
  <r>
    <x v="4"/>
    <x v="4"/>
    <x v="2"/>
    <n v="16974"/>
  </r>
  <r>
    <x v="4"/>
    <x v="5"/>
    <x v="2"/>
    <n v="17194"/>
  </r>
  <r>
    <x v="4"/>
    <x v="6"/>
    <x v="2"/>
    <n v="17651"/>
  </r>
  <r>
    <x v="4"/>
    <x v="7"/>
    <x v="2"/>
    <n v="30912"/>
  </r>
  <r>
    <x v="4"/>
    <x v="8"/>
    <x v="2"/>
    <n v="19597"/>
  </r>
  <r>
    <x v="4"/>
    <x v="9"/>
    <x v="2"/>
    <n v="19043"/>
  </r>
  <r>
    <x v="4"/>
    <x v="10"/>
    <x v="2"/>
    <n v="19567"/>
  </r>
  <r>
    <x v="4"/>
    <x v="11"/>
    <x v="2"/>
    <n v="18097"/>
  </r>
  <r>
    <x v="5"/>
    <x v="0"/>
    <x v="2"/>
    <n v="15908"/>
  </r>
  <r>
    <x v="5"/>
    <x v="1"/>
    <x v="2"/>
    <n v="15421"/>
  </r>
  <r>
    <x v="5"/>
    <x v="2"/>
    <x v="2"/>
    <n v="21389"/>
  </r>
  <r>
    <x v="5"/>
    <x v="3"/>
    <x v="2"/>
    <n v="17898"/>
  </r>
  <r>
    <x v="5"/>
    <x v="4"/>
    <x v="2"/>
    <n v="21036"/>
  </r>
  <r>
    <x v="5"/>
    <x v="5"/>
    <x v="2"/>
    <n v="18933"/>
  </r>
  <r>
    <x v="5"/>
    <x v="6"/>
    <x v="2"/>
    <n v="15724"/>
  </r>
  <r>
    <x v="5"/>
    <x v="7"/>
    <x v="2"/>
    <n v="16721"/>
  </r>
  <r>
    <x v="5"/>
    <x v="8"/>
    <x v="2"/>
    <n v="16885"/>
  </r>
  <r>
    <x v="5"/>
    <x v="9"/>
    <x v="2"/>
    <n v="15000"/>
  </r>
  <r>
    <x v="5"/>
    <x v="10"/>
    <x v="2"/>
    <n v="15858"/>
  </r>
  <r>
    <x v="5"/>
    <x v="11"/>
    <x v="2"/>
    <n v="15211"/>
  </r>
  <r>
    <x v="6"/>
    <x v="0"/>
    <x v="2"/>
    <n v="14740"/>
  </r>
  <r>
    <x v="6"/>
    <x v="1"/>
    <x v="2"/>
    <n v="17173"/>
  </r>
  <r>
    <x v="6"/>
    <x v="2"/>
    <x v="2"/>
    <n v="22463"/>
  </r>
  <r>
    <x v="6"/>
    <x v="3"/>
    <x v="2"/>
    <n v="19191"/>
  </r>
  <r>
    <x v="6"/>
    <x v="4"/>
    <x v="2"/>
    <n v="19657"/>
  </r>
  <r>
    <x v="6"/>
    <x v="5"/>
    <x v="2"/>
    <n v="18078"/>
  </r>
  <r>
    <x v="6"/>
    <x v="6"/>
    <x v="2"/>
    <n v="17497"/>
  </r>
  <r>
    <x v="6"/>
    <x v="7"/>
    <x v="2"/>
    <n v="20883"/>
  </r>
  <r>
    <x v="6"/>
    <x v="8"/>
    <x v="2"/>
    <n v="21750"/>
  </r>
  <r>
    <x v="6"/>
    <x v="9"/>
    <x v="2"/>
    <n v="20997"/>
  </r>
  <r>
    <x v="6"/>
    <x v="10"/>
    <x v="2"/>
    <n v="18003"/>
  </r>
  <r>
    <x v="6"/>
    <x v="11"/>
    <x v="2"/>
    <n v="15076"/>
  </r>
  <r>
    <x v="7"/>
    <x v="0"/>
    <x v="2"/>
    <n v="14274"/>
  </r>
  <r>
    <x v="7"/>
    <x v="1"/>
    <x v="2"/>
    <n v="14173"/>
  </r>
  <r>
    <x v="7"/>
    <x v="2"/>
    <x v="2"/>
    <n v="18626"/>
  </r>
  <r>
    <x v="7"/>
    <x v="3"/>
    <x v="2"/>
    <n v="16374"/>
  </r>
  <r>
    <x v="7"/>
    <x v="4"/>
    <x v="2"/>
    <n v="17837"/>
  </r>
  <r>
    <x v="7"/>
    <x v="5"/>
    <x v="2"/>
    <n v="16794"/>
  </r>
  <r>
    <x v="7"/>
    <x v="6"/>
    <x v="2"/>
    <n v="15506"/>
  </r>
  <r>
    <x v="7"/>
    <x v="7"/>
    <x v="2"/>
    <n v="17555"/>
  </r>
  <r>
    <x v="7"/>
    <x v="8"/>
    <x v="2"/>
    <n v="14296"/>
  </r>
  <r>
    <x v="7"/>
    <x v="9"/>
    <x v="2"/>
    <n v="13954"/>
  </r>
  <r>
    <x v="7"/>
    <x v="10"/>
    <x v="2"/>
    <n v="13281"/>
  </r>
  <r>
    <x v="7"/>
    <x v="11"/>
    <x v="2"/>
    <n v="9613"/>
  </r>
  <r>
    <x v="8"/>
    <x v="0"/>
    <x v="2"/>
    <n v="9393"/>
  </r>
  <r>
    <x v="8"/>
    <x v="1"/>
    <x v="2"/>
    <n v="10188"/>
  </r>
  <r>
    <x v="8"/>
    <x v="2"/>
    <x v="2"/>
    <n v="11925"/>
  </r>
  <r>
    <x v="8"/>
    <x v="3"/>
    <x v="2"/>
    <n v="12656"/>
  </r>
  <r>
    <x v="8"/>
    <x v="4"/>
    <x v="2"/>
    <n v="12929"/>
  </r>
  <r>
    <x v="8"/>
    <x v="5"/>
    <x v="2"/>
    <n v="12760"/>
  </r>
  <r>
    <x v="8"/>
    <x v="6"/>
    <x v="2"/>
    <n v="13969"/>
  </r>
  <r>
    <x v="8"/>
    <x v="7"/>
    <x v="2"/>
    <n v="16963"/>
  </r>
  <r>
    <x v="8"/>
    <x v="8"/>
    <x v="2"/>
    <n v="17650"/>
  </r>
  <r>
    <x v="8"/>
    <x v="9"/>
    <x v="2"/>
    <n v="17939"/>
  </r>
  <r>
    <x v="8"/>
    <x v="10"/>
    <x v="2"/>
    <n v="17732"/>
  </r>
  <r>
    <x v="8"/>
    <x v="11"/>
    <x v="2"/>
    <n v="15873"/>
  </r>
  <r>
    <x v="9"/>
    <x v="0"/>
    <x v="2"/>
    <n v="15176"/>
  </r>
  <r>
    <x v="9"/>
    <x v="1"/>
    <x v="2"/>
    <n v="14276"/>
  </r>
  <r>
    <x v="9"/>
    <x v="2"/>
    <x v="2"/>
    <n v="16122"/>
  </r>
  <r>
    <x v="9"/>
    <x v="3"/>
    <x v="2"/>
    <n v="20808"/>
  </r>
  <r>
    <x v="9"/>
    <x v="4"/>
    <x v="2"/>
    <n v="26260"/>
  </r>
  <r>
    <x v="9"/>
    <x v="5"/>
    <x v="2"/>
    <n v="22896"/>
  </r>
  <r>
    <x v="9"/>
    <x v="6"/>
    <x v="2"/>
    <n v="20680"/>
  </r>
  <r>
    <x v="9"/>
    <x v="7"/>
    <x v="2"/>
    <n v="22899"/>
  </r>
  <r>
    <x v="9"/>
    <x v="8"/>
    <x v="2"/>
    <n v="21278"/>
  </r>
  <r>
    <x v="9"/>
    <x v="9"/>
    <x v="2"/>
    <n v="21278"/>
  </r>
  <r>
    <x v="9"/>
    <x v="10"/>
    <x v="2"/>
    <n v="18592"/>
  </r>
  <r>
    <x v="9"/>
    <x v="11"/>
    <x v="2"/>
    <n v="16639"/>
  </r>
  <r>
    <x v="10"/>
    <x v="0"/>
    <x v="2"/>
    <n v="16204"/>
  </r>
  <r>
    <x v="10"/>
    <x v="1"/>
    <x v="2"/>
    <n v="15929"/>
  </r>
  <r>
    <x v="10"/>
    <x v="2"/>
    <x v="2"/>
    <n v="23572"/>
  </r>
  <r>
    <x v="10"/>
    <x v="3"/>
    <x v="2"/>
    <n v="21896"/>
  </r>
  <r>
    <x v="10"/>
    <x v="4"/>
    <x v="2"/>
    <n v="21781"/>
  </r>
  <r>
    <x v="10"/>
    <x v="5"/>
    <x v="2"/>
    <n v="22602"/>
  </r>
  <r>
    <x v="10"/>
    <x v="6"/>
    <x v="2"/>
    <n v="18421"/>
  </r>
  <r>
    <x v="10"/>
    <x v="7"/>
    <x v="2"/>
    <n v="20285"/>
  </r>
  <r>
    <x v="10"/>
    <x v="8"/>
    <x v="2"/>
    <n v="24894"/>
  </r>
  <r>
    <x v="10"/>
    <x v="9"/>
    <x v="2"/>
    <n v="22483"/>
  </r>
  <r>
    <x v="10"/>
    <x v="10"/>
    <x v="2"/>
    <n v="22252"/>
  </r>
  <r>
    <x v="10"/>
    <x v="11"/>
    <x v="2"/>
    <n v="18816"/>
  </r>
  <r>
    <x v="11"/>
    <x v="0"/>
    <x v="2"/>
    <n v="15673"/>
  </r>
  <r>
    <x v="11"/>
    <x v="1"/>
    <x v="2"/>
    <n v="16597"/>
  </r>
  <r>
    <x v="11"/>
    <x v="2"/>
    <x v="2"/>
    <n v="22622"/>
  </r>
  <r>
    <x v="11"/>
    <x v="3"/>
    <x v="2"/>
    <n v="25035"/>
  </r>
  <r>
    <x v="11"/>
    <x v="4"/>
    <x v="2"/>
    <n v="23749"/>
  </r>
  <r>
    <x v="11"/>
    <x v="5"/>
    <x v="2"/>
    <n v="21180"/>
  </r>
  <r>
    <x v="11"/>
    <x v="6"/>
    <x v="2"/>
    <n v="16836"/>
  </r>
  <r>
    <x v="11"/>
    <x v="7"/>
    <x v="2"/>
    <n v="19539"/>
  </r>
  <r>
    <x v="11"/>
    <x v="8"/>
    <x v="2"/>
    <n v="23405"/>
  </r>
  <r>
    <x v="11"/>
    <x v="9"/>
    <x v="2"/>
    <n v="19524"/>
  </r>
  <r>
    <x v="11"/>
    <x v="10"/>
    <x v="2"/>
    <n v="18325"/>
  </r>
  <r>
    <x v="11"/>
    <x v="11"/>
    <x v="2"/>
    <n v="16933"/>
  </r>
  <r>
    <x v="12"/>
    <x v="0"/>
    <x v="2"/>
    <n v="15005"/>
  </r>
  <r>
    <x v="12"/>
    <x v="1"/>
    <x v="2"/>
    <n v="16870"/>
  </r>
  <r>
    <x v="12"/>
    <x v="2"/>
    <x v="2"/>
    <n v="19141"/>
  </r>
  <r>
    <x v="12"/>
    <x v="3"/>
    <x v="2"/>
    <n v="22310"/>
  </r>
  <r>
    <x v="12"/>
    <x v="4"/>
    <x v="2"/>
    <n v="22175"/>
  </r>
  <r>
    <x v="12"/>
    <x v="5"/>
    <x v="2"/>
    <n v="17407"/>
  </r>
  <r>
    <x v="12"/>
    <x v="6"/>
    <x v="2"/>
    <n v="15069"/>
  </r>
  <r>
    <x v="12"/>
    <x v="7"/>
    <x v="2"/>
    <n v="19300"/>
  </r>
  <r>
    <x v="12"/>
    <x v="8"/>
    <x v="2"/>
    <n v="21858"/>
  </r>
  <r>
    <x v="12"/>
    <x v="9"/>
    <x v="2"/>
    <n v="19405"/>
  </r>
  <r>
    <x v="12"/>
    <x v="10"/>
    <x v="2"/>
    <n v="18805"/>
  </r>
  <r>
    <x v="12"/>
    <x v="11"/>
    <x v="2"/>
    <n v="12503"/>
  </r>
  <r>
    <x v="13"/>
    <x v="0"/>
    <x v="2"/>
    <n v="13785"/>
  </r>
  <r>
    <x v="13"/>
    <x v="1"/>
    <x v="2"/>
    <n v="11848"/>
  </r>
  <r>
    <x v="13"/>
    <x v="2"/>
    <x v="2"/>
    <n v="16933"/>
  </r>
  <r>
    <x v="13"/>
    <x v="3"/>
    <x v="2"/>
    <n v="17460"/>
  </r>
  <r>
    <x v="13"/>
    <x v="4"/>
    <x v="2"/>
    <n v="18455"/>
  </r>
  <r>
    <x v="13"/>
    <x v="5"/>
    <x v="2"/>
    <n v="15705"/>
  </r>
  <r>
    <x v="13"/>
    <x v="6"/>
    <x v="2"/>
    <n v="13488"/>
  </r>
  <r>
    <x v="13"/>
    <x v="7"/>
    <x v="2"/>
    <n v="13692"/>
  </r>
  <r>
    <x v="13"/>
    <x v="8"/>
    <x v="2"/>
    <n v="14092"/>
  </r>
  <r>
    <x v="13"/>
    <x v="9"/>
    <x v="2"/>
    <n v="14459"/>
  </r>
  <r>
    <x v="13"/>
    <x v="10"/>
    <x v="2"/>
    <n v="15720"/>
  </r>
  <r>
    <x v="13"/>
    <x v="11"/>
    <x v="2"/>
    <n v="10793"/>
  </r>
  <r>
    <x v="14"/>
    <x v="0"/>
    <x v="2"/>
    <n v="9588"/>
  </r>
  <r>
    <x v="14"/>
    <x v="1"/>
    <x v="2"/>
    <n v="10563"/>
  </r>
  <r>
    <x v="14"/>
    <x v="2"/>
    <x v="2"/>
    <n v="11495"/>
  </r>
  <r>
    <x v="14"/>
    <x v="3"/>
    <x v="2"/>
    <n v="15170"/>
  </r>
  <r>
    <x v="14"/>
    <x v="4"/>
    <x v="2"/>
    <n v="13960"/>
  </r>
  <r>
    <x v="14"/>
    <x v="5"/>
    <x v="2"/>
    <n v="12073"/>
  </r>
  <r>
    <x v="14"/>
    <x v="6"/>
    <x v="2"/>
    <n v="10216"/>
  </r>
  <r>
    <x v="14"/>
    <x v="7"/>
    <x v="2"/>
    <n v="10606"/>
  </r>
  <r>
    <x v="14"/>
    <x v="8"/>
    <x v="2"/>
    <n v="12841"/>
  </r>
  <r>
    <x v="14"/>
    <x v="9"/>
    <x v="2"/>
    <n v="11413"/>
  </r>
  <r>
    <x v="14"/>
    <x v="10"/>
    <x v="2"/>
    <n v="9960"/>
  </r>
  <r>
    <x v="14"/>
    <x v="11"/>
    <x v="2"/>
    <n v="7713"/>
  </r>
  <r>
    <x v="15"/>
    <x v="0"/>
    <x v="2"/>
    <n v="6246"/>
  </r>
  <r>
    <x v="15"/>
    <x v="1"/>
    <x v="2"/>
    <n v="7107"/>
  </r>
  <r>
    <x v="15"/>
    <x v="2"/>
    <x v="2"/>
    <n v="8568"/>
  </r>
  <r>
    <x v="15"/>
    <x v="3"/>
    <x v="2"/>
    <n v="8823"/>
  </r>
  <r>
    <x v="15"/>
    <x v="4"/>
    <x v="2"/>
    <n v="8427"/>
  </r>
  <r>
    <x v="15"/>
    <x v="5"/>
    <x v="2"/>
    <n v="7967"/>
  </r>
  <r>
    <x v="15"/>
    <x v="6"/>
    <x v="2"/>
    <n v="5663"/>
  </r>
  <r>
    <x v="15"/>
    <x v="7"/>
    <x v="2"/>
    <n v="7170"/>
  </r>
  <r>
    <x v="15"/>
    <x v="8"/>
    <x v="2"/>
    <n v="9389"/>
  </r>
  <r>
    <x v="15"/>
    <x v="9"/>
    <x v="2"/>
    <n v="11042"/>
  </r>
  <r>
    <x v="15"/>
    <x v="10"/>
    <x v="2"/>
    <n v="11881"/>
  </r>
  <r>
    <x v="15"/>
    <x v="11"/>
    <x v="2"/>
    <n v="7560"/>
  </r>
  <r>
    <x v="16"/>
    <x v="0"/>
    <x v="2"/>
    <n v="4876"/>
  </r>
  <r>
    <x v="16"/>
    <x v="1"/>
    <x v="2"/>
    <n v="6566"/>
  </r>
  <r>
    <x v="16"/>
    <x v="2"/>
    <x v="2"/>
    <n v="10082"/>
  </r>
  <r>
    <x v="16"/>
    <x v="3"/>
    <x v="2"/>
    <n v="9377"/>
  </r>
  <r>
    <x v="16"/>
    <x v="4"/>
    <x v="2"/>
    <n v="9364"/>
  </r>
  <r>
    <x v="16"/>
    <x v="5"/>
    <x v="2"/>
    <n v="11286"/>
  </r>
  <r>
    <x v="16"/>
    <x v="6"/>
    <x v="2"/>
    <n v="6930"/>
  </r>
  <r>
    <x v="16"/>
    <x v="7"/>
    <x v="2"/>
    <n v="8668"/>
  </r>
  <r>
    <x v="16"/>
    <x v="8"/>
    <x v="2"/>
    <n v="9251"/>
  </r>
  <r>
    <x v="16"/>
    <x v="9"/>
    <x v="2"/>
    <n v="7774"/>
  </r>
  <r>
    <x v="16"/>
    <x v="10"/>
    <x v="2"/>
    <n v="8217"/>
  </r>
  <r>
    <x v="16"/>
    <x v="11"/>
    <x v="2"/>
    <n v="10195"/>
  </r>
  <r>
    <x v="17"/>
    <x v="0"/>
    <x v="2"/>
    <n v="8507"/>
  </r>
  <r>
    <x v="17"/>
    <x v="1"/>
    <x v="2"/>
    <n v="5651"/>
  </r>
  <r>
    <x v="17"/>
    <x v="2"/>
    <x v="2"/>
    <n v="6064"/>
  </r>
  <r>
    <x v="17"/>
    <x v="3"/>
    <x v="2"/>
    <n v="5720"/>
  </r>
  <r>
    <x v="17"/>
    <x v="4"/>
    <x v="2"/>
    <n v="4876"/>
  </r>
  <r>
    <x v="17"/>
    <x v="5"/>
    <x v="2"/>
    <n v="2943"/>
  </r>
  <r>
    <x v="17"/>
    <x v="6"/>
    <x v="2"/>
    <n v="2789"/>
  </r>
  <r>
    <x v="17"/>
    <x v="7"/>
    <x v="2"/>
    <n v="895"/>
  </r>
  <r>
    <x v="17"/>
    <x v="8"/>
    <x v="2"/>
    <n v="543"/>
  </r>
  <r>
    <x v="17"/>
    <x v="9"/>
    <x v="2"/>
    <n v="1144"/>
  </r>
  <r>
    <x v="17"/>
    <x v="10"/>
    <x v="2"/>
    <n v="3359"/>
  </r>
  <r>
    <x v="17"/>
    <x v="11"/>
    <x v="2"/>
    <n v="2349"/>
  </r>
  <r>
    <x v="18"/>
    <x v="0"/>
    <x v="2"/>
    <n v="1849"/>
  </r>
  <r>
    <x v="18"/>
    <x v="1"/>
    <x v="2"/>
    <n v="2036"/>
  </r>
  <r>
    <x v="18"/>
    <x v="2"/>
    <x v="2"/>
    <n v="3879"/>
  </r>
  <r>
    <x v="18"/>
    <x v="3"/>
    <x v="2"/>
    <n v="3691"/>
  </r>
  <r>
    <x v="18"/>
    <x v="4"/>
    <x v="2"/>
    <n v="8438"/>
  </r>
  <r>
    <x v="18"/>
    <x v="5"/>
    <x v="2"/>
    <n v="4267"/>
  </r>
  <r>
    <x v="18"/>
    <x v="6"/>
    <x v="2"/>
    <n v="8220"/>
  </r>
  <r>
    <x v="18"/>
    <x v="7"/>
    <x v="2"/>
    <n v="5530"/>
  </r>
  <r>
    <x v="18"/>
    <x v="8"/>
    <x v="2"/>
    <n v="3560"/>
  </r>
  <r>
    <x v="18"/>
    <x v="9"/>
    <x v="2"/>
    <n v="3967"/>
  </r>
  <r>
    <x v="18"/>
    <x v="10"/>
    <x v="2"/>
    <n v="2717"/>
  </r>
  <r>
    <x v="18"/>
    <x v="11"/>
    <x v="2"/>
    <n v="1840"/>
  </r>
  <r>
    <x v="19"/>
    <x v="0"/>
    <x v="2"/>
    <n v="1878"/>
  </r>
  <r>
    <x v="19"/>
    <x v="1"/>
    <x v="2"/>
    <n v="2797"/>
  </r>
  <r>
    <x v="19"/>
    <x v="2"/>
    <x v="2"/>
    <n v="2821"/>
  </r>
  <r>
    <x v="19"/>
    <x v="3"/>
    <x v="2"/>
    <n v="2446"/>
  </r>
  <r>
    <x v="19"/>
    <x v="4"/>
    <x v="2"/>
    <n v="2397"/>
  </r>
  <r>
    <x v="19"/>
    <x v="5"/>
    <x v="2"/>
    <n v="1594"/>
  </r>
  <r>
    <x v="19"/>
    <x v="6"/>
    <x v="2"/>
    <n v="1801"/>
  </r>
  <r>
    <x v="19"/>
    <x v="7"/>
    <x v="2"/>
    <n v="2243"/>
  </r>
  <r>
    <x v="19"/>
    <x v="8"/>
    <x v="2"/>
    <n v="2473"/>
  </r>
  <r>
    <x v="19"/>
    <x v="9"/>
    <x v="2"/>
    <n v="2082"/>
  </r>
  <r>
    <x v="19"/>
    <x v="10"/>
    <x v="2"/>
    <n v="1382"/>
  </r>
  <r>
    <x v="19"/>
    <x v="11"/>
    <x v="2"/>
    <n v="1270"/>
  </r>
  <r>
    <x v="20"/>
    <x v="0"/>
    <x v="2"/>
    <n v="940"/>
  </r>
  <r>
    <x v="20"/>
    <x v="1"/>
    <x v="2"/>
    <n v="1275"/>
  </r>
  <r>
    <x v="20"/>
    <x v="2"/>
    <x v="2"/>
    <n v="1220"/>
  </r>
  <r>
    <x v="20"/>
    <x v="3"/>
    <x v="2"/>
    <n v="2127"/>
  </r>
  <r>
    <x v="20"/>
    <x v="4"/>
    <x v="2"/>
    <n v="1908"/>
  </r>
  <r>
    <x v="20"/>
    <x v="5"/>
    <x v="2"/>
    <n v="1369"/>
  </r>
  <r>
    <x v="20"/>
    <x v="6"/>
    <x v="2"/>
    <n v="1122"/>
  </r>
  <r>
    <x v="20"/>
    <x v="7"/>
    <x v="2"/>
    <n v="1034"/>
  </r>
  <r>
    <x v="20"/>
    <x v="8"/>
    <x v="2"/>
    <n v="1741"/>
  </r>
  <r>
    <x v="20"/>
    <x v="9"/>
    <x v="2"/>
    <n v="1572"/>
  </r>
  <r>
    <x v="20"/>
    <x v="10"/>
    <x v="2"/>
    <n v="1511"/>
  </r>
  <r>
    <x v="20"/>
    <x v="11"/>
    <x v="2"/>
    <n v="1215"/>
  </r>
  <r>
    <x v="21"/>
    <x v="0"/>
    <x v="2"/>
    <n v="964"/>
  </r>
  <r>
    <x v="21"/>
    <x v="1"/>
    <x v="2"/>
    <n v="2532"/>
  </r>
  <r>
    <x v="21"/>
    <x v="2"/>
    <x v="2"/>
    <n v="5946"/>
  </r>
  <r>
    <x v="21"/>
    <x v="3"/>
    <x v="2"/>
    <n v="9149"/>
  </r>
  <r>
    <x v="21"/>
    <x v="4"/>
    <x v="2"/>
    <n v="11692"/>
  </r>
  <r>
    <x v="21"/>
    <x v="5"/>
    <x v="2"/>
    <n v="12405"/>
  </r>
  <r>
    <x v="21"/>
    <x v="6"/>
    <x v="2"/>
    <n v="10405"/>
  </r>
  <r>
    <x v="21"/>
    <x v="7"/>
    <x v="2"/>
    <n v="12041"/>
  </r>
  <r>
    <x v="21"/>
    <x v="8"/>
    <x v="2"/>
    <n v="14336"/>
  </r>
  <r>
    <x v="21"/>
    <x v="9"/>
    <x v="2"/>
    <n v="13766"/>
  </r>
  <r>
    <x v="21"/>
    <x v="10"/>
    <x v="2"/>
    <n v="11527"/>
  </r>
  <r>
    <x v="21"/>
    <x v="11"/>
    <x v="2"/>
    <n v="9011"/>
  </r>
  <r>
    <x v="22"/>
    <x v="0"/>
    <x v="2"/>
    <n v="9213"/>
  </r>
  <r>
    <x v="22"/>
    <x v="1"/>
    <x v="2"/>
    <n v="10399"/>
  </r>
  <r>
    <x v="22"/>
    <x v="2"/>
    <x v="2"/>
    <n v="11722"/>
  </r>
  <r>
    <x v="22"/>
    <x v="3"/>
    <x v="2"/>
    <n v="13638"/>
  </r>
  <r>
    <x v="22"/>
    <x v="4"/>
    <x v="2"/>
    <n v="15105"/>
  </r>
  <r>
    <x v="22"/>
    <x v="5"/>
    <x v="2"/>
    <n v="11747"/>
  </r>
  <r>
    <x v="22"/>
    <x v="6"/>
    <x v="2"/>
    <n v="8540"/>
  </r>
  <r>
    <x v="22"/>
    <x v="7"/>
    <x v="2"/>
    <n v="15780"/>
  </r>
  <r>
    <x v="22"/>
    <x v="8"/>
    <x v="2"/>
    <n v="15747"/>
  </r>
  <r>
    <x v="22"/>
    <x v="9"/>
    <x v="2"/>
    <n v="12854"/>
  </r>
  <r>
    <x v="22"/>
    <x v="10"/>
    <x v="2"/>
    <n v="12770"/>
  </r>
  <r>
    <x v="22"/>
    <x v="11"/>
    <x v="2"/>
    <n v="9340"/>
  </r>
  <r>
    <x v="23"/>
    <x v="0"/>
    <x v="2"/>
    <n v="8392"/>
  </r>
  <r>
    <x v="23"/>
    <x v="1"/>
    <x v="2"/>
    <n v="9107"/>
  </r>
  <r>
    <x v="23"/>
    <x v="2"/>
    <x v="2"/>
    <n v="11838"/>
  </r>
  <r>
    <x v="23"/>
    <x v="3"/>
    <x v="2"/>
    <n v="12210"/>
  </r>
  <r>
    <x v="23"/>
    <x v="4"/>
    <x v="2"/>
    <n v="13268"/>
  </r>
  <r>
    <x v="23"/>
    <x v="5"/>
    <x v="2"/>
    <n v="13371"/>
  </r>
  <r>
    <x v="23"/>
    <x v="6"/>
    <x v="2"/>
    <n v="18564"/>
  </r>
  <r>
    <x v="23"/>
    <x v="7"/>
    <x v="2"/>
    <n v="24507"/>
  </r>
  <r>
    <x v="23"/>
    <x v="8"/>
    <x v="2"/>
    <n v="21904"/>
  </r>
  <r>
    <x v="23"/>
    <x v="9"/>
    <x v="2"/>
    <n v="23236"/>
  </r>
  <r>
    <x v="23"/>
    <x v="10"/>
    <x v="2"/>
    <n v="22209"/>
  </r>
  <r>
    <x v="23"/>
    <x v="11"/>
    <x v="2"/>
    <n v="14290"/>
  </r>
  <r>
    <x v="24"/>
    <x v="0"/>
    <x v="2"/>
    <n v="12279"/>
  </r>
  <r>
    <x v="24"/>
    <x v="1"/>
    <x v="2"/>
    <n v="15924"/>
  </r>
  <r>
    <x v="24"/>
    <x v="2"/>
    <x v="2"/>
    <n v="24978"/>
  </r>
  <r>
    <x v="24"/>
    <x v="3"/>
    <x v="2"/>
    <n v="29715"/>
  </r>
  <r>
    <x v="24"/>
    <x v="4"/>
    <x v="2"/>
    <n v="28434"/>
  </r>
  <r>
    <x v="24"/>
    <x v="5"/>
    <x v="2"/>
    <n v="26875"/>
  </r>
  <r>
    <x v="24"/>
    <x v="6"/>
    <x v="2"/>
    <n v="19531"/>
  </r>
  <r>
    <x v="24"/>
    <x v="7"/>
    <x v="2"/>
    <n v="26186"/>
  </r>
  <r>
    <x v="24"/>
    <x v="8"/>
    <x v="2"/>
    <n v="25452"/>
  </r>
  <r>
    <x v="24"/>
    <x v="9"/>
    <x v="2"/>
    <n v="30816"/>
  </r>
  <r>
    <x v="24"/>
    <x v="10"/>
    <x v="2"/>
    <n v="26099"/>
  </r>
  <r>
    <x v="24"/>
    <x v="11"/>
    <x v="2"/>
    <n v="19358"/>
  </r>
  <r>
    <x v="25"/>
    <x v="0"/>
    <x v="2"/>
    <n v="18116"/>
  </r>
  <r>
    <x v="25"/>
    <x v="1"/>
    <x v="2"/>
    <n v="21301"/>
  </r>
  <r>
    <x v="25"/>
    <x v="2"/>
    <x v="2"/>
    <n v="24728"/>
  </r>
  <r>
    <x v="25"/>
    <x v="3"/>
    <x v="2"/>
    <n v="26247"/>
  </r>
  <r>
    <x v="25"/>
    <x v="4"/>
    <x v="2"/>
    <n v="27180"/>
  </r>
  <r>
    <x v="25"/>
    <x v="5"/>
    <x v="2"/>
    <n v="21285"/>
  </r>
  <r>
    <x v="25"/>
    <x v="6"/>
    <x v="2"/>
    <n v="18443"/>
  </r>
  <r>
    <x v="25"/>
    <x v="7"/>
    <x v="2"/>
    <n v="26184"/>
  </r>
  <r>
    <x v="25"/>
    <x v="8"/>
    <x v="2"/>
    <n v="29436"/>
  </r>
  <r>
    <x v="25"/>
    <x v="9"/>
    <x v="2"/>
    <n v="27505"/>
  </r>
  <r>
    <x v="25"/>
    <x v="10"/>
    <x v="2"/>
    <n v="23893"/>
  </r>
  <r>
    <x v="25"/>
    <x v="11"/>
    <x v="2"/>
    <n v="18371"/>
  </r>
  <r>
    <x v="26"/>
    <x v="0"/>
    <x v="2"/>
    <n v="20966"/>
  </r>
  <r>
    <x v="26"/>
    <x v="1"/>
    <x v="2"/>
    <n v="19188"/>
  </r>
  <r>
    <x v="26"/>
    <x v="2"/>
    <x v="2"/>
    <n v="13725"/>
  </r>
  <r>
    <x v="26"/>
    <x v="3"/>
    <x v="2"/>
    <n v="1519"/>
  </r>
  <r>
    <x v="26"/>
    <x v="4"/>
    <x v="2"/>
    <n v="3061"/>
  </r>
  <r>
    <x v="26"/>
    <x v="5"/>
    <x v="2"/>
    <n v="3531"/>
  </r>
  <r>
    <x v="26"/>
    <x v="6"/>
    <x v="2"/>
    <n v="3027"/>
  </r>
  <r>
    <x v="26"/>
    <x v="7"/>
    <x v="2"/>
    <n v="3604"/>
  </r>
  <r>
    <x v="26"/>
    <x v="8"/>
    <x v="2"/>
    <n v="4257"/>
  </r>
  <r>
    <x v="0"/>
    <x v="0"/>
    <x v="3"/>
    <n v="11441"/>
  </r>
  <r>
    <x v="0"/>
    <x v="1"/>
    <x v="3"/>
    <n v="12694"/>
  </r>
  <r>
    <x v="0"/>
    <x v="2"/>
    <x v="3"/>
    <n v="17905"/>
  </r>
  <r>
    <x v="0"/>
    <x v="3"/>
    <x v="3"/>
    <n v="17355"/>
  </r>
  <r>
    <x v="0"/>
    <x v="4"/>
    <x v="3"/>
    <n v="20247"/>
  </r>
  <r>
    <x v="0"/>
    <x v="5"/>
    <x v="3"/>
    <n v="18431"/>
  </r>
  <r>
    <x v="0"/>
    <x v="6"/>
    <x v="3"/>
    <n v="19027"/>
  </r>
  <r>
    <x v="0"/>
    <x v="7"/>
    <x v="3"/>
    <n v="22307"/>
  </r>
  <r>
    <x v="0"/>
    <x v="8"/>
    <x v="3"/>
    <n v="22474"/>
  </r>
  <r>
    <x v="0"/>
    <x v="9"/>
    <x v="3"/>
    <n v="22636"/>
  </r>
  <r>
    <x v="0"/>
    <x v="10"/>
    <x v="3"/>
    <n v="23369"/>
  </r>
  <r>
    <x v="0"/>
    <x v="11"/>
    <x v="3"/>
    <n v="21410"/>
  </r>
  <r>
    <x v="1"/>
    <x v="0"/>
    <x v="3"/>
    <n v="18161"/>
  </r>
  <r>
    <x v="1"/>
    <x v="1"/>
    <x v="3"/>
    <n v="16982"/>
  </r>
  <r>
    <x v="1"/>
    <x v="2"/>
    <x v="3"/>
    <n v="23661"/>
  </r>
  <r>
    <x v="1"/>
    <x v="3"/>
    <x v="3"/>
    <n v="20471"/>
  </r>
  <r>
    <x v="1"/>
    <x v="4"/>
    <x v="3"/>
    <n v="21086"/>
  </r>
  <r>
    <x v="1"/>
    <x v="5"/>
    <x v="3"/>
    <n v="21349"/>
  </r>
  <r>
    <x v="1"/>
    <x v="6"/>
    <x v="3"/>
    <n v="21042"/>
  </r>
  <r>
    <x v="1"/>
    <x v="7"/>
    <x v="3"/>
    <n v="23196"/>
  </r>
  <r>
    <x v="1"/>
    <x v="8"/>
    <x v="3"/>
    <n v="22400"/>
  </r>
  <r>
    <x v="1"/>
    <x v="9"/>
    <x v="3"/>
    <n v="22635"/>
  </r>
  <r>
    <x v="1"/>
    <x v="10"/>
    <x v="3"/>
    <n v="24339"/>
  </r>
  <r>
    <x v="1"/>
    <x v="11"/>
    <x v="3"/>
    <n v="20415"/>
  </r>
  <r>
    <x v="2"/>
    <x v="0"/>
    <x v="3"/>
    <n v="18232"/>
  </r>
  <r>
    <x v="2"/>
    <x v="1"/>
    <x v="3"/>
    <n v="18962"/>
  </r>
  <r>
    <x v="2"/>
    <x v="2"/>
    <x v="3"/>
    <n v="22937"/>
  </r>
  <r>
    <x v="2"/>
    <x v="3"/>
    <x v="3"/>
    <n v="23216"/>
  </r>
  <r>
    <x v="2"/>
    <x v="4"/>
    <x v="3"/>
    <n v="25543"/>
  </r>
  <r>
    <x v="2"/>
    <x v="5"/>
    <x v="3"/>
    <n v="21284"/>
  </r>
  <r>
    <x v="2"/>
    <x v="6"/>
    <x v="3"/>
    <n v="23377"/>
  </r>
  <r>
    <x v="2"/>
    <x v="7"/>
    <x v="3"/>
    <n v="23527"/>
  </r>
  <r>
    <x v="2"/>
    <x v="8"/>
    <x v="3"/>
    <n v="24374"/>
  </r>
  <r>
    <x v="2"/>
    <x v="9"/>
    <x v="3"/>
    <n v="28374"/>
  </r>
  <r>
    <x v="2"/>
    <x v="10"/>
    <x v="3"/>
    <n v="25317"/>
  </r>
  <r>
    <x v="2"/>
    <x v="11"/>
    <x v="3"/>
    <n v="22634"/>
  </r>
  <r>
    <x v="3"/>
    <x v="0"/>
    <x v="3"/>
    <n v="19744"/>
  </r>
  <r>
    <x v="3"/>
    <x v="1"/>
    <x v="3"/>
    <n v="19754"/>
  </r>
  <r>
    <x v="3"/>
    <x v="2"/>
    <x v="3"/>
    <n v="23545"/>
  </r>
  <r>
    <x v="3"/>
    <x v="3"/>
    <x v="3"/>
    <n v="27167"/>
  </r>
  <r>
    <x v="3"/>
    <x v="4"/>
    <x v="3"/>
    <n v="24826"/>
  </r>
  <r>
    <x v="3"/>
    <x v="5"/>
    <x v="3"/>
    <n v="22428"/>
  </r>
  <r>
    <x v="3"/>
    <x v="6"/>
    <x v="3"/>
    <n v="24806"/>
  </r>
  <r>
    <x v="3"/>
    <x v="7"/>
    <x v="3"/>
    <n v="24002"/>
  </r>
  <r>
    <x v="3"/>
    <x v="8"/>
    <x v="3"/>
    <n v="27035"/>
  </r>
  <r>
    <x v="3"/>
    <x v="9"/>
    <x v="3"/>
    <n v="28561"/>
  </r>
  <r>
    <x v="3"/>
    <x v="10"/>
    <x v="3"/>
    <n v="24185"/>
  </r>
  <r>
    <x v="3"/>
    <x v="11"/>
    <x v="3"/>
    <n v="23781"/>
  </r>
  <r>
    <x v="4"/>
    <x v="0"/>
    <x v="3"/>
    <n v="20768"/>
  </r>
  <r>
    <x v="4"/>
    <x v="1"/>
    <x v="3"/>
    <n v="20617"/>
  </r>
  <r>
    <x v="4"/>
    <x v="2"/>
    <x v="3"/>
    <n v="28058"/>
  </r>
  <r>
    <x v="4"/>
    <x v="3"/>
    <x v="3"/>
    <n v="27927"/>
  </r>
  <r>
    <x v="4"/>
    <x v="4"/>
    <x v="3"/>
    <n v="26793"/>
  </r>
  <r>
    <x v="4"/>
    <x v="5"/>
    <x v="3"/>
    <n v="27332"/>
  </r>
  <r>
    <x v="4"/>
    <x v="6"/>
    <x v="3"/>
    <n v="28734"/>
  </r>
  <r>
    <x v="4"/>
    <x v="7"/>
    <x v="3"/>
    <n v="28570"/>
  </r>
  <r>
    <x v="4"/>
    <x v="8"/>
    <x v="3"/>
    <n v="30867"/>
  </r>
  <r>
    <x v="4"/>
    <x v="9"/>
    <x v="3"/>
    <n v="31461"/>
  </r>
  <r>
    <x v="4"/>
    <x v="10"/>
    <x v="3"/>
    <n v="32807"/>
  </r>
  <r>
    <x v="4"/>
    <x v="11"/>
    <x v="3"/>
    <n v="32314"/>
  </r>
  <r>
    <x v="5"/>
    <x v="0"/>
    <x v="3"/>
    <n v="25712"/>
  </r>
  <r>
    <x v="5"/>
    <x v="1"/>
    <x v="3"/>
    <n v="26844"/>
  </r>
  <r>
    <x v="5"/>
    <x v="2"/>
    <x v="3"/>
    <n v="34846"/>
  </r>
  <r>
    <x v="5"/>
    <x v="3"/>
    <x v="3"/>
    <n v="34193"/>
  </r>
  <r>
    <x v="5"/>
    <x v="4"/>
    <x v="3"/>
    <n v="34960"/>
  </r>
  <r>
    <x v="5"/>
    <x v="5"/>
    <x v="3"/>
    <n v="31292"/>
  </r>
  <r>
    <x v="5"/>
    <x v="6"/>
    <x v="3"/>
    <n v="32139"/>
  </r>
  <r>
    <x v="5"/>
    <x v="7"/>
    <x v="3"/>
    <n v="34255"/>
  </r>
  <r>
    <x v="5"/>
    <x v="8"/>
    <x v="3"/>
    <n v="36690"/>
  </r>
  <r>
    <x v="5"/>
    <x v="9"/>
    <x v="3"/>
    <n v="33228"/>
  </r>
  <r>
    <x v="5"/>
    <x v="10"/>
    <x v="3"/>
    <n v="35479"/>
  </r>
  <r>
    <x v="5"/>
    <x v="11"/>
    <x v="3"/>
    <n v="35338"/>
  </r>
  <r>
    <x v="6"/>
    <x v="0"/>
    <x v="3"/>
    <n v="27759"/>
  </r>
  <r>
    <x v="6"/>
    <x v="1"/>
    <x v="3"/>
    <n v="30392"/>
  </r>
  <r>
    <x v="6"/>
    <x v="2"/>
    <x v="3"/>
    <n v="36636"/>
  </r>
  <r>
    <x v="6"/>
    <x v="3"/>
    <x v="3"/>
    <n v="31637"/>
  </r>
  <r>
    <x v="6"/>
    <x v="4"/>
    <x v="3"/>
    <n v="33634"/>
  </r>
  <r>
    <x v="6"/>
    <x v="5"/>
    <x v="3"/>
    <n v="32376"/>
  </r>
  <r>
    <x v="6"/>
    <x v="6"/>
    <x v="3"/>
    <n v="32334"/>
  </r>
  <r>
    <x v="6"/>
    <x v="7"/>
    <x v="3"/>
    <n v="35890"/>
  </r>
  <r>
    <x v="6"/>
    <x v="8"/>
    <x v="3"/>
    <n v="35416"/>
  </r>
  <r>
    <x v="6"/>
    <x v="9"/>
    <x v="3"/>
    <n v="35636"/>
  </r>
  <r>
    <x v="6"/>
    <x v="10"/>
    <x v="3"/>
    <n v="34944"/>
  </r>
  <r>
    <x v="6"/>
    <x v="11"/>
    <x v="3"/>
    <n v="33005"/>
  </r>
  <r>
    <x v="7"/>
    <x v="0"/>
    <x v="3"/>
    <n v="27142"/>
  </r>
  <r>
    <x v="7"/>
    <x v="1"/>
    <x v="3"/>
    <n v="26288"/>
  </r>
  <r>
    <x v="7"/>
    <x v="2"/>
    <x v="3"/>
    <n v="32444"/>
  </r>
  <r>
    <x v="7"/>
    <x v="3"/>
    <x v="3"/>
    <n v="30679"/>
  </r>
  <r>
    <x v="7"/>
    <x v="4"/>
    <x v="3"/>
    <n v="32349"/>
  </r>
  <r>
    <x v="7"/>
    <x v="5"/>
    <x v="3"/>
    <n v="29520"/>
  </r>
  <r>
    <x v="7"/>
    <x v="6"/>
    <x v="3"/>
    <n v="30059"/>
  </r>
  <r>
    <x v="7"/>
    <x v="7"/>
    <x v="3"/>
    <n v="31325"/>
  </r>
  <r>
    <x v="7"/>
    <x v="8"/>
    <x v="3"/>
    <n v="29457"/>
  </r>
  <r>
    <x v="7"/>
    <x v="9"/>
    <x v="3"/>
    <n v="31443"/>
  </r>
  <r>
    <x v="7"/>
    <x v="10"/>
    <x v="3"/>
    <n v="29760"/>
  </r>
  <r>
    <x v="7"/>
    <x v="11"/>
    <x v="3"/>
    <n v="24329"/>
  </r>
  <r>
    <x v="8"/>
    <x v="0"/>
    <x v="3"/>
    <n v="22676"/>
  </r>
  <r>
    <x v="8"/>
    <x v="1"/>
    <x v="3"/>
    <n v="22495"/>
  </r>
  <r>
    <x v="8"/>
    <x v="2"/>
    <x v="3"/>
    <n v="25538"/>
  </r>
  <r>
    <x v="8"/>
    <x v="3"/>
    <x v="3"/>
    <n v="26121"/>
  </r>
  <r>
    <x v="8"/>
    <x v="4"/>
    <x v="3"/>
    <n v="27257"/>
  </r>
  <r>
    <x v="8"/>
    <x v="5"/>
    <x v="3"/>
    <n v="24779"/>
  </r>
  <r>
    <x v="8"/>
    <x v="6"/>
    <x v="3"/>
    <n v="26902"/>
  </r>
  <r>
    <x v="8"/>
    <x v="7"/>
    <x v="3"/>
    <n v="29503"/>
  </r>
  <r>
    <x v="8"/>
    <x v="8"/>
    <x v="3"/>
    <n v="28377"/>
  </r>
  <r>
    <x v="8"/>
    <x v="9"/>
    <x v="3"/>
    <n v="30313"/>
  </r>
  <r>
    <x v="8"/>
    <x v="10"/>
    <x v="3"/>
    <n v="27544"/>
  </r>
  <r>
    <x v="8"/>
    <x v="11"/>
    <x v="3"/>
    <n v="27397"/>
  </r>
  <r>
    <x v="9"/>
    <x v="0"/>
    <x v="3"/>
    <n v="23392"/>
  </r>
  <r>
    <x v="9"/>
    <x v="1"/>
    <x v="3"/>
    <n v="22115"/>
  </r>
  <r>
    <x v="9"/>
    <x v="2"/>
    <x v="3"/>
    <n v="25786"/>
  </r>
  <r>
    <x v="9"/>
    <x v="3"/>
    <x v="3"/>
    <n v="27709"/>
  </r>
  <r>
    <x v="9"/>
    <x v="4"/>
    <x v="3"/>
    <n v="29997"/>
  </r>
  <r>
    <x v="9"/>
    <x v="5"/>
    <x v="3"/>
    <n v="28414"/>
  </r>
  <r>
    <x v="9"/>
    <x v="6"/>
    <x v="3"/>
    <n v="29068"/>
  </r>
  <r>
    <x v="9"/>
    <x v="7"/>
    <x v="3"/>
    <n v="26266"/>
  </r>
  <r>
    <x v="9"/>
    <x v="8"/>
    <x v="3"/>
    <n v="26297"/>
  </r>
  <r>
    <x v="9"/>
    <x v="9"/>
    <x v="3"/>
    <n v="26297"/>
  </r>
  <r>
    <x v="9"/>
    <x v="10"/>
    <x v="3"/>
    <n v="24224"/>
  </r>
  <r>
    <x v="9"/>
    <x v="11"/>
    <x v="3"/>
    <n v="25726"/>
  </r>
  <r>
    <x v="10"/>
    <x v="0"/>
    <x v="3"/>
    <n v="20859"/>
  </r>
  <r>
    <x v="10"/>
    <x v="1"/>
    <x v="3"/>
    <n v="22252"/>
  </r>
  <r>
    <x v="10"/>
    <x v="2"/>
    <x v="3"/>
    <n v="27665"/>
  </r>
  <r>
    <x v="10"/>
    <x v="3"/>
    <x v="3"/>
    <n v="24462"/>
  </r>
  <r>
    <x v="10"/>
    <x v="4"/>
    <x v="3"/>
    <n v="28424"/>
  </r>
  <r>
    <x v="10"/>
    <x v="5"/>
    <x v="3"/>
    <n v="28436"/>
  </r>
  <r>
    <x v="10"/>
    <x v="6"/>
    <x v="3"/>
    <n v="28381"/>
  </r>
  <r>
    <x v="10"/>
    <x v="7"/>
    <x v="3"/>
    <n v="29997"/>
  </r>
  <r>
    <x v="10"/>
    <x v="8"/>
    <x v="3"/>
    <n v="29390"/>
  </r>
  <r>
    <x v="10"/>
    <x v="9"/>
    <x v="3"/>
    <n v="27876"/>
  </r>
  <r>
    <x v="10"/>
    <x v="10"/>
    <x v="3"/>
    <n v="29475"/>
  </r>
  <r>
    <x v="10"/>
    <x v="11"/>
    <x v="3"/>
    <n v="26712"/>
  </r>
  <r>
    <x v="11"/>
    <x v="0"/>
    <x v="3"/>
    <n v="21902"/>
  </r>
  <r>
    <x v="11"/>
    <x v="1"/>
    <x v="3"/>
    <n v="19482"/>
  </r>
  <r>
    <x v="11"/>
    <x v="2"/>
    <x v="3"/>
    <n v="25329"/>
  </r>
  <r>
    <x v="11"/>
    <x v="3"/>
    <x v="3"/>
    <n v="27553"/>
  </r>
  <r>
    <x v="11"/>
    <x v="4"/>
    <x v="3"/>
    <n v="27371"/>
  </r>
  <r>
    <x v="11"/>
    <x v="5"/>
    <x v="3"/>
    <n v="25243"/>
  </r>
  <r>
    <x v="11"/>
    <x v="6"/>
    <x v="3"/>
    <n v="23751"/>
  </r>
  <r>
    <x v="11"/>
    <x v="7"/>
    <x v="3"/>
    <n v="24416"/>
  </r>
  <r>
    <x v="11"/>
    <x v="8"/>
    <x v="3"/>
    <n v="25173"/>
  </r>
  <r>
    <x v="11"/>
    <x v="9"/>
    <x v="3"/>
    <n v="23735"/>
  </r>
  <r>
    <x v="11"/>
    <x v="10"/>
    <x v="3"/>
    <n v="25554"/>
  </r>
  <r>
    <x v="11"/>
    <x v="11"/>
    <x v="3"/>
    <n v="26288"/>
  </r>
  <r>
    <x v="12"/>
    <x v="0"/>
    <x v="3"/>
    <n v="20800"/>
  </r>
  <r>
    <x v="12"/>
    <x v="1"/>
    <x v="3"/>
    <n v="21926"/>
  </r>
  <r>
    <x v="12"/>
    <x v="2"/>
    <x v="3"/>
    <n v="26121"/>
  </r>
  <r>
    <x v="12"/>
    <x v="3"/>
    <x v="3"/>
    <n v="23559"/>
  </r>
  <r>
    <x v="12"/>
    <x v="4"/>
    <x v="3"/>
    <n v="25061"/>
  </r>
  <r>
    <x v="12"/>
    <x v="5"/>
    <x v="3"/>
    <n v="23882"/>
  </r>
  <r>
    <x v="12"/>
    <x v="6"/>
    <x v="3"/>
    <n v="24329"/>
  </r>
  <r>
    <x v="12"/>
    <x v="7"/>
    <x v="3"/>
    <n v="24480"/>
  </r>
  <r>
    <x v="12"/>
    <x v="8"/>
    <x v="3"/>
    <n v="25051"/>
  </r>
  <r>
    <x v="12"/>
    <x v="9"/>
    <x v="3"/>
    <n v="25902"/>
  </r>
  <r>
    <x v="12"/>
    <x v="10"/>
    <x v="3"/>
    <n v="26369"/>
  </r>
  <r>
    <x v="12"/>
    <x v="11"/>
    <x v="3"/>
    <n v="23520"/>
  </r>
  <r>
    <x v="13"/>
    <x v="0"/>
    <x v="3"/>
    <n v="20669"/>
  </r>
  <r>
    <x v="13"/>
    <x v="1"/>
    <x v="3"/>
    <n v="19500"/>
  </r>
  <r>
    <x v="13"/>
    <x v="2"/>
    <x v="3"/>
    <n v="25216"/>
  </r>
  <r>
    <x v="13"/>
    <x v="3"/>
    <x v="3"/>
    <n v="22184"/>
  </r>
  <r>
    <x v="13"/>
    <x v="4"/>
    <x v="3"/>
    <n v="21545"/>
  </r>
  <r>
    <x v="13"/>
    <x v="5"/>
    <x v="3"/>
    <n v="20876"/>
  </r>
  <r>
    <x v="13"/>
    <x v="6"/>
    <x v="3"/>
    <n v="21137"/>
  </r>
  <r>
    <x v="13"/>
    <x v="7"/>
    <x v="3"/>
    <n v="22277"/>
  </r>
  <r>
    <x v="13"/>
    <x v="8"/>
    <x v="3"/>
    <n v="22850"/>
  </r>
  <r>
    <x v="13"/>
    <x v="9"/>
    <x v="3"/>
    <n v="23270"/>
  </r>
  <r>
    <x v="13"/>
    <x v="10"/>
    <x v="3"/>
    <n v="26360"/>
  </r>
  <r>
    <x v="13"/>
    <x v="11"/>
    <x v="3"/>
    <n v="22542"/>
  </r>
  <r>
    <x v="14"/>
    <x v="0"/>
    <x v="3"/>
    <n v="19322"/>
  </r>
  <r>
    <x v="14"/>
    <x v="1"/>
    <x v="3"/>
    <n v="20522"/>
  </r>
  <r>
    <x v="14"/>
    <x v="2"/>
    <x v="3"/>
    <n v="21861"/>
  </r>
  <r>
    <x v="14"/>
    <x v="3"/>
    <x v="3"/>
    <n v="24166"/>
  </r>
  <r>
    <x v="14"/>
    <x v="4"/>
    <x v="3"/>
    <n v="23388"/>
  </r>
  <r>
    <x v="14"/>
    <x v="5"/>
    <x v="3"/>
    <n v="21093"/>
  </r>
  <r>
    <x v="14"/>
    <x v="6"/>
    <x v="3"/>
    <n v="21219"/>
  </r>
  <r>
    <x v="14"/>
    <x v="7"/>
    <x v="3"/>
    <n v="19624"/>
  </r>
  <r>
    <x v="14"/>
    <x v="8"/>
    <x v="3"/>
    <n v="20718"/>
  </r>
  <r>
    <x v="14"/>
    <x v="9"/>
    <x v="3"/>
    <n v="20516"/>
  </r>
  <r>
    <x v="14"/>
    <x v="10"/>
    <x v="3"/>
    <n v="20099"/>
  </r>
  <r>
    <x v="14"/>
    <x v="11"/>
    <x v="3"/>
    <n v="20142"/>
  </r>
  <r>
    <x v="15"/>
    <x v="0"/>
    <x v="3"/>
    <n v="17223"/>
  </r>
  <r>
    <x v="15"/>
    <x v="1"/>
    <x v="3"/>
    <n v="17293"/>
  </r>
  <r>
    <x v="15"/>
    <x v="2"/>
    <x v="3"/>
    <n v="20669"/>
  </r>
  <r>
    <x v="15"/>
    <x v="3"/>
    <x v="3"/>
    <n v="20058"/>
  </r>
  <r>
    <x v="15"/>
    <x v="4"/>
    <x v="3"/>
    <n v="19599"/>
  </r>
  <r>
    <x v="15"/>
    <x v="5"/>
    <x v="3"/>
    <n v="20027"/>
  </r>
  <r>
    <x v="15"/>
    <x v="6"/>
    <x v="3"/>
    <n v="17616"/>
  </r>
  <r>
    <x v="15"/>
    <x v="7"/>
    <x v="3"/>
    <n v="19344"/>
  </r>
  <r>
    <x v="15"/>
    <x v="8"/>
    <x v="3"/>
    <n v="21127"/>
  </r>
  <r>
    <x v="15"/>
    <x v="9"/>
    <x v="3"/>
    <n v="20898"/>
  </r>
  <r>
    <x v="15"/>
    <x v="10"/>
    <x v="3"/>
    <n v="19523"/>
  </r>
  <r>
    <x v="15"/>
    <x v="11"/>
    <x v="3"/>
    <n v="20098"/>
  </r>
  <r>
    <x v="16"/>
    <x v="0"/>
    <x v="3"/>
    <n v="14962"/>
  </r>
  <r>
    <x v="16"/>
    <x v="1"/>
    <x v="3"/>
    <n v="15126"/>
  </r>
  <r>
    <x v="16"/>
    <x v="2"/>
    <x v="3"/>
    <n v="20869"/>
  </r>
  <r>
    <x v="16"/>
    <x v="3"/>
    <x v="3"/>
    <n v="20170"/>
  </r>
  <r>
    <x v="16"/>
    <x v="4"/>
    <x v="3"/>
    <n v="19357"/>
  </r>
  <r>
    <x v="16"/>
    <x v="5"/>
    <x v="3"/>
    <n v="21022"/>
  </r>
  <r>
    <x v="16"/>
    <x v="6"/>
    <x v="3"/>
    <n v="19726"/>
  </r>
  <r>
    <x v="16"/>
    <x v="7"/>
    <x v="3"/>
    <n v="20954"/>
  </r>
  <r>
    <x v="16"/>
    <x v="8"/>
    <x v="3"/>
    <n v="22170"/>
  </r>
  <r>
    <x v="16"/>
    <x v="9"/>
    <x v="3"/>
    <n v="18633"/>
  </r>
  <r>
    <x v="16"/>
    <x v="10"/>
    <x v="3"/>
    <n v="20061"/>
  </r>
  <r>
    <x v="16"/>
    <x v="11"/>
    <x v="3"/>
    <n v="19288"/>
  </r>
  <r>
    <x v="17"/>
    <x v="0"/>
    <x v="3"/>
    <n v="13460"/>
  </r>
  <r>
    <x v="17"/>
    <x v="1"/>
    <x v="3"/>
    <n v="12495"/>
  </r>
  <r>
    <x v="17"/>
    <x v="2"/>
    <x v="3"/>
    <n v="14098"/>
  </r>
  <r>
    <x v="17"/>
    <x v="3"/>
    <x v="3"/>
    <n v="14794"/>
  </r>
  <r>
    <x v="17"/>
    <x v="4"/>
    <x v="3"/>
    <n v="16814"/>
  </r>
  <r>
    <x v="17"/>
    <x v="5"/>
    <x v="3"/>
    <n v="13649"/>
  </r>
  <r>
    <x v="17"/>
    <x v="6"/>
    <x v="3"/>
    <n v="5267"/>
  </r>
  <r>
    <x v="17"/>
    <x v="7"/>
    <x v="3"/>
    <n v="2376"/>
  </r>
  <r>
    <x v="17"/>
    <x v="8"/>
    <x v="3"/>
    <n v="1721"/>
  </r>
  <r>
    <x v="17"/>
    <x v="9"/>
    <x v="3"/>
    <n v="4762"/>
  </r>
  <r>
    <x v="17"/>
    <x v="10"/>
    <x v="3"/>
    <n v="14218"/>
  </r>
  <r>
    <x v="17"/>
    <x v="11"/>
    <x v="3"/>
    <n v="11540"/>
  </r>
  <r>
    <x v="18"/>
    <x v="0"/>
    <x v="3"/>
    <n v="10983"/>
  </r>
  <r>
    <x v="18"/>
    <x v="1"/>
    <x v="3"/>
    <n v="10713"/>
  </r>
  <r>
    <x v="18"/>
    <x v="2"/>
    <x v="3"/>
    <n v="13928"/>
  </r>
  <r>
    <x v="18"/>
    <x v="3"/>
    <x v="3"/>
    <n v="10589"/>
  </r>
  <r>
    <x v="18"/>
    <x v="4"/>
    <x v="3"/>
    <n v="13109"/>
  </r>
  <r>
    <x v="18"/>
    <x v="5"/>
    <x v="3"/>
    <n v="14285"/>
  </r>
  <r>
    <x v="18"/>
    <x v="6"/>
    <x v="3"/>
    <n v="13919"/>
  </r>
  <r>
    <x v="18"/>
    <x v="7"/>
    <x v="3"/>
    <n v="12484"/>
  </r>
  <r>
    <x v="18"/>
    <x v="8"/>
    <x v="3"/>
    <n v="13295"/>
  </r>
  <r>
    <x v="18"/>
    <x v="9"/>
    <x v="3"/>
    <n v="14170"/>
  </r>
  <r>
    <x v="18"/>
    <x v="10"/>
    <x v="3"/>
    <n v="12182"/>
  </r>
  <r>
    <x v="18"/>
    <x v="11"/>
    <x v="3"/>
    <n v="11443"/>
  </r>
  <r>
    <x v="19"/>
    <x v="0"/>
    <x v="3"/>
    <n v="10337"/>
  </r>
  <r>
    <x v="19"/>
    <x v="1"/>
    <x v="3"/>
    <n v="7710"/>
  </r>
  <r>
    <x v="19"/>
    <x v="2"/>
    <x v="3"/>
    <n v="7506"/>
  </r>
  <r>
    <x v="19"/>
    <x v="3"/>
    <x v="3"/>
    <n v="9008"/>
  </r>
  <r>
    <x v="19"/>
    <x v="4"/>
    <x v="3"/>
    <n v="11405"/>
  </r>
  <r>
    <x v="19"/>
    <x v="5"/>
    <x v="3"/>
    <n v="9187"/>
  </r>
  <r>
    <x v="19"/>
    <x v="6"/>
    <x v="3"/>
    <n v="10901"/>
  </r>
  <r>
    <x v="19"/>
    <x v="7"/>
    <x v="3"/>
    <n v="11102"/>
  </r>
  <r>
    <x v="19"/>
    <x v="8"/>
    <x v="3"/>
    <n v="11527"/>
  </r>
  <r>
    <x v="19"/>
    <x v="9"/>
    <x v="3"/>
    <n v="13436"/>
  </r>
  <r>
    <x v="19"/>
    <x v="10"/>
    <x v="3"/>
    <n v="12018"/>
  </r>
  <r>
    <x v="19"/>
    <x v="11"/>
    <x v="3"/>
    <n v="9899"/>
  </r>
  <r>
    <x v="20"/>
    <x v="0"/>
    <x v="3"/>
    <n v="8074"/>
  </r>
  <r>
    <x v="20"/>
    <x v="1"/>
    <x v="3"/>
    <n v="7676"/>
  </r>
  <r>
    <x v="20"/>
    <x v="2"/>
    <x v="3"/>
    <n v="5991"/>
  </r>
  <r>
    <x v="20"/>
    <x v="3"/>
    <x v="3"/>
    <n v="10059"/>
  </r>
  <r>
    <x v="20"/>
    <x v="4"/>
    <x v="3"/>
    <n v="9493"/>
  </r>
  <r>
    <x v="20"/>
    <x v="5"/>
    <x v="3"/>
    <n v="8634"/>
  </r>
  <r>
    <x v="20"/>
    <x v="6"/>
    <x v="3"/>
    <n v="7693"/>
  </r>
  <r>
    <x v="20"/>
    <x v="7"/>
    <x v="3"/>
    <n v="7609"/>
  </r>
  <r>
    <x v="20"/>
    <x v="8"/>
    <x v="3"/>
    <n v="10466"/>
  </r>
  <r>
    <x v="20"/>
    <x v="9"/>
    <x v="3"/>
    <n v="11111"/>
  </r>
  <r>
    <x v="20"/>
    <x v="10"/>
    <x v="3"/>
    <n v="8246"/>
  </r>
  <r>
    <x v="20"/>
    <x v="11"/>
    <x v="3"/>
    <n v="6031"/>
  </r>
  <r>
    <x v="21"/>
    <x v="0"/>
    <x v="3"/>
    <n v="6394"/>
  </r>
  <r>
    <x v="21"/>
    <x v="1"/>
    <x v="3"/>
    <n v="8064"/>
  </r>
  <r>
    <x v="21"/>
    <x v="2"/>
    <x v="3"/>
    <n v="11257"/>
  </r>
  <r>
    <x v="21"/>
    <x v="3"/>
    <x v="3"/>
    <n v="13298"/>
  </r>
  <r>
    <x v="21"/>
    <x v="4"/>
    <x v="3"/>
    <n v="15494"/>
  </r>
  <r>
    <x v="21"/>
    <x v="5"/>
    <x v="3"/>
    <n v="17493"/>
  </r>
  <r>
    <x v="21"/>
    <x v="6"/>
    <x v="3"/>
    <n v="17555"/>
  </r>
  <r>
    <x v="21"/>
    <x v="7"/>
    <x v="3"/>
    <n v="16645"/>
  </r>
  <r>
    <x v="21"/>
    <x v="8"/>
    <x v="3"/>
    <n v="20187"/>
  </r>
  <r>
    <x v="21"/>
    <x v="9"/>
    <x v="3"/>
    <n v="18735"/>
  </r>
  <r>
    <x v="21"/>
    <x v="10"/>
    <x v="3"/>
    <n v="14551"/>
  </r>
  <r>
    <x v="21"/>
    <x v="11"/>
    <x v="3"/>
    <n v="15135"/>
  </r>
  <r>
    <x v="22"/>
    <x v="0"/>
    <x v="3"/>
    <n v="11799"/>
  </r>
  <r>
    <x v="22"/>
    <x v="1"/>
    <x v="3"/>
    <n v="12423"/>
  </r>
  <r>
    <x v="22"/>
    <x v="2"/>
    <x v="3"/>
    <n v="16974"/>
  </r>
  <r>
    <x v="22"/>
    <x v="3"/>
    <x v="3"/>
    <n v="18810"/>
  </r>
  <r>
    <x v="22"/>
    <x v="4"/>
    <x v="3"/>
    <n v="18434"/>
  </r>
  <r>
    <x v="22"/>
    <x v="5"/>
    <x v="3"/>
    <n v="17101"/>
  </r>
  <r>
    <x v="22"/>
    <x v="6"/>
    <x v="3"/>
    <n v="15198"/>
  </r>
  <r>
    <x v="22"/>
    <x v="7"/>
    <x v="3"/>
    <n v="18649"/>
  </r>
  <r>
    <x v="22"/>
    <x v="8"/>
    <x v="3"/>
    <n v="18864"/>
  </r>
  <r>
    <x v="22"/>
    <x v="9"/>
    <x v="3"/>
    <n v="17442"/>
  </r>
  <r>
    <x v="22"/>
    <x v="10"/>
    <x v="3"/>
    <n v="17204"/>
  </r>
  <r>
    <x v="22"/>
    <x v="11"/>
    <x v="3"/>
    <n v="15191"/>
  </r>
  <r>
    <x v="23"/>
    <x v="0"/>
    <x v="3"/>
    <n v="13206"/>
  </r>
  <r>
    <x v="23"/>
    <x v="1"/>
    <x v="3"/>
    <n v="10576"/>
  </r>
  <r>
    <x v="23"/>
    <x v="2"/>
    <x v="3"/>
    <n v="17055"/>
  </r>
  <r>
    <x v="23"/>
    <x v="3"/>
    <x v="3"/>
    <n v="14816"/>
  </r>
  <r>
    <x v="23"/>
    <x v="4"/>
    <x v="3"/>
    <n v="16813"/>
  </r>
  <r>
    <x v="23"/>
    <x v="5"/>
    <x v="3"/>
    <n v="16443"/>
  </r>
  <r>
    <x v="23"/>
    <x v="6"/>
    <x v="3"/>
    <n v="24929"/>
  </r>
  <r>
    <x v="23"/>
    <x v="7"/>
    <x v="3"/>
    <n v="29860"/>
  </r>
  <r>
    <x v="23"/>
    <x v="8"/>
    <x v="3"/>
    <n v="30637"/>
  </r>
  <r>
    <x v="23"/>
    <x v="9"/>
    <x v="3"/>
    <n v="31619"/>
  </r>
  <r>
    <x v="23"/>
    <x v="10"/>
    <x v="3"/>
    <n v="33084"/>
  </r>
  <r>
    <x v="23"/>
    <x v="11"/>
    <x v="3"/>
    <n v="27004"/>
  </r>
  <r>
    <x v="24"/>
    <x v="0"/>
    <x v="3"/>
    <n v="26549"/>
  </r>
  <r>
    <x v="24"/>
    <x v="1"/>
    <x v="3"/>
    <n v="25793"/>
  </r>
  <r>
    <x v="24"/>
    <x v="2"/>
    <x v="3"/>
    <n v="36209"/>
  </r>
  <r>
    <x v="24"/>
    <x v="3"/>
    <x v="3"/>
    <n v="33176"/>
  </r>
  <r>
    <x v="24"/>
    <x v="4"/>
    <x v="3"/>
    <n v="33906"/>
  </r>
  <r>
    <x v="24"/>
    <x v="5"/>
    <x v="3"/>
    <n v="32360"/>
  </r>
  <r>
    <x v="24"/>
    <x v="6"/>
    <x v="3"/>
    <n v="30324"/>
  </r>
  <r>
    <x v="24"/>
    <x v="7"/>
    <x v="3"/>
    <n v="36534"/>
  </r>
  <r>
    <x v="24"/>
    <x v="8"/>
    <x v="3"/>
    <n v="32484"/>
  </r>
  <r>
    <x v="24"/>
    <x v="9"/>
    <x v="3"/>
    <n v="36317"/>
  </r>
  <r>
    <x v="24"/>
    <x v="10"/>
    <x v="3"/>
    <n v="32634"/>
  </r>
  <r>
    <x v="24"/>
    <x v="11"/>
    <x v="3"/>
    <n v="27523"/>
  </r>
  <r>
    <x v="25"/>
    <x v="0"/>
    <x v="3"/>
    <n v="25814"/>
  </r>
  <r>
    <x v="25"/>
    <x v="1"/>
    <x v="3"/>
    <n v="26750"/>
  </r>
  <r>
    <x v="25"/>
    <x v="2"/>
    <x v="3"/>
    <n v="30757"/>
  </r>
  <r>
    <x v="25"/>
    <x v="3"/>
    <x v="3"/>
    <n v="29758"/>
  </r>
  <r>
    <x v="25"/>
    <x v="4"/>
    <x v="3"/>
    <n v="33322"/>
  </r>
  <r>
    <x v="25"/>
    <x v="5"/>
    <x v="3"/>
    <n v="28194"/>
  </r>
  <r>
    <x v="25"/>
    <x v="6"/>
    <x v="3"/>
    <n v="29888"/>
  </r>
  <r>
    <x v="25"/>
    <x v="7"/>
    <x v="3"/>
    <n v="30999"/>
  </r>
  <r>
    <x v="25"/>
    <x v="8"/>
    <x v="3"/>
    <n v="29248"/>
  </r>
  <r>
    <x v="25"/>
    <x v="9"/>
    <x v="3"/>
    <n v="30715"/>
  </r>
  <r>
    <x v="25"/>
    <x v="10"/>
    <x v="3"/>
    <n v="27367"/>
  </r>
  <r>
    <x v="25"/>
    <x v="11"/>
    <x v="3"/>
    <n v="25249"/>
  </r>
  <r>
    <x v="26"/>
    <x v="0"/>
    <x v="3"/>
    <n v="23116"/>
  </r>
  <r>
    <x v="26"/>
    <x v="1"/>
    <x v="3"/>
    <n v="21450"/>
  </r>
  <r>
    <x v="26"/>
    <x v="2"/>
    <x v="3"/>
    <n v="15163"/>
  </r>
  <r>
    <x v="26"/>
    <x v="3"/>
    <x v="3"/>
    <n v="1425"/>
  </r>
  <r>
    <x v="26"/>
    <x v="4"/>
    <x v="3"/>
    <n v="2681"/>
  </r>
  <r>
    <x v="26"/>
    <x v="5"/>
    <x v="3"/>
    <n v="3027"/>
  </r>
  <r>
    <x v="26"/>
    <x v="6"/>
    <x v="3"/>
    <n v="2444"/>
  </r>
  <r>
    <x v="26"/>
    <x v="7"/>
    <x v="3"/>
    <n v="3243"/>
  </r>
  <r>
    <x v="26"/>
    <x v="8"/>
    <x v="3"/>
    <n v="4048"/>
  </r>
  <r>
    <x v="0"/>
    <x v="0"/>
    <x v="4"/>
    <n v="12564"/>
  </r>
  <r>
    <x v="0"/>
    <x v="1"/>
    <x v="4"/>
    <n v="18288"/>
  </r>
  <r>
    <x v="0"/>
    <x v="2"/>
    <x v="4"/>
    <n v="26332"/>
  </r>
  <r>
    <x v="0"/>
    <x v="3"/>
    <x v="4"/>
    <n v="27169"/>
  </r>
  <r>
    <x v="0"/>
    <x v="4"/>
    <x v="4"/>
    <n v="33014"/>
  </r>
  <r>
    <x v="0"/>
    <x v="5"/>
    <x v="4"/>
    <n v="29748"/>
  </r>
  <r>
    <x v="0"/>
    <x v="6"/>
    <x v="4"/>
    <n v="29386"/>
  </r>
  <r>
    <x v="0"/>
    <x v="7"/>
    <x v="4"/>
    <n v="33847"/>
  </r>
  <r>
    <x v="0"/>
    <x v="8"/>
    <x v="4"/>
    <n v="36024"/>
  </r>
  <r>
    <x v="0"/>
    <x v="9"/>
    <x v="4"/>
    <n v="34855"/>
  </r>
  <r>
    <x v="0"/>
    <x v="10"/>
    <x v="4"/>
    <n v="35776"/>
  </r>
  <r>
    <x v="0"/>
    <x v="11"/>
    <x v="4"/>
    <n v="33360"/>
  </r>
  <r>
    <x v="1"/>
    <x v="0"/>
    <x v="4"/>
    <n v="28293"/>
  </r>
  <r>
    <x v="1"/>
    <x v="1"/>
    <x v="4"/>
    <n v="26804"/>
  </r>
  <r>
    <x v="1"/>
    <x v="2"/>
    <x v="4"/>
    <n v="34860"/>
  </r>
  <r>
    <x v="1"/>
    <x v="3"/>
    <x v="4"/>
    <n v="30099"/>
  </r>
  <r>
    <x v="1"/>
    <x v="4"/>
    <x v="4"/>
    <n v="31938"/>
  </r>
  <r>
    <x v="1"/>
    <x v="5"/>
    <x v="4"/>
    <n v="31555"/>
  </r>
  <r>
    <x v="1"/>
    <x v="6"/>
    <x v="4"/>
    <n v="32212"/>
  </r>
  <r>
    <x v="1"/>
    <x v="7"/>
    <x v="4"/>
    <n v="34864"/>
  </r>
  <r>
    <x v="1"/>
    <x v="8"/>
    <x v="4"/>
    <n v="33612"/>
  </r>
  <r>
    <x v="1"/>
    <x v="9"/>
    <x v="4"/>
    <n v="33466"/>
  </r>
  <r>
    <x v="1"/>
    <x v="10"/>
    <x v="4"/>
    <n v="34450"/>
  </r>
  <r>
    <x v="1"/>
    <x v="11"/>
    <x v="4"/>
    <n v="29240"/>
  </r>
  <r>
    <x v="2"/>
    <x v="0"/>
    <x v="4"/>
    <n v="28208"/>
  </r>
  <r>
    <x v="2"/>
    <x v="1"/>
    <x v="4"/>
    <n v="27896"/>
  </r>
  <r>
    <x v="2"/>
    <x v="2"/>
    <x v="4"/>
    <n v="33792"/>
  </r>
  <r>
    <x v="2"/>
    <x v="3"/>
    <x v="4"/>
    <n v="35155"/>
  </r>
  <r>
    <x v="2"/>
    <x v="4"/>
    <x v="4"/>
    <n v="38463"/>
  </r>
  <r>
    <x v="2"/>
    <x v="5"/>
    <x v="4"/>
    <n v="31987"/>
  </r>
  <r>
    <x v="2"/>
    <x v="6"/>
    <x v="4"/>
    <n v="35916"/>
  </r>
  <r>
    <x v="2"/>
    <x v="7"/>
    <x v="4"/>
    <n v="35367"/>
  </r>
  <r>
    <x v="2"/>
    <x v="8"/>
    <x v="4"/>
    <n v="34728"/>
  </r>
  <r>
    <x v="2"/>
    <x v="9"/>
    <x v="4"/>
    <n v="40708"/>
  </r>
  <r>
    <x v="2"/>
    <x v="10"/>
    <x v="4"/>
    <n v="35640"/>
  </r>
  <r>
    <x v="2"/>
    <x v="11"/>
    <x v="4"/>
    <n v="33191"/>
  </r>
  <r>
    <x v="3"/>
    <x v="0"/>
    <x v="4"/>
    <n v="30078"/>
  </r>
  <r>
    <x v="3"/>
    <x v="1"/>
    <x v="4"/>
    <n v="29612"/>
  </r>
  <r>
    <x v="3"/>
    <x v="2"/>
    <x v="4"/>
    <n v="35488"/>
  </r>
  <r>
    <x v="3"/>
    <x v="3"/>
    <x v="4"/>
    <n v="40678"/>
  </r>
  <r>
    <x v="3"/>
    <x v="4"/>
    <x v="4"/>
    <n v="39841"/>
  </r>
  <r>
    <x v="3"/>
    <x v="5"/>
    <x v="4"/>
    <n v="35479"/>
  </r>
  <r>
    <x v="3"/>
    <x v="6"/>
    <x v="4"/>
    <n v="39918"/>
  </r>
  <r>
    <x v="3"/>
    <x v="7"/>
    <x v="4"/>
    <n v="36806"/>
  </r>
  <r>
    <x v="3"/>
    <x v="8"/>
    <x v="4"/>
    <n v="42116"/>
  </r>
  <r>
    <x v="3"/>
    <x v="9"/>
    <x v="4"/>
    <n v="43191"/>
  </r>
  <r>
    <x v="3"/>
    <x v="10"/>
    <x v="4"/>
    <n v="38792"/>
  </r>
  <r>
    <x v="3"/>
    <x v="11"/>
    <x v="4"/>
    <n v="37546"/>
  </r>
  <r>
    <x v="4"/>
    <x v="0"/>
    <x v="4"/>
    <n v="32461"/>
  </r>
  <r>
    <x v="4"/>
    <x v="1"/>
    <x v="4"/>
    <n v="32726"/>
  </r>
  <r>
    <x v="4"/>
    <x v="2"/>
    <x v="4"/>
    <n v="42863"/>
  </r>
  <r>
    <x v="4"/>
    <x v="3"/>
    <x v="4"/>
    <n v="41570"/>
  </r>
  <r>
    <x v="4"/>
    <x v="4"/>
    <x v="4"/>
    <n v="40395"/>
  </r>
  <r>
    <x v="4"/>
    <x v="5"/>
    <x v="4"/>
    <n v="42141"/>
  </r>
  <r>
    <x v="4"/>
    <x v="6"/>
    <x v="4"/>
    <n v="44508"/>
  </r>
  <r>
    <x v="4"/>
    <x v="7"/>
    <x v="4"/>
    <n v="43503"/>
  </r>
  <r>
    <x v="4"/>
    <x v="8"/>
    <x v="4"/>
    <n v="46949"/>
  </r>
  <r>
    <x v="4"/>
    <x v="9"/>
    <x v="4"/>
    <n v="46436"/>
  </r>
  <r>
    <x v="4"/>
    <x v="10"/>
    <x v="4"/>
    <n v="47569"/>
  </r>
  <r>
    <x v="4"/>
    <x v="11"/>
    <x v="4"/>
    <n v="44274"/>
  </r>
  <r>
    <x v="5"/>
    <x v="0"/>
    <x v="4"/>
    <n v="35027"/>
  </r>
  <r>
    <x v="5"/>
    <x v="1"/>
    <x v="4"/>
    <n v="36095"/>
  </r>
  <r>
    <x v="5"/>
    <x v="2"/>
    <x v="4"/>
    <n v="49125"/>
  </r>
  <r>
    <x v="5"/>
    <x v="3"/>
    <x v="4"/>
    <n v="46161"/>
  </r>
  <r>
    <x v="5"/>
    <x v="4"/>
    <x v="4"/>
    <n v="44997"/>
  </r>
  <r>
    <x v="5"/>
    <x v="5"/>
    <x v="4"/>
    <n v="44832"/>
  </r>
  <r>
    <x v="5"/>
    <x v="6"/>
    <x v="4"/>
    <n v="45349"/>
  </r>
  <r>
    <x v="5"/>
    <x v="7"/>
    <x v="4"/>
    <n v="46218"/>
  </r>
  <r>
    <x v="5"/>
    <x v="8"/>
    <x v="4"/>
    <n v="50096"/>
  </r>
  <r>
    <x v="5"/>
    <x v="9"/>
    <x v="4"/>
    <n v="46277"/>
  </r>
  <r>
    <x v="5"/>
    <x v="10"/>
    <x v="4"/>
    <n v="48918"/>
  </r>
  <r>
    <x v="5"/>
    <x v="11"/>
    <x v="4"/>
    <n v="44110"/>
  </r>
  <r>
    <x v="6"/>
    <x v="0"/>
    <x v="4"/>
    <n v="35229"/>
  </r>
  <r>
    <x v="6"/>
    <x v="1"/>
    <x v="4"/>
    <n v="39123"/>
  </r>
  <r>
    <x v="6"/>
    <x v="2"/>
    <x v="4"/>
    <n v="50374"/>
  </r>
  <r>
    <x v="6"/>
    <x v="3"/>
    <x v="4"/>
    <n v="42279"/>
  </r>
  <r>
    <x v="6"/>
    <x v="4"/>
    <x v="4"/>
    <n v="47656"/>
  </r>
  <r>
    <x v="6"/>
    <x v="5"/>
    <x v="4"/>
    <n v="44899"/>
  </r>
  <r>
    <x v="6"/>
    <x v="6"/>
    <x v="4"/>
    <n v="45495"/>
  </r>
  <r>
    <x v="6"/>
    <x v="7"/>
    <x v="4"/>
    <n v="50590"/>
  </r>
  <r>
    <x v="6"/>
    <x v="8"/>
    <x v="4"/>
    <n v="48478"/>
  </r>
  <r>
    <x v="6"/>
    <x v="9"/>
    <x v="4"/>
    <n v="47567"/>
  </r>
  <r>
    <x v="6"/>
    <x v="10"/>
    <x v="4"/>
    <n v="48112"/>
  </r>
  <r>
    <x v="6"/>
    <x v="11"/>
    <x v="4"/>
    <n v="42020"/>
  </r>
  <r>
    <x v="7"/>
    <x v="0"/>
    <x v="4"/>
    <n v="37500"/>
  </r>
  <r>
    <x v="7"/>
    <x v="1"/>
    <x v="4"/>
    <n v="36810"/>
  </r>
  <r>
    <x v="7"/>
    <x v="2"/>
    <x v="4"/>
    <n v="46297"/>
  </r>
  <r>
    <x v="7"/>
    <x v="3"/>
    <x v="4"/>
    <n v="42237"/>
  </r>
  <r>
    <x v="7"/>
    <x v="4"/>
    <x v="4"/>
    <n v="47482"/>
  </r>
  <r>
    <x v="7"/>
    <x v="5"/>
    <x v="4"/>
    <n v="43997"/>
  </r>
  <r>
    <x v="7"/>
    <x v="6"/>
    <x v="4"/>
    <n v="43223"/>
  </r>
  <r>
    <x v="7"/>
    <x v="7"/>
    <x v="4"/>
    <n v="47207"/>
  </r>
  <r>
    <x v="7"/>
    <x v="8"/>
    <x v="4"/>
    <n v="41877"/>
  </r>
  <r>
    <x v="7"/>
    <x v="9"/>
    <x v="4"/>
    <n v="43480"/>
  </r>
  <r>
    <x v="7"/>
    <x v="10"/>
    <x v="4"/>
    <n v="42501"/>
  </r>
  <r>
    <x v="7"/>
    <x v="11"/>
    <x v="4"/>
    <n v="30762"/>
  </r>
  <r>
    <x v="8"/>
    <x v="0"/>
    <x v="4"/>
    <n v="31272"/>
  </r>
  <r>
    <x v="8"/>
    <x v="1"/>
    <x v="4"/>
    <n v="31381"/>
  </r>
  <r>
    <x v="8"/>
    <x v="2"/>
    <x v="4"/>
    <n v="36112"/>
  </r>
  <r>
    <x v="8"/>
    <x v="3"/>
    <x v="4"/>
    <n v="36798"/>
  </r>
  <r>
    <x v="8"/>
    <x v="4"/>
    <x v="4"/>
    <n v="38552"/>
  </r>
  <r>
    <x v="8"/>
    <x v="5"/>
    <x v="4"/>
    <n v="35398"/>
  </r>
  <r>
    <x v="8"/>
    <x v="6"/>
    <x v="4"/>
    <n v="42555"/>
  </r>
  <r>
    <x v="8"/>
    <x v="7"/>
    <x v="4"/>
    <n v="44924"/>
  </r>
  <r>
    <x v="8"/>
    <x v="8"/>
    <x v="4"/>
    <n v="43806"/>
  </r>
  <r>
    <x v="8"/>
    <x v="9"/>
    <x v="4"/>
    <n v="45966"/>
  </r>
  <r>
    <x v="8"/>
    <x v="10"/>
    <x v="4"/>
    <n v="43326"/>
  </r>
  <r>
    <x v="8"/>
    <x v="11"/>
    <x v="4"/>
    <n v="40405"/>
  </r>
  <r>
    <x v="9"/>
    <x v="0"/>
    <x v="4"/>
    <n v="35059"/>
  </r>
  <r>
    <x v="9"/>
    <x v="1"/>
    <x v="4"/>
    <n v="34667"/>
  </r>
  <r>
    <x v="9"/>
    <x v="2"/>
    <x v="4"/>
    <n v="40236"/>
  </r>
  <r>
    <x v="9"/>
    <x v="3"/>
    <x v="4"/>
    <n v="44253"/>
  </r>
  <r>
    <x v="9"/>
    <x v="4"/>
    <x v="4"/>
    <n v="47844"/>
  </r>
  <r>
    <x v="9"/>
    <x v="5"/>
    <x v="4"/>
    <n v="45023"/>
  </r>
  <r>
    <x v="9"/>
    <x v="6"/>
    <x v="4"/>
    <n v="47689"/>
  </r>
  <r>
    <x v="9"/>
    <x v="7"/>
    <x v="4"/>
    <n v="46138"/>
  </r>
  <r>
    <x v="9"/>
    <x v="8"/>
    <x v="4"/>
    <n v="45874"/>
  </r>
  <r>
    <x v="9"/>
    <x v="9"/>
    <x v="4"/>
    <n v="45874"/>
  </r>
  <r>
    <x v="9"/>
    <x v="10"/>
    <x v="4"/>
    <n v="42233"/>
  </r>
  <r>
    <x v="9"/>
    <x v="11"/>
    <x v="4"/>
    <n v="40621"/>
  </r>
  <r>
    <x v="10"/>
    <x v="0"/>
    <x v="4"/>
    <n v="34777"/>
  </r>
  <r>
    <x v="10"/>
    <x v="1"/>
    <x v="4"/>
    <n v="37028"/>
  </r>
  <r>
    <x v="10"/>
    <x v="2"/>
    <x v="4"/>
    <n v="47794"/>
  </r>
  <r>
    <x v="10"/>
    <x v="3"/>
    <x v="4"/>
    <n v="40328"/>
  </r>
  <r>
    <x v="10"/>
    <x v="4"/>
    <x v="4"/>
    <n v="41627"/>
  </r>
  <r>
    <x v="10"/>
    <x v="5"/>
    <x v="4"/>
    <n v="43685"/>
  </r>
  <r>
    <x v="10"/>
    <x v="6"/>
    <x v="4"/>
    <n v="43086"/>
  </r>
  <r>
    <x v="10"/>
    <x v="7"/>
    <x v="4"/>
    <n v="43958"/>
  </r>
  <r>
    <x v="10"/>
    <x v="8"/>
    <x v="4"/>
    <n v="44848"/>
  </r>
  <r>
    <x v="10"/>
    <x v="9"/>
    <x v="4"/>
    <n v="42273"/>
  </r>
  <r>
    <x v="10"/>
    <x v="10"/>
    <x v="4"/>
    <n v="43138"/>
  </r>
  <r>
    <x v="10"/>
    <x v="11"/>
    <x v="4"/>
    <n v="38922"/>
  </r>
  <r>
    <x v="11"/>
    <x v="0"/>
    <x v="4"/>
    <n v="32495"/>
  </r>
  <r>
    <x v="11"/>
    <x v="1"/>
    <x v="4"/>
    <n v="30121"/>
  </r>
  <r>
    <x v="11"/>
    <x v="2"/>
    <x v="4"/>
    <n v="41667"/>
  </r>
  <r>
    <x v="11"/>
    <x v="3"/>
    <x v="4"/>
    <n v="42501"/>
  </r>
  <r>
    <x v="11"/>
    <x v="4"/>
    <x v="4"/>
    <n v="40995"/>
  </r>
  <r>
    <x v="11"/>
    <x v="5"/>
    <x v="4"/>
    <n v="39891"/>
  </r>
  <r>
    <x v="11"/>
    <x v="6"/>
    <x v="4"/>
    <n v="38826"/>
  </r>
  <r>
    <x v="11"/>
    <x v="7"/>
    <x v="4"/>
    <n v="38916"/>
  </r>
  <r>
    <x v="11"/>
    <x v="8"/>
    <x v="4"/>
    <n v="41337"/>
  </r>
  <r>
    <x v="11"/>
    <x v="9"/>
    <x v="4"/>
    <n v="38729"/>
  </r>
  <r>
    <x v="11"/>
    <x v="10"/>
    <x v="4"/>
    <n v="41085"/>
  </r>
  <r>
    <x v="11"/>
    <x v="11"/>
    <x v="4"/>
    <n v="38181"/>
  </r>
  <r>
    <x v="12"/>
    <x v="0"/>
    <x v="4"/>
    <n v="32155"/>
  </r>
  <r>
    <x v="12"/>
    <x v="1"/>
    <x v="4"/>
    <n v="32817"/>
  </r>
  <r>
    <x v="12"/>
    <x v="2"/>
    <x v="4"/>
    <n v="42271"/>
  </r>
  <r>
    <x v="12"/>
    <x v="3"/>
    <x v="4"/>
    <n v="37902"/>
  </r>
  <r>
    <x v="12"/>
    <x v="4"/>
    <x v="4"/>
    <n v="40880"/>
  </r>
  <r>
    <x v="12"/>
    <x v="5"/>
    <x v="4"/>
    <n v="40827"/>
  </r>
  <r>
    <x v="12"/>
    <x v="6"/>
    <x v="4"/>
    <n v="40590"/>
  </r>
  <r>
    <x v="12"/>
    <x v="7"/>
    <x v="4"/>
    <n v="42783"/>
  </r>
  <r>
    <x v="12"/>
    <x v="8"/>
    <x v="4"/>
    <n v="41985"/>
  </r>
  <r>
    <x v="12"/>
    <x v="9"/>
    <x v="4"/>
    <n v="40785"/>
  </r>
  <r>
    <x v="12"/>
    <x v="10"/>
    <x v="4"/>
    <n v="42844"/>
  </r>
  <r>
    <x v="12"/>
    <x v="11"/>
    <x v="4"/>
    <n v="36868"/>
  </r>
  <r>
    <x v="13"/>
    <x v="0"/>
    <x v="4"/>
    <n v="33790"/>
  </r>
  <r>
    <x v="13"/>
    <x v="1"/>
    <x v="4"/>
    <n v="32971"/>
  </r>
  <r>
    <x v="13"/>
    <x v="2"/>
    <x v="4"/>
    <n v="42159"/>
  </r>
  <r>
    <x v="13"/>
    <x v="3"/>
    <x v="4"/>
    <n v="35936"/>
  </r>
  <r>
    <x v="13"/>
    <x v="4"/>
    <x v="4"/>
    <n v="38631"/>
  </r>
  <r>
    <x v="13"/>
    <x v="5"/>
    <x v="4"/>
    <n v="38028"/>
  </r>
  <r>
    <x v="13"/>
    <x v="6"/>
    <x v="4"/>
    <n v="38404"/>
  </r>
  <r>
    <x v="13"/>
    <x v="7"/>
    <x v="4"/>
    <n v="40000"/>
  </r>
  <r>
    <x v="13"/>
    <x v="8"/>
    <x v="4"/>
    <n v="38546"/>
  </r>
  <r>
    <x v="13"/>
    <x v="9"/>
    <x v="4"/>
    <n v="41899"/>
  </r>
  <r>
    <x v="13"/>
    <x v="10"/>
    <x v="4"/>
    <n v="42184"/>
  </r>
  <r>
    <x v="13"/>
    <x v="11"/>
    <x v="4"/>
    <n v="34003"/>
  </r>
  <r>
    <x v="14"/>
    <x v="0"/>
    <x v="4"/>
    <n v="33176"/>
  </r>
  <r>
    <x v="14"/>
    <x v="1"/>
    <x v="4"/>
    <n v="34808"/>
  </r>
  <r>
    <x v="14"/>
    <x v="2"/>
    <x v="4"/>
    <n v="35584"/>
  </r>
  <r>
    <x v="14"/>
    <x v="3"/>
    <x v="4"/>
    <n v="40073"/>
  </r>
  <r>
    <x v="14"/>
    <x v="4"/>
    <x v="4"/>
    <n v="39956"/>
  </r>
  <r>
    <x v="14"/>
    <x v="5"/>
    <x v="4"/>
    <n v="38652"/>
  </r>
  <r>
    <x v="14"/>
    <x v="6"/>
    <x v="4"/>
    <n v="42346"/>
  </r>
  <r>
    <x v="14"/>
    <x v="7"/>
    <x v="4"/>
    <n v="40109"/>
  </r>
  <r>
    <x v="14"/>
    <x v="8"/>
    <x v="4"/>
    <n v="39927"/>
  </r>
  <r>
    <x v="14"/>
    <x v="9"/>
    <x v="4"/>
    <n v="42999"/>
  </r>
  <r>
    <x v="14"/>
    <x v="10"/>
    <x v="4"/>
    <n v="38127"/>
  </r>
  <r>
    <x v="14"/>
    <x v="11"/>
    <x v="4"/>
    <n v="35361"/>
  </r>
  <r>
    <x v="15"/>
    <x v="0"/>
    <x v="4"/>
    <n v="30370"/>
  </r>
  <r>
    <x v="15"/>
    <x v="1"/>
    <x v="4"/>
    <n v="29600"/>
  </r>
  <r>
    <x v="15"/>
    <x v="2"/>
    <x v="4"/>
    <n v="33929"/>
  </r>
  <r>
    <x v="15"/>
    <x v="3"/>
    <x v="4"/>
    <n v="32722"/>
  </r>
  <r>
    <x v="15"/>
    <x v="4"/>
    <x v="4"/>
    <n v="33757"/>
  </r>
  <r>
    <x v="15"/>
    <x v="5"/>
    <x v="4"/>
    <n v="36929"/>
  </r>
  <r>
    <x v="15"/>
    <x v="6"/>
    <x v="4"/>
    <n v="36949"/>
  </r>
  <r>
    <x v="15"/>
    <x v="7"/>
    <x v="4"/>
    <n v="38822"/>
  </r>
  <r>
    <x v="15"/>
    <x v="8"/>
    <x v="4"/>
    <n v="43678"/>
  </r>
  <r>
    <x v="15"/>
    <x v="9"/>
    <x v="4"/>
    <n v="42537"/>
  </r>
  <r>
    <x v="15"/>
    <x v="10"/>
    <x v="4"/>
    <n v="40314"/>
  </r>
  <r>
    <x v="15"/>
    <x v="11"/>
    <x v="4"/>
    <n v="39288"/>
  </r>
  <r>
    <x v="16"/>
    <x v="0"/>
    <x v="4"/>
    <n v="32190"/>
  </r>
  <r>
    <x v="16"/>
    <x v="1"/>
    <x v="4"/>
    <n v="33600"/>
  </r>
  <r>
    <x v="16"/>
    <x v="2"/>
    <x v="4"/>
    <n v="43109"/>
  </r>
  <r>
    <x v="16"/>
    <x v="3"/>
    <x v="4"/>
    <n v="40877"/>
  </r>
  <r>
    <x v="16"/>
    <x v="4"/>
    <x v="4"/>
    <n v="39440"/>
  </r>
  <r>
    <x v="16"/>
    <x v="5"/>
    <x v="4"/>
    <n v="42575"/>
  </r>
  <r>
    <x v="16"/>
    <x v="6"/>
    <x v="4"/>
    <n v="41179"/>
  </r>
  <r>
    <x v="16"/>
    <x v="7"/>
    <x v="4"/>
    <n v="41558"/>
  </r>
  <r>
    <x v="16"/>
    <x v="8"/>
    <x v="4"/>
    <n v="45482"/>
  </r>
  <r>
    <x v="16"/>
    <x v="9"/>
    <x v="4"/>
    <n v="37983"/>
  </r>
  <r>
    <x v="16"/>
    <x v="10"/>
    <x v="4"/>
    <n v="40286"/>
  </r>
  <r>
    <x v="16"/>
    <x v="11"/>
    <x v="4"/>
    <n v="38122"/>
  </r>
  <r>
    <x v="17"/>
    <x v="0"/>
    <x v="4"/>
    <n v="29081"/>
  </r>
  <r>
    <x v="17"/>
    <x v="1"/>
    <x v="4"/>
    <n v="29737"/>
  </r>
  <r>
    <x v="17"/>
    <x v="2"/>
    <x v="4"/>
    <n v="32130"/>
  </r>
  <r>
    <x v="17"/>
    <x v="3"/>
    <x v="4"/>
    <n v="27871"/>
  </r>
  <r>
    <x v="17"/>
    <x v="4"/>
    <x v="4"/>
    <n v="34010"/>
  </r>
  <r>
    <x v="17"/>
    <x v="5"/>
    <x v="4"/>
    <n v="28199"/>
  </r>
  <r>
    <x v="17"/>
    <x v="6"/>
    <x v="4"/>
    <n v="14021"/>
  </r>
  <r>
    <x v="17"/>
    <x v="7"/>
    <x v="4"/>
    <n v="4475"/>
  </r>
  <r>
    <x v="17"/>
    <x v="8"/>
    <x v="4"/>
    <n v="3679"/>
  </r>
  <r>
    <x v="17"/>
    <x v="9"/>
    <x v="4"/>
    <n v="10789"/>
  </r>
  <r>
    <x v="17"/>
    <x v="10"/>
    <x v="4"/>
    <n v="29757"/>
  </r>
  <r>
    <x v="17"/>
    <x v="11"/>
    <x v="4"/>
    <n v="28782"/>
  </r>
  <r>
    <x v="18"/>
    <x v="0"/>
    <x v="4"/>
    <n v="26068"/>
  </r>
  <r>
    <x v="18"/>
    <x v="1"/>
    <x v="4"/>
    <n v="24847"/>
  </r>
  <r>
    <x v="18"/>
    <x v="2"/>
    <x v="4"/>
    <n v="34289"/>
  </r>
  <r>
    <x v="18"/>
    <x v="3"/>
    <x v="4"/>
    <n v="28570"/>
  </r>
  <r>
    <x v="18"/>
    <x v="4"/>
    <x v="4"/>
    <n v="34160"/>
  </r>
  <r>
    <x v="18"/>
    <x v="5"/>
    <x v="4"/>
    <n v="33894"/>
  </r>
  <r>
    <x v="18"/>
    <x v="6"/>
    <x v="4"/>
    <n v="32693"/>
  </r>
  <r>
    <x v="18"/>
    <x v="7"/>
    <x v="4"/>
    <n v="28479"/>
  </r>
  <r>
    <x v="18"/>
    <x v="8"/>
    <x v="4"/>
    <n v="25731"/>
  </r>
  <r>
    <x v="18"/>
    <x v="9"/>
    <x v="4"/>
    <n v="25634"/>
  </r>
  <r>
    <x v="18"/>
    <x v="10"/>
    <x v="4"/>
    <n v="26042"/>
  </r>
  <r>
    <x v="18"/>
    <x v="11"/>
    <x v="4"/>
    <n v="24760"/>
  </r>
  <r>
    <x v="19"/>
    <x v="0"/>
    <x v="4"/>
    <n v="19190"/>
  </r>
  <r>
    <x v="19"/>
    <x v="1"/>
    <x v="4"/>
    <n v="17887"/>
  </r>
  <r>
    <x v="19"/>
    <x v="2"/>
    <x v="4"/>
    <n v="20469"/>
  </r>
  <r>
    <x v="19"/>
    <x v="3"/>
    <x v="4"/>
    <n v="14918"/>
  </r>
  <r>
    <x v="19"/>
    <x v="4"/>
    <x v="4"/>
    <n v="24735"/>
  </r>
  <r>
    <x v="19"/>
    <x v="5"/>
    <x v="4"/>
    <n v="18363"/>
  </r>
  <r>
    <x v="19"/>
    <x v="6"/>
    <x v="4"/>
    <n v="24175"/>
  </r>
  <r>
    <x v="19"/>
    <x v="7"/>
    <x v="4"/>
    <n v="21900"/>
  </r>
  <r>
    <x v="19"/>
    <x v="8"/>
    <x v="4"/>
    <n v="21609"/>
  </r>
  <r>
    <x v="19"/>
    <x v="9"/>
    <x v="4"/>
    <n v="24244"/>
  </r>
  <r>
    <x v="19"/>
    <x v="10"/>
    <x v="4"/>
    <n v="16770"/>
  </r>
  <r>
    <x v="19"/>
    <x v="11"/>
    <x v="4"/>
    <n v="16847"/>
  </r>
  <r>
    <x v="20"/>
    <x v="0"/>
    <x v="4"/>
    <n v="15181"/>
  </r>
  <r>
    <x v="20"/>
    <x v="1"/>
    <x v="4"/>
    <n v="14103"/>
  </r>
  <r>
    <x v="20"/>
    <x v="2"/>
    <x v="4"/>
    <n v="12663"/>
  </r>
  <r>
    <x v="20"/>
    <x v="3"/>
    <x v="4"/>
    <n v="19110"/>
  </r>
  <r>
    <x v="20"/>
    <x v="4"/>
    <x v="4"/>
    <n v="17078"/>
  </r>
  <r>
    <x v="20"/>
    <x v="5"/>
    <x v="4"/>
    <n v="16170"/>
  </r>
  <r>
    <x v="20"/>
    <x v="6"/>
    <x v="4"/>
    <n v="14073"/>
  </r>
  <r>
    <x v="20"/>
    <x v="7"/>
    <x v="4"/>
    <n v="14390"/>
  </r>
  <r>
    <x v="20"/>
    <x v="8"/>
    <x v="4"/>
    <n v="18667"/>
  </r>
  <r>
    <x v="20"/>
    <x v="9"/>
    <x v="4"/>
    <n v="18710"/>
  </r>
  <r>
    <x v="20"/>
    <x v="10"/>
    <x v="4"/>
    <n v="14248"/>
  </r>
  <r>
    <x v="20"/>
    <x v="11"/>
    <x v="4"/>
    <n v="13941"/>
  </r>
  <r>
    <x v="21"/>
    <x v="0"/>
    <x v="4"/>
    <n v="12684"/>
  </r>
  <r>
    <x v="21"/>
    <x v="1"/>
    <x v="4"/>
    <n v="12404"/>
  </r>
  <r>
    <x v="21"/>
    <x v="2"/>
    <x v="4"/>
    <n v="12482"/>
  </r>
  <r>
    <x v="21"/>
    <x v="3"/>
    <x v="4"/>
    <n v="19987"/>
  </r>
  <r>
    <x v="21"/>
    <x v="4"/>
    <x v="4"/>
    <n v="21916"/>
  </r>
  <r>
    <x v="21"/>
    <x v="5"/>
    <x v="4"/>
    <n v="23953"/>
  </r>
  <r>
    <x v="21"/>
    <x v="6"/>
    <x v="4"/>
    <n v="23675"/>
  </r>
  <r>
    <x v="21"/>
    <x v="7"/>
    <x v="4"/>
    <n v="20597"/>
  </r>
  <r>
    <x v="21"/>
    <x v="8"/>
    <x v="4"/>
    <n v="25733"/>
  </r>
  <r>
    <x v="21"/>
    <x v="9"/>
    <x v="4"/>
    <n v="23083"/>
  </r>
  <r>
    <x v="21"/>
    <x v="10"/>
    <x v="4"/>
    <n v="23766"/>
  </r>
  <r>
    <x v="21"/>
    <x v="11"/>
    <x v="4"/>
    <n v="17966"/>
  </r>
  <r>
    <x v="22"/>
    <x v="0"/>
    <x v="4"/>
    <n v="16893"/>
  </r>
  <r>
    <x v="22"/>
    <x v="1"/>
    <x v="4"/>
    <n v="18773"/>
  </r>
  <r>
    <x v="22"/>
    <x v="2"/>
    <x v="4"/>
    <n v="22803"/>
  </r>
  <r>
    <x v="22"/>
    <x v="3"/>
    <x v="4"/>
    <n v="24439"/>
  </r>
  <r>
    <x v="22"/>
    <x v="4"/>
    <x v="4"/>
    <n v="24076"/>
  </r>
  <r>
    <x v="22"/>
    <x v="5"/>
    <x v="4"/>
    <n v="22431"/>
  </r>
  <r>
    <x v="22"/>
    <x v="6"/>
    <x v="4"/>
    <n v="21168"/>
  </r>
  <r>
    <x v="22"/>
    <x v="7"/>
    <x v="4"/>
    <n v="24235"/>
  </r>
  <r>
    <x v="22"/>
    <x v="8"/>
    <x v="4"/>
    <n v="24608"/>
  </r>
  <r>
    <x v="22"/>
    <x v="9"/>
    <x v="4"/>
    <n v="23181"/>
  </r>
  <r>
    <x v="22"/>
    <x v="10"/>
    <x v="4"/>
    <n v="20525"/>
  </r>
  <r>
    <x v="22"/>
    <x v="11"/>
    <x v="4"/>
    <n v="20079"/>
  </r>
  <r>
    <x v="23"/>
    <x v="0"/>
    <x v="4"/>
    <n v="16790"/>
  </r>
  <r>
    <x v="23"/>
    <x v="1"/>
    <x v="4"/>
    <n v="15715"/>
  </r>
  <r>
    <x v="23"/>
    <x v="2"/>
    <x v="4"/>
    <n v="23248"/>
  </r>
  <r>
    <x v="23"/>
    <x v="3"/>
    <x v="4"/>
    <n v="19857"/>
  </r>
  <r>
    <x v="23"/>
    <x v="4"/>
    <x v="4"/>
    <n v="22797"/>
  </r>
  <r>
    <x v="23"/>
    <x v="5"/>
    <x v="4"/>
    <n v="27585"/>
  </r>
  <r>
    <x v="23"/>
    <x v="6"/>
    <x v="4"/>
    <n v="30521"/>
  </r>
  <r>
    <x v="23"/>
    <x v="7"/>
    <x v="4"/>
    <n v="38276"/>
  </r>
  <r>
    <x v="23"/>
    <x v="8"/>
    <x v="4"/>
    <n v="40863"/>
  </r>
  <r>
    <x v="23"/>
    <x v="9"/>
    <x v="4"/>
    <n v="42405"/>
  </r>
  <r>
    <x v="23"/>
    <x v="10"/>
    <x v="4"/>
    <n v="42431"/>
  </r>
  <r>
    <x v="23"/>
    <x v="11"/>
    <x v="4"/>
    <n v="31885"/>
  </r>
  <r>
    <x v="24"/>
    <x v="0"/>
    <x v="4"/>
    <n v="32126"/>
  </r>
  <r>
    <x v="24"/>
    <x v="1"/>
    <x v="4"/>
    <n v="31937"/>
  </r>
  <r>
    <x v="24"/>
    <x v="2"/>
    <x v="4"/>
    <n v="42646"/>
  </r>
  <r>
    <x v="24"/>
    <x v="3"/>
    <x v="4"/>
    <n v="40845"/>
  </r>
  <r>
    <x v="24"/>
    <x v="4"/>
    <x v="4"/>
    <n v="42643"/>
  </r>
  <r>
    <x v="24"/>
    <x v="5"/>
    <x v="4"/>
    <n v="41756"/>
  </r>
  <r>
    <x v="24"/>
    <x v="6"/>
    <x v="4"/>
    <n v="38906"/>
  </r>
  <r>
    <x v="24"/>
    <x v="7"/>
    <x v="4"/>
    <n v="45681"/>
  </r>
  <r>
    <x v="24"/>
    <x v="8"/>
    <x v="4"/>
    <n v="39139"/>
  </r>
  <r>
    <x v="24"/>
    <x v="9"/>
    <x v="4"/>
    <n v="45350"/>
  </r>
  <r>
    <x v="24"/>
    <x v="10"/>
    <x v="4"/>
    <n v="39861"/>
  </r>
  <r>
    <x v="24"/>
    <x v="11"/>
    <x v="4"/>
    <n v="31170"/>
  </r>
  <r>
    <x v="25"/>
    <x v="0"/>
    <x v="4"/>
    <n v="30643"/>
  </r>
  <r>
    <x v="25"/>
    <x v="1"/>
    <x v="4"/>
    <n v="31580"/>
  </r>
  <r>
    <x v="25"/>
    <x v="2"/>
    <x v="4"/>
    <n v="35543"/>
  </r>
  <r>
    <x v="25"/>
    <x v="3"/>
    <x v="4"/>
    <n v="35654"/>
  </r>
  <r>
    <x v="25"/>
    <x v="4"/>
    <x v="4"/>
    <n v="38435"/>
  </r>
  <r>
    <x v="25"/>
    <x v="5"/>
    <x v="4"/>
    <n v="33573"/>
  </r>
  <r>
    <x v="25"/>
    <x v="6"/>
    <x v="4"/>
    <n v="35560"/>
  </r>
  <r>
    <x v="25"/>
    <x v="7"/>
    <x v="4"/>
    <n v="38336"/>
  </r>
  <r>
    <x v="25"/>
    <x v="8"/>
    <x v="4"/>
    <n v="37590"/>
  </r>
  <r>
    <x v="25"/>
    <x v="9"/>
    <x v="4"/>
    <n v="38598"/>
  </r>
  <r>
    <x v="25"/>
    <x v="10"/>
    <x v="4"/>
    <n v="35106"/>
  </r>
  <r>
    <x v="25"/>
    <x v="11"/>
    <x v="4"/>
    <n v="31002"/>
  </r>
  <r>
    <x v="26"/>
    <x v="0"/>
    <x v="4"/>
    <n v="29760"/>
  </r>
  <r>
    <x v="26"/>
    <x v="1"/>
    <x v="4"/>
    <n v="28570"/>
  </r>
  <r>
    <x v="26"/>
    <x v="2"/>
    <x v="4"/>
    <n v="19023"/>
  </r>
  <r>
    <x v="26"/>
    <x v="3"/>
    <x v="4"/>
    <n v="1886"/>
  </r>
  <r>
    <x v="26"/>
    <x v="4"/>
    <x v="4"/>
    <n v="3182"/>
  </r>
  <r>
    <x v="26"/>
    <x v="5"/>
    <x v="4"/>
    <n v="3669"/>
  </r>
  <r>
    <x v="26"/>
    <x v="6"/>
    <x v="4"/>
    <n v="3307"/>
  </r>
  <r>
    <x v="26"/>
    <x v="7"/>
    <x v="4"/>
    <n v="4215"/>
  </r>
  <r>
    <x v="26"/>
    <x v="8"/>
    <x v="4"/>
    <n v="5419"/>
  </r>
  <r>
    <x v="0"/>
    <x v="0"/>
    <x v="5"/>
    <n v="19007"/>
  </r>
  <r>
    <x v="0"/>
    <x v="1"/>
    <x v="5"/>
    <n v="23327"/>
  </r>
  <r>
    <x v="0"/>
    <x v="2"/>
    <x v="5"/>
    <n v="32842"/>
  </r>
  <r>
    <x v="0"/>
    <x v="3"/>
    <x v="5"/>
    <n v="32536"/>
  </r>
  <r>
    <x v="0"/>
    <x v="4"/>
    <x v="5"/>
    <n v="37013"/>
  </r>
  <r>
    <x v="0"/>
    <x v="5"/>
    <x v="5"/>
    <n v="34355"/>
  </r>
  <r>
    <x v="0"/>
    <x v="6"/>
    <x v="5"/>
    <n v="34067"/>
  </r>
  <r>
    <x v="0"/>
    <x v="7"/>
    <x v="5"/>
    <n v="38850"/>
  </r>
  <r>
    <x v="0"/>
    <x v="8"/>
    <x v="5"/>
    <n v="40080"/>
  </r>
  <r>
    <x v="0"/>
    <x v="9"/>
    <x v="5"/>
    <n v="39586"/>
  </r>
  <r>
    <x v="0"/>
    <x v="10"/>
    <x v="5"/>
    <n v="40189"/>
  </r>
  <r>
    <x v="0"/>
    <x v="11"/>
    <x v="5"/>
    <n v="32887"/>
  </r>
  <r>
    <x v="1"/>
    <x v="0"/>
    <x v="5"/>
    <n v="28058"/>
  </r>
  <r>
    <x v="1"/>
    <x v="1"/>
    <x v="5"/>
    <n v="28306"/>
  </r>
  <r>
    <x v="1"/>
    <x v="2"/>
    <x v="5"/>
    <n v="37648"/>
  </r>
  <r>
    <x v="1"/>
    <x v="3"/>
    <x v="5"/>
    <n v="33418"/>
  </r>
  <r>
    <x v="1"/>
    <x v="4"/>
    <x v="5"/>
    <n v="35790"/>
  </r>
  <r>
    <x v="1"/>
    <x v="5"/>
    <x v="5"/>
    <n v="34683"/>
  </r>
  <r>
    <x v="1"/>
    <x v="6"/>
    <x v="5"/>
    <n v="35228"/>
  </r>
  <r>
    <x v="1"/>
    <x v="7"/>
    <x v="5"/>
    <n v="37901"/>
  </r>
  <r>
    <x v="1"/>
    <x v="8"/>
    <x v="5"/>
    <n v="37188"/>
  </r>
  <r>
    <x v="1"/>
    <x v="9"/>
    <x v="5"/>
    <n v="37192"/>
  </r>
  <r>
    <x v="1"/>
    <x v="10"/>
    <x v="5"/>
    <n v="39343"/>
  </r>
  <r>
    <x v="1"/>
    <x v="11"/>
    <x v="5"/>
    <n v="33389"/>
  </r>
  <r>
    <x v="2"/>
    <x v="0"/>
    <x v="5"/>
    <n v="29643"/>
  </r>
  <r>
    <x v="2"/>
    <x v="1"/>
    <x v="5"/>
    <n v="31060"/>
  </r>
  <r>
    <x v="2"/>
    <x v="2"/>
    <x v="5"/>
    <n v="38753"/>
  </r>
  <r>
    <x v="2"/>
    <x v="3"/>
    <x v="5"/>
    <n v="39342"/>
  </r>
  <r>
    <x v="2"/>
    <x v="4"/>
    <x v="5"/>
    <n v="44753"/>
  </r>
  <r>
    <x v="2"/>
    <x v="5"/>
    <x v="5"/>
    <n v="36507"/>
  </r>
  <r>
    <x v="2"/>
    <x v="6"/>
    <x v="5"/>
    <n v="38813"/>
  </r>
  <r>
    <x v="2"/>
    <x v="7"/>
    <x v="5"/>
    <n v="38553"/>
  </r>
  <r>
    <x v="2"/>
    <x v="8"/>
    <x v="5"/>
    <n v="38998"/>
  </r>
  <r>
    <x v="2"/>
    <x v="9"/>
    <x v="5"/>
    <n v="45794"/>
  </r>
  <r>
    <x v="2"/>
    <x v="10"/>
    <x v="5"/>
    <n v="40047"/>
  </r>
  <r>
    <x v="2"/>
    <x v="11"/>
    <x v="5"/>
    <n v="36598"/>
  </r>
  <r>
    <x v="3"/>
    <x v="0"/>
    <x v="5"/>
    <n v="28778"/>
  </r>
  <r>
    <x v="3"/>
    <x v="1"/>
    <x v="5"/>
    <n v="31436"/>
  </r>
  <r>
    <x v="3"/>
    <x v="2"/>
    <x v="5"/>
    <n v="38047"/>
  </r>
  <r>
    <x v="3"/>
    <x v="3"/>
    <x v="5"/>
    <n v="43191"/>
  </r>
  <r>
    <x v="3"/>
    <x v="4"/>
    <x v="5"/>
    <n v="42683"/>
  </r>
  <r>
    <x v="3"/>
    <x v="5"/>
    <x v="5"/>
    <n v="39803"/>
  </r>
  <r>
    <x v="3"/>
    <x v="6"/>
    <x v="5"/>
    <n v="40321"/>
  </r>
  <r>
    <x v="3"/>
    <x v="7"/>
    <x v="5"/>
    <n v="40588"/>
  </r>
  <r>
    <x v="3"/>
    <x v="8"/>
    <x v="5"/>
    <n v="45038"/>
  </r>
  <r>
    <x v="3"/>
    <x v="9"/>
    <x v="5"/>
    <n v="46365"/>
  </r>
  <r>
    <x v="3"/>
    <x v="10"/>
    <x v="5"/>
    <n v="40806"/>
  </r>
  <r>
    <x v="3"/>
    <x v="11"/>
    <x v="5"/>
    <n v="38593"/>
  </r>
  <r>
    <x v="4"/>
    <x v="0"/>
    <x v="5"/>
    <n v="32903"/>
  </r>
  <r>
    <x v="4"/>
    <x v="1"/>
    <x v="5"/>
    <n v="33585"/>
  </r>
  <r>
    <x v="4"/>
    <x v="2"/>
    <x v="5"/>
    <n v="46472"/>
  </r>
  <r>
    <x v="4"/>
    <x v="3"/>
    <x v="5"/>
    <n v="44278"/>
  </r>
  <r>
    <x v="4"/>
    <x v="4"/>
    <x v="5"/>
    <n v="42497"/>
  </r>
  <r>
    <x v="4"/>
    <x v="5"/>
    <x v="5"/>
    <n v="42723"/>
  </r>
  <r>
    <x v="4"/>
    <x v="6"/>
    <x v="5"/>
    <n v="44874"/>
  </r>
  <r>
    <x v="4"/>
    <x v="7"/>
    <x v="5"/>
    <n v="45867"/>
  </r>
  <r>
    <x v="4"/>
    <x v="8"/>
    <x v="5"/>
    <n v="50370"/>
  </r>
  <r>
    <x v="4"/>
    <x v="9"/>
    <x v="5"/>
    <n v="50537"/>
  </r>
  <r>
    <x v="4"/>
    <x v="10"/>
    <x v="5"/>
    <n v="49853"/>
  </r>
  <r>
    <x v="4"/>
    <x v="11"/>
    <x v="5"/>
    <n v="46775"/>
  </r>
  <r>
    <x v="5"/>
    <x v="0"/>
    <x v="5"/>
    <n v="36885"/>
  </r>
  <r>
    <x v="5"/>
    <x v="1"/>
    <x v="5"/>
    <n v="40534"/>
  </r>
  <r>
    <x v="5"/>
    <x v="2"/>
    <x v="5"/>
    <n v="55347"/>
  </r>
  <r>
    <x v="5"/>
    <x v="3"/>
    <x v="5"/>
    <n v="54259"/>
  </r>
  <r>
    <x v="5"/>
    <x v="4"/>
    <x v="5"/>
    <n v="53663"/>
  </r>
  <r>
    <x v="5"/>
    <x v="5"/>
    <x v="5"/>
    <n v="52895"/>
  </r>
  <r>
    <x v="5"/>
    <x v="6"/>
    <x v="5"/>
    <n v="52197"/>
  </r>
  <r>
    <x v="5"/>
    <x v="7"/>
    <x v="5"/>
    <n v="55086"/>
  </r>
  <r>
    <x v="5"/>
    <x v="8"/>
    <x v="5"/>
    <n v="58619"/>
  </r>
  <r>
    <x v="5"/>
    <x v="9"/>
    <x v="5"/>
    <n v="53967"/>
  </r>
  <r>
    <x v="5"/>
    <x v="10"/>
    <x v="5"/>
    <n v="57414"/>
  </r>
  <r>
    <x v="5"/>
    <x v="11"/>
    <x v="5"/>
    <n v="52527"/>
  </r>
  <r>
    <x v="6"/>
    <x v="0"/>
    <x v="5"/>
    <n v="39553"/>
  </r>
  <r>
    <x v="6"/>
    <x v="1"/>
    <x v="5"/>
    <n v="45058"/>
  </r>
  <r>
    <x v="6"/>
    <x v="2"/>
    <x v="5"/>
    <n v="62550"/>
  </r>
  <r>
    <x v="6"/>
    <x v="3"/>
    <x v="5"/>
    <n v="53502"/>
  </r>
  <r>
    <x v="6"/>
    <x v="4"/>
    <x v="5"/>
    <n v="56828"/>
  </r>
  <r>
    <x v="6"/>
    <x v="5"/>
    <x v="5"/>
    <n v="55488"/>
  </r>
  <r>
    <x v="6"/>
    <x v="6"/>
    <x v="5"/>
    <n v="55107"/>
  </r>
  <r>
    <x v="6"/>
    <x v="7"/>
    <x v="5"/>
    <n v="60438"/>
  </r>
  <r>
    <x v="6"/>
    <x v="8"/>
    <x v="5"/>
    <n v="59050"/>
  </r>
  <r>
    <x v="6"/>
    <x v="9"/>
    <x v="5"/>
    <n v="59158"/>
  </r>
  <r>
    <x v="6"/>
    <x v="10"/>
    <x v="5"/>
    <n v="56582"/>
  </r>
  <r>
    <x v="6"/>
    <x v="11"/>
    <x v="5"/>
    <n v="48733"/>
  </r>
  <r>
    <x v="7"/>
    <x v="0"/>
    <x v="5"/>
    <n v="41910"/>
  </r>
  <r>
    <x v="7"/>
    <x v="1"/>
    <x v="5"/>
    <n v="42161"/>
  </r>
  <r>
    <x v="7"/>
    <x v="2"/>
    <x v="5"/>
    <n v="54616"/>
  </r>
  <r>
    <x v="7"/>
    <x v="3"/>
    <x v="5"/>
    <n v="52890"/>
  </r>
  <r>
    <x v="7"/>
    <x v="4"/>
    <x v="5"/>
    <n v="58087"/>
  </r>
  <r>
    <x v="7"/>
    <x v="5"/>
    <x v="5"/>
    <n v="54110"/>
  </r>
  <r>
    <x v="7"/>
    <x v="6"/>
    <x v="5"/>
    <n v="47392"/>
  </r>
  <r>
    <x v="7"/>
    <x v="7"/>
    <x v="5"/>
    <n v="55786"/>
  </r>
  <r>
    <x v="7"/>
    <x v="8"/>
    <x v="5"/>
    <n v="51282"/>
  </r>
  <r>
    <x v="7"/>
    <x v="9"/>
    <x v="5"/>
    <n v="53370"/>
  </r>
  <r>
    <x v="7"/>
    <x v="10"/>
    <x v="5"/>
    <n v="51764"/>
  </r>
  <r>
    <x v="7"/>
    <x v="11"/>
    <x v="5"/>
    <n v="37451"/>
  </r>
  <r>
    <x v="8"/>
    <x v="0"/>
    <x v="5"/>
    <n v="35920"/>
  </r>
  <r>
    <x v="8"/>
    <x v="1"/>
    <x v="5"/>
    <n v="35937"/>
  </r>
  <r>
    <x v="8"/>
    <x v="2"/>
    <x v="5"/>
    <n v="42006"/>
  </r>
  <r>
    <x v="8"/>
    <x v="3"/>
    <x v="5"/>
    <n v="44922"/>
  </r>
  <r>
    <x v="8"/>
    <x v="4"/>
    <x v="5"/>
    <n v="46735"/>
  </r>
  <r>
    <x v="8"/>
    <x v="5"/>
    <x v="5"/>
    <n v="40779"/>
  </r>
  <r>
    <x v="8"/>
    <x v="6"/>
    <x v="5"/>
    <n v="42433"/>
  </r>
  <r>
    <x v="8"/>
    <x v="7"/>
    <x v="5"/>
    <n v="42191"/>
  </r>
  <r>
    <x v="8"/>
    <x v="8"/>
    <x v="5"/>
    <n v="49904"/>
  </r>
  <r>
    <x v="8"/>
    <x v="9"/>
    <x v="5"/>
    <n v="47868"/>
  </r>
  <r>
    <x v="8"/>
    <x v="10"/>
    <x v="5"/>
    <n v="42061"/>
  </r>
  <r>
    <x v="8"/>
    <x v="11"/>
    <x v="5"/>
    <n v="37115"/>
  </r>
  <r>
    <x v="9"/>
    <x v="0"/>
    <x v="5"/>
    <n v="30874"/>
  </r>
  <r>
    <x v="9"/>
    <x v="1"/>
    <x v="5"/>
    <n v="31581"/>
  </r>
  <r>
    <x v="9"/>
    <x v="2"/>
    <x v="5"/>
    <n v="39302"/>
  </r>
  <r>
    <x v="9"/>
    <x v="3"/>
    <x v="5"/>
    <n v="48050"/>
  </r>
  <r>
    <x v="9"/>
    <x v="4"/>
    <x v="5"/>
    <n v="53585"/>
  </r>
  <r>
    <x v="9"/>
    <x v="5"/>
    <x v="5"/>
    <n v="49259"/>
  </r>
  <r>
    <x v="9"/>
    <x v="6"/>
    <x v="5"/>
    <n v="47689"/>
  </r>
  <r>
    <x v="9"/>
    <x v="7"/>
    <x v="5"/>
    <n v="48475"/>
  </r>
  <r>
    <x v="9"/>
    <x v="8"/>
    <x v="5"/>
    <n v="51558"/>
  </r>
  <r>
    <x v="9"/>
    <x v="9"/>
    <x v="5"/>
    <n v="51558"/>
  </r>
  <r>
    <x v="9"/>
    <x v="10"/>
    <x v="5"/>
    <n v="47221"/>
  </r>
  <r>
    <x v="9"/>
    <x v="11"/>
    <x v="5"/>
    <n v="41930"/>
  </r>
  <r>
    <x v="10"/>
    <x v="0"/>
    <x v="5"/>
    <n v="32680"/>
  </r>
  <r>
    <x v="10"/>
    <x v="1"/>
    <x v="5"/>
    <n v="37238"/>
  </r>
  <r>
    <x v="10"/>
    <x v="2"/>
    <x v="5"/>
    <n v="51618"/>
  </r>
  <r>
    <x v="10"/>
    <x v="3"/>
    <x v="5"/>
    <n v="52750"/>
  </r>
  <r>
    <x v="10"/>
    <x v="4"/>
    <x v="5"/>
    <n v="59519"/>
  </r>
  <r>
    <x v="10"/>
    <x v="5"/>
    <x v="5"/>
    <n v="62665"/>
  </r>
  <r>
    <x v="10"/>
    <x v="6"/>
    <x v="5"/>
    <n v="58285"/>
  </r>
  <r>
    <x v="10"/>
    <x v="7"/>
    <x v="5"/>
    <n v="55972"/>
  </r>
  <r>
    <x v="10"/>
    <x v="8"/>
    <x v="5"/>
    <n v="61823"/>
  </r>
  <r>
    <x v="10"/>
    <x v="9"/>
    <x v="5"/>
    <n v="56502"/>
  </r>
  <r>
    <x v="10"/>
    <x v="10"/>
    <x v="5"/>
    <n v="56340"/>
  </r>
  <r>
    <x v="10"/>
    <x v="11"/>
    <x v="5"/>
    <n v="48300"/>
  </r>
  <r>
    <x v="11"/>
    <x v="0"/>
    <x v="5"/>
    <n v="33153"/>
  </r>
  <r>
    <x v="11"/>
    <x v="1"/>
    <x v="5"/>
    <n v="37243"/>
  </r>
  <r>
    <x v="11"/>
    <x v="2"/>
    <x v="5"/>
    <n v="53662"/>
  </r>
  <r>
    <x v="11"/>
    <x v="3"/>
    <x v="5"/>
    <n v="56468"/>
  </r>
  <r>
    <x v="11"/>
    <x v="4"/>
    <x v="5"/>
    <n v="54329"/>
  </r>
  <r>
    <x v="11"/>
    <x v="5"/>
    <x v="5"/>
    <n v="52348"/>
  </r>
  <r>
    <x v="11"/>
    <x v="6"/>
    <x v="5"/>
    <n v="49673"/>
  </r>
  <r>
    <x v="11"/>
    <x v="7"/>
    <x v="5"/>
    <n v="52507"/>
  </r>
  <r>
    <x v="11"/>
    <x v="8"/>
    <x v="5"/>
    <n v="54516"/>
  </r>
  <r>
    <x v="11"/>
    <x v="9"/>
    <x v="5"/>
    <n v="51742"/>
  </r>
  <r>
    <x v="11"/>
    <x v="10"/>
    <x v="5"/>
    <n v="49849"/>
  </r>
  <r>
    <x v="11"/>
    <x v="11"/>
    <x v="5"/>
    <n v="42669"/>
  </r>
  <r>
    <x v="12"/>
    <x v="0"/>
    <x v="5"/>
    <n v="39200"/>
  </r>
  <r>
    <x v="12"/>
    <x v="1"/>
    <x v="5"/>
    <n v="40827"/>
  </r>
  <r>
    <x v="12"/>
    <x v="2"/>
    <x v="5"/>
    <n v="53169"/>
  </r>
  <r>
    <x v="12"/>
    <x v="3"/>
    <x v="5"/>
    <n v="47562"/>
  </r>
  <r>
    <x v="12"/>
    <x v="4"/>
    <x v="5"/>
    <n v="56165"/>
  </r>
  <r>
    <x v="12"/>
    <x v="5"/>
    <x v="5"/>
    <n v="55703"/>
  </r>
  <r>
    <x v="12"/>
    <x v="6"/>
    <x v="5"/>
    <n v="53792"/>
  </r>
  <r>
    <x v="12"/>
    <x v="7"/>
    <x v="5"/>
    <n v="53455"/>
  </r>
  <r>
    <x v="12"/>
    <x v="8"/>
    <x v="5"/>
    <n v="52729"/>
  </r>
  <r>
    <x v="12"/>
    <x v="9"/>
    <x v="5"/>
    <n v="50498"/>
  </r>
  <r>
    <x v="12"/>
    <x v="10"/>
    <x v="5"/>
    <n v="60316"/>
  </r>
  <r>
    <x v="12"/>
    <x v="11"/>
    <x v="5"/>
    <n v="41055"/>
  </r>
  <r>
    <x v="13"/>
    <x v="0"/>
    <x v="5"/>
    <n v="31752"/>
  </r>
  <r>
    <x v="13"/>
    <x v="1"/>
    <x v="5"/>
    <n v="32048"/>
  </r>
  <r>
    <x v="13"/>
    <x v="2"/>
    <x v="5"/>
    <n v="41546"/>
  </r>
  <r>
    <x v="13"/>
    <x v="3"/>
    <x v="5"/>
    <n v="36055"/>
  </r>
  <r>
    <x v="13"/>
    <x v="4"/>
    <x v="5"/>
    <n v="36662"/>
  </r>
  <r>
    <x v="13"/>
    <x v="5"/>
    <x v="5"/>
    <n v="36252"/>
  </r>
  <r>
    <x v="13"/>
    <x v="6"/>
    <x v="5"/>
    <n v="32728"/>
  </r>
  <r>
    <x v="13"/>
    <x v="7"/>
    <x v="5"/>
    <n v="37132"/>
  </r>
  <r>
    <x v="13"/>
    <x v="8"/>
    <x v="5"/>
    <n v="36539"/>
  </r>
  <r>
    <x v="13"/>
    <x v="9"/>
    <x v="5"/>
    <n v="39758"/>
  </r>
  <r>
    <x v="13"/>
    <x v="10"/>
    <x v="5"/>
    <n v="44344"/>
  </r>
  <r>
    <x v="13"/>
    <x v="11"/>
    <x v="5"/>
    <n v="36765"/>
  </r>
  <r>
    <x v="14"/>
    <x v="0"/>
    <x v="5"/>
    <n v="32239"/>
  </r>
  <r>
    <x v="14"/>
    <x v="1"/>
    <x v="5"/>
    <n v="34144"/>
  </r>
  <r>
    <x v="14"/>
    <x v="2"/>
    <x v="5"/>
    <n v="36177"/>
  </r>
  <r>
    <x v="14"/>
    <x v="3"/>
    <x v="5"/>
    <n v="42055"/>
  </r>
  <r>
    <x v="14"/>
    <x v="4"/>
    <x v="5"/>
    <n v="41883"/>
  </r>
  <r>
    <x v="14"/>
    <x v="5"/>
    <x v="5"/>
    <n v="37586"/>
  </r>
  <r>
    <x v="14"/>
    <x v="6"/>
    <x v="5"/>
    <n v="39370"/>
  </r>
  <r>
    <x v="14"/>
    <x v="7"/>
    <x v="5"/>
    <n v="36728"/>
  </r>
  <r>
    <x v="14"/>
    <x v="8"/>
    <x v="5"/>
    <n v="39685"/>
  </r>
  <r>
    <x v="14"/>
    <x v="9"/>
    <x v="5"/>
    <n v="41192"/>
  </r>
  <r>
    <x v="14"/>
    <x v="10"/>
    <x v="5"/>
    <n v="36574"/>
  </r>
  <r>
    <x v="14"/>
    <x v="11"/>
    <x v="5"/>
    <n v="33666"/>
  </r>
  <r>
    <x v="15"/>
    <x v="0"/>
    <x v="5"/>
    <n v="27944"/>
  </r>
  <r>
    <x v="15"/>
    <x v="1"/>
    <x v="5"/>
    <n v="28169"/>
  </r>
  <r>
    <x v="15"/>
    <x v="2"/>
    <x v="5"/>
    <n v="36580"/>
  </r>
  <r>
    <x v="15"/>
    <x v="3"/>
    <x v="5"/>
    <n v="33958"/>
  </r>
  <r>
    <x v="15"/>
    <x v="4"/>
    <x v="5"/>
    <n v="34360"/>
  </r>
  <r>
    <x v="15"/>
    <x v="5"/>
    <x v="5"/>
    <n v="35946"/>
  </r>
  <r>
    <x v="15"/>
    <x v="6"/>
    <x v="5"/>
    <n v="29845"/>
  </r>
  <r>
    <x v="15"/>
    <x v="7"/>
    <x v="5"/>
    <n v="34973"/>
  </r>
  <r>
    <x v="15"/>
    <x v="8"/>
    <x v="5"/>
    <n v="38643"/>
  </r>
  <r>
    <x v="15"/>
    <x v="9"/>
    <x v="5"/>
    <n v="38122"/>
  </r>
  <r>
    <x v="15"/>
    <x v="10"/>
    <x v="5"/>
    <n v="36427"/>
  </r>
  <r>
    <x v="15"/>
    <x v="11"/>
    <x v="5"/>
    <n v="37669"/>
  </r>
  <r>
    <x v="16"/>
    <x v="0"/>
    <x v="5"/>
    <n v="26507"/>
  </r>
  <r>
    <x v="16"/>
    <x v="1"/>
    <x v="5"/>
    <n v="28238"/>
  </r>
  <r>
    <x v="16"/>
    <x v="2"/>
    <x v="5"/>
    <n v="38836"/>
  </r>
  <r>
    <x v="16"/>
    <x v="3"/>
    <x v="5"/>
    <n v="39766"/>
  </r>
  <r>
    <x v="16"/>
    <x v="4"/>
    <x v="5"/>
    <n v="33844"/>
  </r>
  <r>
    <x v="16"/>
    <x v="5"/>
    <x v="5"/>
    <n v="39731"/>
  </r>
  <r>
    <x v="16"/>
    <x v="6"/>
    <x v="5"/>
    <n v="34369"/>
  </r>
  <r>
    <x v="16"/>
    <x v="7"/>
    <x v="5"/>
    <n v="38084"/>
  </r>
  <r>
    <x v="16"/>
    <x v="8"/>
    <x v="5"/>
    <n v="41084"/>
  </r>
  <r>
    <x v="16"/>
    <x v="9"/>
    <x v="5"/>
    <n v="33908"/>
  </r>
  <r>
    <x v="16"/>
    <x v="10"/>
    <x v="5"/>
    <n v="34138"/>
  </r>
  <r>
    <x v="16"/>
    <x v="11"/>
    <x v="5"/>
    <n v="33982"/>
  </r>
  <r>
    <x v="17"/>
    <x v="0"/>
    <x v="5"/>
    <n v="24213"/>
  </r>
  <r>
    <x v="17"/>
    <x v="1"/>
    <x v="5"/>
    <n v="24420"/>
  </r>
  <r>
    <x v="17"/>
    <x v="2"/>
    <x v="5"/>
    <n v="30527"/>
  </r>
  <r>
    <x v="17"/>
    <x v="3"/>
    <x v="5"/>
    <n v="26747"/>
  </r>
  <r>
    <x v="17"/>
    <x v="4"/>
    <x v="5"/>
    <n v="33179"/>
  </r>
  <r>
    <x v="17"/>
    <x v="5"/>
    <x v="5"/>
    <n v="31228"/>
  </r>
  <r>
    <x v="17"/>
    <x v="6"/>
    <x v="5"/>
    <n v="23298"/>
  </r>
  <r>
    <x v="17"/>
    <x v="7"/>
    <x v="5"/>
    <n v="11182"/>
  </r>
  <r>
    <x v="17"/>
    <x v="8"/>
    <x v="5"/>
    <n v="9062"/>
  </r>
  <r>
    <x v="17"/>
    <x v="9"/>
    <x v="5"/>
    <n v="11923"/>
  </r>
  <r>
    <x v="17"/>
    <x v="10"/>
    <x v="5"/>
    <n v="28914"/>
  </r>
  <r>
    <x v="17"/>
    <x v="11"/>
    <x v="5"/>
    <n v="25304"/>
  </r>
  <r>
    <x v="18"/>
    <x v="0"/>
    <x v="5"/>
    <n v="21406"/>
  </r>
  <r>
    <x v="18"/>
    <x v="1"/>
    <x v="5"/>
    <n v="20376"/>
  </r>
  <r>
    <x v="18"/>
    <x v="2"/>
    <x v="5"/>
    <n v="29554"/>
  </r>
  <r>
    <x v="18"/>
    <x v="3"/>
    <x v="5"/>
    <n v="24954"/>
  </r>
  <r>
    <x v="18"/>
    <x v="4"/>
    <x v="5"/>
    <n v="28232"/>
  </r>
  <r>
    <x v="18"/>
    <x v="5"/>
    <x v="5"/>
    <n v="27598"/>
  </r>
  <r>
    <x v="18"/>
    <x v="6"/>
    <x v="5"/>
    <n v="26758"/>
  </r>
  <r>
    <x v="18"/>
    <x v="7"/>
    <x v="5"/>
    <n v="21731"/>
  </r>
  <r>
    <x v="18"/>
    <x v="8"/>
    <x v="5"/>
    <n v="22839"/>
  </r>
  <r>
    <x v="18"/>
    <x v="9"/>
    <x v="5"/>
    <n v="23243"/>
  </r>
  <r>
    <x v="18"/>
    <x v="10"/>
    <x v="5"/>
    <n v="21163"/>
  </r>
  <r>
    <x v="18"/>
    <x v="11"/>
    <x v="5"/>
    <n v="20976"/>
  </r>
  <r>
    <x v="19"/>
    <x v="0"/>
    <x v="5"/>
    <n v="15365"/>
  </r>
  <r>
    <x v="19"/>
    <x v="1"/>
    <x v="5"/>
    <n v="12690"/>
  </r>
  <r>
    <x v="19"/>
    <x v="2"/>
    <x v="5"/>
    <n v="17189"/>
  </r>
  <r>
    <x v="19"/>
    <x v="3"/>
    <x v="5"/>
    <n v="19400"/>
  </r>
  <r>
    <x v="19"/>
    <x v="4"/>
    <x v="5"/>
    <n v="23647"/>
  </r>
  <r>
    <x v="19"/>
    <x v="5"/>
    <x v="5"/>
    <n v="19017"/>
  </r>
  <r>
    <x v="19"/>
    <x v="6"/>
    <x v="5"/>
    <n v="23015"/>
  </r>
  <r>
    <x v="19"/>
    <x v="7"/>
    <x v="5"/>
    <n v="13662"/>
  </r>
  <r>
    <x v="19"/>
    <x v="8"/>
    <x v="5"/>
    <n v="21353"/>
  </r>
  <r>
    <x v="19"/>
    <x v="9"/>
    <x v="5"/>
    <n v="22813"/>
  </r>
  <r>
    <x v="19"/>
    <x v="10"/>
    <x v="5"/>
    <n v="21928"/>
  </r>
  <r>
    <x v="19"/>
    <x v="11"/>
    <x v="5"/>
    <n v="18011"/>
  </r>
  <r>
    <x v="20"/>
    <x v="0"/>
    <x v="5"/>
    <n v="14921"/>
  </r>
  <r>
    <x v="20"/>
    <x v="1"/>
    <x v="5"/>
    <n v="13760"/>
  </r>
  <r>
    <x v="20"/>
    <x v="2"/>
    <x v="5"/>
    <n v="11975"/>
  </r>
  <r>
    <x v="20"/>
    <x v="3"/>
    <x v="5"/>
    <n v="17856"/>
  </r>
  <r>
    <x v="20"/>
    <x v="4"/>
    <x v="5"/>
    <n v="18651"/>
  </r>
  <r>
    <x v="20"/>
    <x v="5"/>
    <x v="5"/>
    <n v="16903"/>
  </r>
  <r>
    <x v="20"/>
    <x v="6"/>
    <x v="5"/>
    <n v="15861"/>
  </r>
  <r>
    <x v="20"/>
    <x v="7"/>
    <x v="5"/>
    <n v="13166"/>
  </r>
  <r>
    <x v="20"/>
    <x v="8"/>
    <x v="5"/>
    <n v="18672"/>
  </r>
  <r>
    <x v="20"/>
    <x v="9"/>
    <x v="5"/>
    <n v="19797"/>
  </r>
  <r>
    <x v="20"/>
    <x v="10"/>
    <x v="5"/>
    <n v="15804"/>
  </r>
  <r>
    <x v="20"/>
    <x v="11"/>
    <x v="5"/>
    <n v="10690"/>
  </r>
  <r>
    <x v="21"/>
    <x v="0"/>
    <x v="5"/>
    <n v="10643"/>
  </r>
  <r>
    <x v="21"/>
    <x v="1"/>
    <x v="5"/>
    <n v="11824"/>
  </r>
  <r>
    <x v="21"/>
    <x v="2"/>
    <x v="5"/>
    <n v="17727"/>
  </r>
  <r>
    <x v="21"/>
    <x v="3"/>
    <x v="5"/>
    <n v="18344"/>
  </r>
  <r>
    <x v="21"/>
    <x v="4"/>
    <x v="5"/>
    <n v="17167"/>
  </r>
  <r>
    <x v="21"/>
    <x v="5"/>
    <x v="5"/>
    <n v="21523"/>
  </r>
  <r>
    <x v="21"/>
    <x v="6"/>
    <x v="5"/>
    <n v="22000"/>
  </r>
  <r>
    <x v="21"/>
    <x v="7"/>
    <x v="5"/>
    <n v="21567"/>
  </r>
  <r>
    <x v="21"/>
    <x v="8"/>
    <x v="5"/>
    <n v="25676"/>
  </r>
  <r>
    <x v="21"/>
    <x v="9"/>
    <x v="5"/>
    <n v="24322"/>
  </r>
  <r>
    <x v="21"/>
    <x v="10"/>
    <x v="5"/>
    <n v="22387"/>
  </r>
  <r>
    <x v="21"/>
    <x v="11"/>
    <x v="5"/>
    <n v="18513"/>
  </r>
  <r>
    <x v="22"/>
    <x v="0"/>
    <x v="5"/>
    <n v="15733"/>
  </r>
  <r>
    <x v="22"/>
    <x v="1"/>
    <x v="5"/>
    <n v="17739"/>
  </r>
  <r>
    <x v="22"/>
    <x v="2"/>
    <x v="5"/>
    <n v="23234"/>
  </r>
  <r>
    <x v="22"/>
    <x v="3"/>
    <x v="5"/>
    <n v="19542"/>
  </r>
  <r>
    <x v="22"/>
    <x v="4"/>
    <x v="5"/>
    <n v="23021"/>
  </r>
  <r>
    <x v="22"/>
    <x v="5"/>
    <x v="5"/>
    <n v="21596"/>
  </r>
  <r>
    <x v="22"/>
    <x v="6"/>
    <x v="5"/>
    <n v="19427"/>
  </r>
  <r>
    <x v="22"/>
    <x v="7"/>
    <x v="5"/>
    <n v="23820"/>
  </r>
  <r>
    <x v="22"/>
    <x v="8"/>
    <x v="5"/>
    <n v="23328"/>
  </r>
  <r>
    <x v="22"/>
    <x v="9"/>
    <x v="5"/>
    <n v="22681"/>
  </r>
  <r>
    <x v="22"/>
    <x v="10"/>
    <x v="5"/>
    <n v="22869"/>
  </r>
  <r>
    <x v="22"/>
    <x v="11"/>
    <x v="5"/>
    <n v="19105"/>
  </r>
  <r>
    <x v="23"/>
    <x v="0"/>
    <x v="5"/>
    <n v="15857"/>
  </r>
  <r>
    <x v="23"/>
    <x v="1"/>
    <x v="5"/>
    <n v="14268"/>
  </r>
  <r>
    <x v="23"/>
    <x v="2"/>
    <x v="5"/>
    <n v="20891"/>
  </r>
  <r>
    <x v="23"/>
    <x v="3"/>
    <x v="5"/>
    <n v="18375"/>
  </r>
  <r>
    <x v="23"/>
    <x v="4"/>
    <x v="5"/>
    <n v="20817"/>
  </r>
  <r>
    <x v="23"/>
    <x v="5"/>
    <x v="5"/>
    <n v="44478"/>
  </r>
  <r>
    <x v="23"/>
    <x v="6"/>
    <x v="5"/>
    <n v="53559"/>
  </r>
  <r>
    <x v="23"/>
    <x v="7"/>
    <x v="5"/>
    <n v="70171"/>
  </r>
  <r>
    <x v="23"/>
    <x v="8"/>
    <x v="5"/>
    <n v="67894"/>
  </r>
  <r>
    <x v="23"/>
    <x v="9"/>
    <x v="5"/>
    <n v="71182"/>
  </r>
  <r>
    <x v="23"/>
    <x v="10"/>
    <x v="5"/>
    <n v="70051"/>
  </r>
  <r>
    <x v="23"/>
    <x v="11"/>
    <x v="5"/>
    <n v="52897"/>
  </r>
  <r>
    <x v="24"/>
    <x v="0"/>
    <x v="5"/>
    <n v="48921"/>
  </r>
  <r>
    <x v="24"/>
    <x v="1"/>
    <x v="5"/>
    <n v="51844"/>
  </r>
  <r>
    <x v="24"/>
    <x v="2"/>
    <x v="5"/>
    <n v="67810"/>
  </r>
  <r>
    <x v="24"/>
    <x v="3"/>
    <x v="5"/>
    <n v="64470"/>
  </r>
  <r>
    <x v="24"/>
    <x v="4"/>
    <x v="5"/>
    <n v="67244"/>
  </r>
  <r>
    <x v="24"/>
    <x v="5"/>
    <x v="5"/>
    <n v="67651"/>
  </r>
  <r>
    <x v="24"/>
    <x v="6"/>
    <x v="5"/>
    <n v="61671"/>
  </r>
  <r>
    <x v="24"/>
    <x v="7"/>
    <x v="5"/>
    <n v="72412"/>
  </r>
  <r>
    <x v="24"/>
    <x v="8"/>
    <x v="5"/>
    <n v="68403"/>
  </r>
  <r>
    <x v="24"/>
    <x v="9"/>
    <x v="5"/>
    <n v="77052"/>
  </r>
  <r>
    <x v="24"/>
    <x v="10"/>
    <x v="5"/>
    <n v="67012"/>
  </r>
  <r>
    <x v="24"/>
    <x v="11"/>
    <x v="5"/>
    <n v="53672"/>
  </r>
  <r>
    <x v="25"/>
    <x v="0"/>
    <x v="5"/>
    <n v="50942"/>
  </r>
  <r>
    <x v="25"/>
    <x v="1"/>
    <x v="5"/>
    <n v="54344"/>
  </r>
  <r>
    <x v="25"/>
    <x v="2"/>
    <x v="5"/>
    <n v="68626"/>
  </r>
  <r>
    <x v="25"/>
    <x v="3"/>
    <x v="5"/>
    <n v="68076"/>
  </r>
  <r>
    <x v="25"/>
    <x v="4"/>
    <x v="5"/>
    <n v="73739"/>
  </r>
  <r>
    <x v="25"/>
    <x v="5"/>
    <x v="5"/>
    <n v="63066"/>
  </r>
  <r>
    <x v="25"/>
    <x v="6"/>
    <x v="5"/>
    <n v="62044"/>
  </r>
  <r>
    <x v="25"/>
    <x v="7"/>
    <x v="5"/>
    <n v="61517"/>
  </r>
  <r>
    <x v="25"/>
    <x v="8"/>
    <x v="5"/>
    <n v="57423"/>
  </r>
  <r>
    <x v="25"/>
    <x v="9"/>
    <x v="5"/>
    <n v="57570"/>
  </r>
  <r>
    <x v="25"/>
    <x v="10"/>
    <x v="5"/>
    <n v="53966"/>
  </r>
  <r>
    <x v="25"/>
    <x v="11"/>
    <x v="5"/>
    <n v="46342"/>
  </r>
  <r>
    <x v="26"/>
    <x v="0"/>
    <x v="5"/>
    <n v="50825"/>
  </r>
  <r>
    <x v="26"/>
    <x v="1"/>
    <x v="5"/>
    <n v="49029"/>
  </r>
  <r>
    <x v="26"/>
    <x v="2"/>
    <x v="5"/>
    <n v="32893"/>
  </r>
  <r>
    <x v="26"/>
    <x v="3"/>
    <x v="5"/>
    <n v="3190"/>
  </r>
  <r>
    <x v="26"/>
    <x v="4"/>
    <x v="5"/>
    <n v="7232"/>
  </r>
  <r>
    <x v="26"/>
    <x v="5"/>
    <x v="5"/>
    <n v="7233"/>
  </r>
  <r>
    <x v="26"/>
    <x v="6"/>
    <x v="5"/>
    <n v="6977"/>
  </r>
  <r>
    <x v="26"/>
    <x v="7"/>
    <x v="5"/>
    <n v="8471"/>
  </r>
  <r>
    <x v="26"/>
    <x v="8"/>
    <x v="5"/>
    <n v="11243"/>
  </r>
  <r>
    <x v="0"/>
    <x v="0"/>
    <x v="6"/>
    <n v="28400"/>
  </r>
  <r>
    <x v="0"/>
    <x v="1"/>
    <x v="6"/>
    <n v="33276"/>
  </r>
  <r>
    <x v="0"/>
    <x v="2"/>
    <x v="6"/>
    <n v="42435"/>
  </r>
  <r>
    <x v="0"/>
    <x v="3"/>
    <x v="6"/>
    <n v="42636"/>
  </r>
  <r>
    <x v="0"/>
    <x v="4"/>
    <x v="6"/>
    <n v="47217"/>
  </r>
  <r>
    <x v="0"/>
    <x v="5"/>
    <x v="6"/>
    <n v="43470"/>
  </r>
  <r>
    <x v="0"/>
    <x v="6"/>
    <x v="6"/>
    <n v="43091"/>
  </r>
  <r>
    <x v="0"/>
    <x v="7"/>
    <x v="6"/>
    <n v="47797"/>
  </r>
  <r>
    <x v="0"/>
    <x v="8"/>
    <x v="6"/>
    <n v="50030"/>
  </r>
  <r>
    <x v="0"/>
    <x v="9"/>
    <x v="6"/>
    <n v="48721"/>
  </r>
  <r>
    <x v="0"/>
    <x v="10"/>
    <x v="6"/>
    <n v="51366"/>
  </r>
  <r>
    <x v="0"/>
    <x v="11"/>
    <x v="6"/>
    <n v="47651"/>
  </r>
  <r>
    <x v="1"/>
    <x v="0"/>
    <x v="6"/>
    <n v="43313"/>
  </r>
  <r>
    <x v="1"/>
    <x v="1"/>
    <x v="6"/>
    <n v="40311"/>
  </r>
  <r>
    <x v="1"/>
    <x v="2"/>
    <x v="6"/>
    <n v="49726"/>
  </r>
  <r>
    <x v="1"/>
    <x v="3"/>
    <x v="6"/>
    <n v="38828"/>
  </r>
  <r>
    <x v="1"/>
    <x v="4"/>
    <x v="6"/>
    <n v="39247"/>
  </r>
  <r>
    <x v="1"/>
    <x v="5"/>
    <x v="6"/>
    <n v="38128"/>
  </r>
  <r>
    <x v="1"/>
    <x v="6"/>
    <x v="6"/>
    <n v="38487"/>
  </r>
  <r>
    <x v="1"/>
    <x v="7"/>
    <x v="6"/>
    <n v="41380"/>
  </r>
  <r>
    <x v="1"/>
    <x v="8"/>
    <x v="6"/>
    <n v="40318"/>
  </r>
  <r>
    <x v="1"/>
    <x v="9"/>
    <x v="6"/>
    <n v="40567"/>
  </r>
  <r>
    <x v="1"/>
    <x v="10"/>
    <x v="6"/>
    <n v="42048"/>
  </r>
  <r>
    <x v="1"/>
    <x v="11"/>
    <x v="6"/>
    <n v="36117"/>
  </r>
  <r>
    <x v="2"/>
    <x v="0"/>
    <x v="6"/>
    <n v="35677"/>
  </r>
  <r>
    <x v="2"/>
    <x v="1"/>
    <x v="6"/>
    <n v="35662"/>
  </r>
  <r>
    <x v="2"/>
    <x v="2"/>
    <x v="6"/>
    <n v="41700"/>
  </r>
  <r>
    <x v="2"/>
    <x v="3"/>
    <x v="6"/>
    <n v="42703"/>
  </r>
  <r>
    <x v="2"/>
    <x v="4"/>
    <x v="6"/>
    <n v="46012"/>
  </r>
  <r>
    <x v="2"/>
    <x v="5"/>
    <x v="6"/>
    <n v="37990"/>
  </r>
  <r>
    <x v="2"/>
    <x v="6"/>
    <x v="6"/>
    <n v="43031"/>
  </r>
  <r>
    <x v="2"/>
    <x v="7"/>
    <x v="6"/>
    <n v="42077"/>
  </r>
  <r>
    <x v="2"/>
    <x v="8"/>
    <x v="6"/>
    <n v="42126"/>
  </r>
  <r>
    <x v="2"/>
    <x v="9"/>
    <x v="6"/>
    <n v="50793"/>
  </r>
  <r>
    <x v="2"/>
    <x v="10"/>
    <x v="6"/>
    <n v="50163"/>
  </r>
  <r>
    <x v="2"/>
    <x v="11"/>
    <x v="6"/>
    <n v="51029"/>
  </r>
  <r>
    <x v="3"/>
    <x v="0"/>
    <x v="6"/>
    <n v="44932"/>
  </r>
  <r>
    <x v="3"/>
    <x v="1"/>
    <x v="6"/>
    <n v="43892"/>
  </r>
  <r>
    <x v="3"/>
    <x v="2"/>
    <x v="6"/>
    <n v="53447"/>
  </r>
  <r>
    <x v="3"/>
    <x v="3"/>
    <x v="6"/>
    <n v="54056"/>
  </r>
  <r>
    <x v="3"/>
    <x v="4"/>
    <x v="6"/>
    <n v="52188"/>
  </r>
  <r>
    <x v="3"/>
    <x v="5"/>
    <x v="6"/>
    <n v="48954"/>
  </r>
  <r>
    <x v="3"/>
    <x v="6"/>
    <x v="6"/>
    <n v="52187"/>
  </r>
  <r>
    <x v="3"/>
    <x v="7"/>
    <x v="6"/>
    <n v="46937"/>
  </r>
  <r>
    <x v="3"/>
    <x v="8"/>
    <x v="6"/>
    <n v="52599"/>
  </r>
  <r>
    <x v="3"/>
    <x v="9"/>
    <x v="6"/>
    <n v="55898"/>
  </r>
  <r>
    <x v="3"/>
    <x v="10"/>
    <x v="6"/>
    <n v="47859"/>
  </r>
  <r>
    <x v="3"/>
    <x v="11"/>
    <x v="6"/>
    <n v="45498"/>
  </r>
  <r>
    <x v="4"/>
    <x v="0"/>
    <x v="6"/>
    <n v="41444"/>
  </r>
  <r>
    <x v="4"/>
    <x v="1"/>
    <x v="6"/>
    <n v="38053"/>
  </r>
  <r>
    <x v="4"/>
    <x v="2"/>
    <x v="6"/>
    <n v="49224"/>
  </r>
  <r>
    <x v="4"/>
    <x v="3"/>
    <x v="6"/>
    <n v="47896"/>
  </r>
  <r>
    <x v="4"/>
    <x v="4"/>
    <x v="6"/>
    <n v="44612"/>
  </r>
  <r>
    <x v="4"/>
    <x v="5"/>
    <x v="6"/>
    <n v="44867"/>
  </r>
  <r>
    <x v="4"/>
    <x v="6"/>
    <x v="6"/>
    <n v="49226"/>
  </r>
  <r>
    <x v="4"/>
    <x v="7"/>
    <x v="6"/>
    <n v="45724"/>
  </r>
  <r>
    <x v="4"/>
    <x v="8"/>
    <x v="6"/>
    <n v="51686"/>
  </r>
  <r>
    <x v="4"/>
    <x v="9"/>
    <x v="6"/>
    <n v="52518"/>
  </r>
  <r>
    <x v="4"/>
    <x v="10"/>
    <x v="6"/>
    <n v="52753"/>
  </r>
  <r>
    <x v="4"/>
    <x v="11"/>
    <x v="6"/>
    <n v="50006"/>
  </r>
  <r>
    <x v="5"/>
    <x v="0"/>
    <x v="6"/>
    <n v="42697"/>
  </r>
  <r>
    <x v="5"/>
    <x v="1"/>
    <x v="6"/>
    <n v="41826"/>
  </r>
  <r>
    <x v="5"/>
    <x v="2"/>
    <x v="6"/>
    <n v="55447"/>
  </r>
  <r>
    <x v="5"/>
    <x v="3"/>
    <x v="6"/>
    <n v="55760"/>
  </r>
  <r>
    <x v="5"/>
    <x v="4"/>
    <x v="6"/>
    <n v="51580"/>
  </r>
  <r>
    <x v="5"/>
    <x v="5"/>
    <x v="6"/>
    <n v="50799"/>
  </r>
  <r>
    <x v="5"/>
    <x v="6"/>
    <x v="6"/>
    <n v="51982"/>
  </r>
  <r>
    <x v="5"/>
    <x v="7"/>
    <x v="6"/>
    <n v="50089"/>
  </r>
  <r>
    <x v="5"/>
    <x v="8"/>
    <x v="6"/>
    <n v="54607"/>
  </r>
  <r>
    <x v="5"/>
    <x v="9"/>
    <x v="6"/>
    <n v="50941"/>
  </r>
  <r>
    <x v="5"/>
    <x v="10"/>
    <x v="6"/>
    <n v="53566"/>
  </r>
  <r>
    <x v="5"/>
    <x v="11"/>
    <x v="6"/>
    <n v="49003"/>
  </r>
  <r>
    <x v="6"/>
    <x v="0"/>
    <x v="6"/>
    <n v="42418"/>
  </r>
  <r>
    <x v="6"/>
    <x v="1"/>
    <x v="6"/>
    <n v="47730"/>
  </r>
  <r>
    <x v="6"/>
    <x v="2"/>
    <x v="6"/>
    <n v="58131"/>
  </r>
  <r>
    <x v="6"/>
    <x v="3"/>
    <x v="6"/>
    <n v="50191"/>
  </r>
  <r>
    <x v="6"/>
    <x v="4"/>
    <x v="6"/>
    <n v="50391"/>
  </r>
  <r>
    <x v="6"/>
    <x v="5"/>
    <x v="6"/>
    <n v="49251"/>
  </r>
  <r>
    <x v="6"/>
    <x v="6"/>
    <x v="6"/>
    <n v="48778"/>
  </r>
  <r>
    <x v="6"/>
    <x v="7"/>
    <x v="6"/>
    <n v="53542"/>
  </r>
  <r>
    <x v="6"/>
    <x v="8"/>
    <x v="6"/>
    <n v="54614"/>
  </r>
  <r>
    <x v="6"/>
    <x v="9"/>
    <x v="6"/>
    <n v="51546"/>
  </r>
  <r>
    <x v="6"/>
    <x v="10"/>
    <x v="6"/>
    <n v="50154"/>
  </r>
  <r>
    <x v="6"/>
    <x v="11"/>
    <x v="6"/>
    <n v="43791"/>
  </r>
  <r>
    <x v="7"/>
    <x v="0"/>
    <x v="6"/>
    <n v="41059"/>
  </r>
  <r>
    <x v="7"/>
    <x v="1"/>
    <x v="6"/>
    <n v="39889"/>
  </r>
  <r>
    <x v="7"/>
    <x v="2"/>
    <x v="6"/>
    <n v="46066"/>
  </r>
  <r>
    <x v="7"/>
    <x v="3"/>
    <x v="6"/>
    <n v="43076"/>
  </r>
  <r>
    <x v="7"/>
    <x v="4"/>
    <x v="6"/>
    <n v="47651"/>
  </r>
  <r>
    <x v="7"/>
    <x v="5"/>
    <x v="6"/>
    <n v="46526"/>
  </r>
  <r>
    <x v="7"/>
    <x v="6"/>
    <x v="6"/>
    <n v="43666"/>
  </r>
  <r>
    <x v="7"/>
    <x v="7"/>
    <x v="6"/>
    <n v="45317"/>
  </r>
  <r>
    <x v="7"/>
    <x v="8"/>
    <x v="6"/>
    <n v="42179"/>
  </r>
  <r>
    <x v="7"/>
    <x v="9"/>
    <x v="6"/>
    <n v="41460"/>
  </r>
  <r>
    <x v="7"/>
    <x v="10"/>
    <x v="6"/>
    <n v="39924"/>
  </r>
  <r>
    <x v="7"/>
    <x v="11"/>
    <x v="6"/>
    <n v="29886"/>
  </r>
  <r>
    <x v="8"/>
    <x v="0"/>
    <x v="6"/>
    <n v="29746"/>
  </r>
  <r>
    <x v="8"/>
    <x v="1"/>
    <x v="6"/>
    <n v="29086"/>
  </r>
  <r>
    <x v="8"/>
    <x v="2"/>
    <x v="6"/>
    <n v="33565"/>
  </r>
  <r>
    <x v="8"/>
    <x v="3"/>
    <x v="6"/>
    <n v="34352"/>
  </r>
  <r>
    <x v="8"/>
    <x v="4"/>
    <x v="6"/>
    <n v="35853"/>
  </r>
  <r>
    <x v="8"/>
    <x v="5"/>
    <x v="6"/>
    <n v="35604"/>
  </r>
  <r>
    <x v="8"/>
    <x v="6"/>
    <x v="6"/>
    <n v="42445"/>
  </r>
  <r>
    <x v="8"/>
    <x v="7"/>
    <x v="6"/>
    <n v="45395"/>
  </r>
  <r>
    <x v="8"/>
    <x v="8"/>
    <x v="6"/>
    <n v="45206"/>
  </r>
  <r>
    <x v="8"/>
    <x v="9"/>
    <x v="6"/>
    <n v="46502"/>
  </r>
  <r>
    <x v="8"/>
    <x v="10"/>
    <x v="6"/>
    <n v="44004"/>
  </r>
  <r>
    <x v="8"/>
    <x v="11"/>
    <x v="6"/>
    <n v="40213"/>
  </r>
  <r>
    <x v="9"/>
    <x v="0"/>
    <x v="6"/>
    <n v="37554"/>
  </r>
  <r>
    <x v="9"/>
    <x v="1"/>
    <x v="6"/>
    <n v="36881"/>
  </r>
  <r>
    <x v="9"/>
    <x v="2"/>
    <x v="6"/>
    <n v="42852"/>
  </r>
  <r>
    <x v="9"/>
    <x v="3"/>
    <x v="6"/>
    <n v="49990"/>
  </r>
  <r>
    <x v="9"/>
    <x v="4"/>
    <x v="6"/>
    <n v="60770"/>
  </r>
  <r>
    <x v="9"/>
    <x v="5"/>
    <x v="6"/>
    <n v="54148"/>
  </r>
  <r>
    <x v="9"/>
    <x v="6"/>
    <x v="6"/>
    <n v="59574"/>
  </r>
  <r>
    <x v="9"/>
    <x v="7"/>
    <x v="6"/>
    <n v="57268"/>
  </r>
  <r>
    <x v="9"/>
    <x v="8"/>
    <x v="6"/>
    <n v="59328"/>
  </r>
  <r>
    <x v="9"/>
    <x v="9"/>
    <x v="6"/>
    <n v="59328"/>
  </r>
  <r>
    <x v="9"/>
    <x v="10"/>
    <x v="6"/>
    <n v="52974"/>
  </r>
  <r>
    <x v="9"/>
    <x v="11"/>
    <x v="6"/>
    <n v="51274"/>
  </r>
  <r>
    <x v="10"/>
    <x v="0"/>
    <x v="6"/>
    <n v="45530"/>
  </r>
  <r>
    <x v="10"/>
    <x v="1"/>
    <x v="6"/>
    <n v="48621"/>
  </r>
  <r>
    <x v="10"/>
    <x v="2"/>
    <x v="6"/>
    <n v="64850"/>
  </r>
  <r>
    <x v="10"/>
    <x v="3"/>
    <x v="6"/>
    <n v="54549"/>
  </r>
  <r>
    <x v="10"/>
    <x v="4"/>
    <x v="6"/>
    <n v="57324"/>
  </r>
  <r>
    <x v="10"/>
    <x v="5"/>
    <x v="6"/>
    <n v="56982"/>
  </r>
  <r>
    <x v="10"/>
    <x v="6"/>
    <x v="6"/>
    <n v="54660"/>
  </r>
  <r>
    <x v="10"/>
    <x v="7"/>
    <x v="6"/>
    <n v="55189"/>
  </r>
  <r>
    <x v="10"/>
    <x v="8"/>
    <x v="6"/>
    <n v="60987"/>
  </r>
  <r>
    <x v="10"/>
    <x v="9"/>
    <x v="6"/>
    <n v="55390"/>
  </r>
  <r>
    <x v="10"/>
    <x v="10"/>
    <x v="6"/>
    <n v="61758"/>
  </r>
  <r>
    <x v="10"/>
    <x v="11"/>
    <x v="6"/>
    <n v="54887"/>
  </r>
  <r>
    <x v="11"/>
    <x v="0"/>
    <x v="6"/>
    <n v="48828"/>
  </r>
  <r>
    <x v="11"/>
    <x v="1"/>
    <x v="6"/>
    <n v="46823"/>
  </r>
  <r>
    <x v="11"/>
    <x v="2"/>
    <x v="6"/>
    <n v="57738"/>
  </r>
  <r>
    <x v="11"/>
    <x v="3"/>
    <x v="6"/>
    <n v="58611"/>
  </r>
  <r>
    <x v="11"/>
    <x v="4"/>
    <x v="6"/>
    <n v="58718"/>
  </r>
  <r>
    <x v="11"/>
    <x v="5"/>
    <x v="6"/>
    <n v="52490"/>
  </r>
  <r>
    <x v="11"/>
    <x v="6"/>
    <x v="6"/>
    <n v="55273"/>
  </r>
  <r>
    <x v="11"/>
    <x v="7"/>
    <x v="6"/>
    <n v="55663"/>
  </r>
  <r>
    <x v="11"/>
    <x v="8"/>
    <x v="6"/>
    <n v="59396"/>
  </r>
  <r>
    <x v="11"/>
    <x v="9"/>
    <x v="6"/>
    <n v="55591"/>
  </r>
  <r>
    <x v="11"/>
    <x v="10"/>
    <x v="6"/>
    <n v="61431"/>
  </r>
  <r>
    <x v="11"/>
    <x v="11"/>
    <x v="6"/>
    <n v="58580"/>
  </r>
  <r>
    <x v="12"/>
    <x v="0"/>
    <x v="6"/>
    <n v="50376"/>
  </r>
  <r>
    <x v="12"/>
    <x v="1"/>
    <x v="6"/>
    <n v="47335"/>
  </r>
  <r>
    <x v="12"/>
    <x v="2"/>
    <x v="6"/>
    <n v="63719"/>
  </r>
  <r>
    <x v="12"/>
    <x v="3"/>
    <x v="6"/>
    <n v="54754"/>
  </r>
  <r>
    <x v="12"/>
    <x v="4"/>
    <x v="6"/>
    <n v="63143"/>
  </r>
  <r>
    <x v="12"/>
    <x v="5"/>
    <x v="6"/>
    <n v="59671"/>
  </r>
  <r>
    <x v="12"/>
    <x v="6"/>
    <x v="6"/>
    <n v="56794"/>
  </r>
  <r>
    <x v="12"/>
    <x v="7"/>
    <x v="6"/>
    <n v="59670"/>
  </r>
  <r>
    <x v="12"/>
    <x v="8"/>
    <x v="6"/>
    <n v="61935"/>
  </r>
  <r>
    <x v="12"/>
    <x v="9"/>
    <x v="6"/>
    <n v="56231"/>
  </r>
  <r>
    <x v="12"/>
    <x v="10"/>
    <x v="6"/>
    <n v="60708"/>
  </r>
  <r>
    <x v="12"/>
    <x v="11"/>
    <x v="6"/>
    <n v="49841"/>
  </r>
  <r>
    <x v="13"/>
    <x v="0"/>
    <x v="6"/>
    <n v="49555"/>
  </r>
  <r>
    <x v="13"/>
    <x v="1"/>
    <x v="6"/>
    <n v="46207"/>
  </r>
  <r>
    <x v="13"/>
    <x v="2"/>
    <x v="6"/>
    <n v="60344"/>
  </r>
  <r>
    <x v="13"/>
    <x v="3"/>
    <x v="6"/>
    <n v="48682"/>
  </r>
  <r>
    <x v="13"/>
    <x v="4"/>
    <x v="6"/>
    <n v="48046"/>
  </r>
  <r>
    <x v="13"/>
    <x v="5"/>
    <x v="6"/>
    <n v="43635"/>
  </r>
  <r>
    <x v="13"/>
    <x v="6"/>
    <x v="6"/>
    <n v="45017"/>
  </r>
  <r>
    <x v="13"/>
    <x v="7"/>
    <x v="6"/>
    <n v="48665"/>
  </r>
  <r>
    <x v="13"/>
    <x v="8"/>
    <x v="6"/>
    <n v="44100"/>
  </r>
  <r>
    <x v="13"/>
    <x v="9"/>
    <x v="6"/>
    <n v="49562"/>
  </r>
  <r>
    <x v="13"/>
    <x v="10"/>
    <x v="6"/>
    <n v="62837"/>
  </r>
  <r>
    <x v="13"/>
    <x v="11"/>
    <x v="6"/>
    <n v="46897"/>
  </r>
  <r>
    <x v="14"/>
    <x v="0"/>
    <x v="6"/>
    <n v="44871"/>
  </r>
  <r>
    <x v="14"/>
    <x v="1"/>
    <x v="6"/>
    <n v="45336"/>
  </r>
  <r>
    <x v="14"/>
    <x v="2"/>
    <x v="6"/>
    <n v="44181"/>
  </r>
  <r>
    <x v="14"/>
    <x v="3"/>
    <x v="6"/>
    <n v="49685"/>
  </r>
  <r>
    <x v="14"/>
    <x v="4"/>
    <x v="6"/>
    <n v="46853"/>
  </r>
  <r>
    <x v="14"/>
    <x v="5"/>
    <x v="6"/>
    <n v="44589"/>
  </r>
  <r>
    <x v="14"/>
    <x v="6"/>
    <x v="6"/>
    <n v="46207"/>
  </r>
  <r>
    <x v="14"/>
    <x v="7"/>
    <x v="6"/>
    <n v="40912"/>
  </r>
  <r>
    <x v="14"/>
    <x v="8"/>
    <x v="6"/>
    <n v="44246"/>
  </r>
  <r>
    <x v="14"/>
    <x v="9"/>
    <x v="6"/>
    <n v="44112"/>
  </r>
  <r>
    <x v="14"/>
    <x v="10"/>
    <x v="6"/>
    <n v="39619"/>
  </r>
  <r>
    <x v="14"/>
    <x v="11"/>
    <x v="6"/>
    <n v="43418"/>
  </r>
  <r>
    <x v="15"/>
    <x v="0"/>
    <x v="6"/>
    <n v="37566"/>
  </r>
  <r>
    <x v="15"/>
    <x v="1"/>
    <x v="6"/>
    <n v="37897"/>
  </r>
  <r>
    <x v="15"/>
    <x v="2"/>
    <x v="6"/>
    <n v="40516"/>
  </r>
  <r>
    <x v="15"/>
    <x v="3"/>
    <x v="6"/>
    <n v="38162"/>
  </r>
  <r>
    <x v="15"/>
    <x v="4"/>
    <x v="6"/>
    <n v="38798"/>
  </r>
  <r>
    <x v="15"/>
    <x v="5"/>
    <x v="6"/>
    <n v="39451"/>
  </r>
  <r>
    <x v="15"/>
    <x v="6"/>
    <x v="6"/>
    <n v="38005"/>
  </r>
  <r>
    <x v="15"/>
    <x v="7"/>
    <x v="6"/>
    <n v="35030"/>
  </r>
  <r>
    <x v="15"/>
    <x v="8"/>
    <x v="6"/>
    <n v="37822"/>
  </r>
  <r>
    <x v="15"/>
    <x v="9"/>
    <x v="6"/>
    <n v="44105"/>
  </r>
  <r>
    <x v="15"/>
    <x v="10"/>
    <x v="6"/>
    <n v="37182"/>
  </r>
  <r>
    <x v="15"/>
    <x v="11"/>
    <x v="6"/>
    <n v="39784"/>
  </r>
  <r>
    <x v="16"/>
    <x v="0"/>
    <x v="6"/>
    <n v="30668"/>
  </r>
  <r>
    <x v="16"/>
    <x v="1"/>
    <x v="6"/>
    <n v="34869"/>
  </r>
  <r>
    <x v="16"/>
    <x v="2"/>
    <x v="6"/>
    <n v="42175"/>
  </r>
  <r>
    <x v="16"/>
    <x v="3"/>
    <x v="6"/>
    <n v="45834"/>
  </r>
  <r>
    <x v="16"/>
    <x v="4"/>
    <x v="6"/>
    <n v="45312"/>
  </r>
  <r>
    <x v="16"/>
    <x v="5"/>
    <x v="6"/>
    <n v="46536"/>
  </r>
  <r>
    <x v="16"/>
    <x v="6"/>
    <x v="6"/>
    <n v="41677"/>
  </r>
  <r>
    <x v="16"/>
    <x v="7"/>
    <x v="6"/>
    <n v="42602"/>
  </r>
  <r>
    <x v="16"/>
    <x v="8"/>
    <x v="6"/>
    <n v="47617"/>
  </r>
  <r>
    <x v="16"/>
    <x v="9"/>
    <x v="6"/>
    <n v="38404"/>
  </r>
  <r>
    <x v="16"/>
    <x v="10"/>
    <x v="6"/>
    <n v="43054"/>
  </r>
  <r>
    <x v="16"/>
    <x v="11"/>
    <x v="6"/>
    <n v="25258"/>
  </r>
  <r>
    <x v="17"/>
    <x v="0"/>
    <x v="6"/>
    <n v="18633"/>
  </r>
  <r>
    <x v="17"/>
    <x v="1"/>
    <x v="6"/>
    <n v="14022"/>
  </r>
  <r>
    <x v="17"/>
    <x v="2"/>
    <x v="6"/>
    <n v="16763"/>
  </r>
  <r>
    <x v="17"/>
    <x v="3"/>
    <x v="6"/>
    <n v="17538"/>
  </r>
  <r>
    <x v="17"/>
    <x v="4"/>
    <x v="6"/>
    <n v="25104"/>
  </r>
  <r>
    <x v="17"/>
    <x v="5"/>
    <x v="6"/>
    <n v="22183"/>
  </r>
  <r>
    <x v="17"/>
    <x v="6"/>
    <x v="6"/>
    <n v="14535"/>
  </r>
  <r>
    <x v="17"/>
    <x v="7"/>
    <x v="6"/>
    <n v="12051"/>
  </r>
  <r>
    <x v="17"/>
    <x v="8"/>
    <x v="6"/>
    <n v="16832"/>
  </r>
  <r>
    <x v="17"/>
    <x v="9"/>
    <x v="6"/>
    <n v="22322"/>
  </r>
  <r>
    <x v="17"/>
    <x v="10"/>
    <x v="6"/>
    <n v="33132"/>
  </r>
  <r>
    <x v="17"/>
    <x v="11"/>
    <x v="6"/>
    <n v="25315"/>
  </r>
  <r>
    <x v="18"/>
    <x v="0"/>
    <x v="6"/>
    <n v="26940"/>
  </r>
  <r>
    <x v="18"/>
    <x v="1"/>
    <x v="6"/>
    <n v="25516"/>
  </r>
  <r>
    <x v="18"/>
    <x v="2"/>
    <x v="6"/>
    <n v="34503"/>
  </r>
  <r>
    <x v="18"/>
    <x v="3"/>
    <x v="6"/>
    <n v="28962"/>
  </r>
  <r>
    <x v="18"/>
    <x v="4"/>
    <x v="6"/>
    <n v="31206"/>
  </r>
  <r>
    <x v="18"/>
    <x v="5"/>
    <x v="6"/>
    <n v="28593"/>
  </r>
  <r>
    <x v="18"/>
    <x v="6"/>
    <x v="6"/>
    <n v="29821"/>
  </r>
  <r>
    <x v="18"/>
    <x v="7"/>
    <x v="6"/>
    <n v="26345"/>
  </r>
  <r>
    <x v="18"/>
    <x v="8"/>
    <x v="6"/>
    <n v="24563"/>
  </r>
  <r>
    <x v="18"/>
    <x v="9"/>
    <x v="6"/>
    <n v="27041"/>
  </r>
  <r>
    <x v="18"/>
    <x v="10"/>
    <x v="6"/>
    <n v="23800"/>
  </r>
  <r>
    <x v="18"/>
    <x v="11"/>
    <x v="6"/>
    <n v="19973"/>
  </r>
  <r>
    <x v="19"/>
    <x v="0"/>
    <x v="6"/>
    <n v="18949"/>
  </r>
  <r>
    <x v="19"/>
    <x v="1"/>
    <x v="6"/>
    <n v="15109"/>
  </r>
  <r>
    <x v="19"/>
    <x v="2"/>
    <x v="6"/>
    <n v="15836"/>
  </r>
  <r>
    <x v="19"/>
    <x v="3"/>
    <x v="6"/>
    <n v="15219"/>
  </r>
  <r>
    <x v="19"/>
    <x v="4"/>
    <x v="6"/>
    <n v="18617"/>
  </r>
  <r>
    <x v="19"/>
    <x v="5"/>
    <x v="6"/>
    <n v="16350"/>
  </r>
  <r>
    <x v="19"/>
    <x v="6"/>
    <x v="6"/>
    <n v="18962"/>
  </r>
  <r>
    <x v="19"/>
    <x v="7"/>
    <x v="6"/>
    <n v="19851"/>
  </r>
  <r>
    <x v="19"/>
    <x v="8"/>
    <x v="6"/>
    <n v="19600"/>
  </r>
  <r>
    <x v="19"/>
    <x v="9"/>
    <x v="6"/>
    <n v="21053"/>
  </r>
  <r>
    <x v="19"/>
    <x v="10"/>
    <x v="6"/>
    <n v="16731"/>
  </r>
  <r>
    <x v="19"/>
    <x v="11"/>
    <x v="6"/>
    <n v="14860"/>
  </r>
  <r>
    <x v="20"/>
    <x v="0"/>
    <x v="6"/>
    <n v="11388"/>
  </r>
  <r>
    <x v="20"/>
    <x v="1"/>
    <x v="6"/>
    <n v="10765"/>
  </r>
  <r>
    <x v="20"/>
    <x v="2"/>
    <x v="6"/>
    <n v="11025"/>
  </r>
  <r>
    <x v="20"/>
    <x v="3"/>
    <x v="6"/>
    <n v="13455"/>
  </r>
  <r>
    <x v="20"/>
    <x v="4"/>
    <x v="6"/>
    <n v="12481"/>
  </r>
  <r>
    <x v="20"/>
    <x v="5"/>
    <x v="6"/>
    <n v="10952"/>
  </r>
  <r>
    <x v="20"/>
    <x v="6"/>
    <x v="6"/>
    <n v="10924"/>
  </r>
  <r>
    <x v="20"/>
    <x v="7"/>
    <x v="6"/>
    <n v="17269"/>
  </r>
  <r>
    <x v="20"/>
    <x v="8"/>
    <x v="6"/>
    <n v="25251"/>
  </r>
  <r>
    <x v="20"/>
    <x v="9"/>
    <x v="6"/>
    <n v="19426"/>
  </r>
  <r>
    <x v="20"/>
    <x v="10"/>
    <x v="6"/>
    <n v="18884"/>
  </r>
  <r>
    <x v="20"/>
    <x v="11"/>
    <x v="6"/>
    <n v="12788"/>
  </r>
  <r>
    <x v="21"/>
    <x v="0"/>
    <x v="6"/>
    <n v="10543"/>
  </r>
  <r>
    <x v="21"/>
    <x v="1"/>
    <x v="6"/>
    <n v="19102"/>
  </r>
  <r>
    <x v="21"/>
    <x v="2"/>
    <x v="6"/>
    <n v="46108"/>
  </r>
  <r>
    <x v="21"/>
    <x v="3"/>
    <x v="6"/>
    <n v="55657"/>
  </r>
  <r>
    <x v="21"/>
    <x v="4"/>
    <x v="6"/>
    <n v="51553"/>
  </r>
  <r>
    <x v="21"/>
    <x v="5"/>
    <x v="6"/>
    <n v="51299"/>
  </r>
  <r>
    <x v="21"/>
    <x v="6"/>
    <x v="6"/>
    <n v="54218"/>
  </r>
  <r>
    <x v="21"/>
    <x v="7"/>
    <x v="6"/>
    <n v="47792"/>
  </r>
  <r>
    <x v="21"/>
    <x v="8"/>
    <x v="6"/>
    <n v="54496"/>
  </r>
  <r>
    <x v="21"/>
    <x v="9"/>
    <x v="6"/>
    <n v="59719"/>
  </r>
  <r>
    <x v="21"/>
    <x v="10"/>
    <x v="6"/>
    <n v="56689"/>
  </r>
  <r>
    <x v="21"/>
    <x v="11"/>
    <x v="6"/>
    <n v="48446"/>
  </r>
  <r>
    <x v="22"/>
    <x v="0"/>
    <x v="6"/>
    <n v="44247"/>
  </r>
  <r>
    <x v="22"/>
    <x v="1"/>
    <x v="6"/>
    <n v="49153"/>
  </r>
  <r>
    <x v="22"/>
    <x v="2"/>
    <x v="6"/>
    <n v="45596"/>
  </r>
  <r>
    <x v="22"/>
    <x v="3"/>
    <x v="6"/>
    <n v="58509"/>
  </r>
  <r>
    <x v="22"/>
    <x v="4"/>
    <x v="6"/>
    <n v="63083"/>
  </r>
  <r>
    <x v="22"/>
    <x v="5"/>
    <x v="6"/>
    <n v="53836"/>
  </r>
  <r>
    <x v="22"/>
    <x v="6"/>
    <x v="6"/>
    <n v="29119"/>
  </r>
  <r>
    <x v="22"/>
    <x v="7"/>
    <x v="6"/>
    <n v="67979"/>
  </r>
  <r>
    <x v="22"/>
    <x v="8"/>
    <x v="6"/>
    <n v="68247"/>
  </r>
  <r>
    <x v="22"/>
    <x v="9"/>
    <x v="6"/>
    <n v="61847"/>
  </r>
  <r>
    <x v="22"/>
    <x v="10"/>
    <x v="6"/>
    <n v="66066"/>
  </r>
  <r>
    <x v="22"/>
    <x v="11"/>
    <x v="6"/>
    <n v="59747"/>
  </r>
  <r>
    <x v="23"/>
    <x v="0"/>
    <x v="6"/>
    <n v="46525"/>
  </r>
  <r>
    <x v="23"/>
    <x v="1"/>
    <x v="6"/>
    <n v="26100"/>
  </r>
  <r>
    <x v="23"/>
    <x v="2"/>
    <x v="6"/>
    <n v="61671"/>
  </r>
  <r>
    <x v="23"/>
    <x v="3"/>
    <x v="6"/>
    <n v="50883"/>
  </r>
  <r>
    <x v="23"/>
    <x v="4"/>
    <x v="6"/>
    <n v="88419"/>
  </r>
  <r>
    <x v="23"/>
    <x v="5"/>
    <x v="6"/>
    <n v="62706"/>
  </r>
  <r>
    <x v="23"/>
    <x v="6"/>
    <x v="6"/>
    <n v="62261"/>
  </r>
  <r>
    <x v="23"/>
    <x v="7"/>
    <x v="6"/>
    <n v="66208"/>
  </r>
  <r>
    <x v="23"/>
    <x v="8"/>
    <x v="6"/>
    <n v="62627"/>
  </r>
  <r>
    <x v="23"/>
    <x v="9"/>
    <x v="6"/>
    <n v="63776"/>
  </r>
  <r>
    <x v="23"/>
    <x v="10"/>
    <x v="6"/>
    <n v="65538"/>
  </r>
  <r>
    <x v="23"/>
    <x v="11"/>
    <x v="6"/>
    <n v="52781"/>
  </r>
  <r>
    <x v="24"/>
    <x v="0"/>
    <x v="6"/>
    <n v="64277"/>
  </r>
  <r>
    <x v="24"/>
    <x v="1"/>
    <x v="6"/>
    <n v="64428"/>
  </r>
  <r>
    <x v="24"/>
    <x v="2"/>
    <x v="6"/>
    <n v="84313"/>
  </r>
  <r>
    <x v="24"/>
    <x v="3"/>
    <x v="6"/>
    <n v="80245"/>
  </r>
  <r>
    <x v="24"/>
    <x v="4"/>
    <x v="6"/>
    <n v="86207"/>
  </r>
  <r>
    <x v="24"/>
    <x v="5"/>
    <x v="6"/>
    <n v="78115"/>
  </r>
  <r>
    <x v="24"/>
    <x v="6"/>
    <x v="6"/>
    <n v="72131"/>
  </r>
  <r>
    <x v="24"/>
    <x v="7"/>
    <x v="6"/>
    <n v="80037"/>
  </r>
  <r>
    <x v="24"/>
    <x v="8"/>
    <x v="6"/>
    <n v="76267"/>
  </r>
  <r>
    <x v="24"/>
    <x v="9"/>
    <x v="6"/>
    <n v="85364"/>
  </r>
  <r>
    <x v="24"/>
    <x v="10"/>
    <x v="6"/>
    <n v="77098"/>
  </r>
  <r>
    <x v="24"/>
    <x v="11"/>
    <x v="6"/>
    <n v="64777"/>
  </r>
  <r>
    <x v="25"/>
    <x v="0"/>
    <x v="6"/>
    <n v="67815"/>
  </r>
  <r>
    <x v="25"/>
    <x v="1"/>
    <x v="6"/>
    <n v="64622"/>
  </r>
  <r>
    <x v="25"/>
    <x v="2"/>
    <x v="6"/>
    <n v="70030"/>
  </r>
  <r>
    <x v="25"/>
    <x v="3"/>
    <x v="6"/>
    <n v="69418"/>
  </r>
  <r>
    <x v="25"/>
    <x v="4"/>
    <x v="6"/>
    <n v="75867"/>
  </r>
  <r>
    <x v="25"/>
    <x v="5"/>
    <x v="6"/>
    <n v="65677"/>
  </r>
  <r>
    <x v="25"/>
    <x v="6"/>
    <x v="6"/>
    <n v="65456"/>
  </r>
  <r>
    <x v="25"/>
    <x v="7"/>
    <x v="6"/>
    <n v="68252"/>
  </r>
  <r>
    <x v="25"/>
    <x v="8"/>
    <x v="6"/>
    <n v="63705"/>
  </r>
  <r>
    <x v="25"/>
    <x v="9"/>
    <x v="6"/>
    <n v="74741"/>
  </r>
  <r>
    <x v="25"/>
    <x v="10"/>
    <x v="6"/>
    <n v="67884"/>
  </r>
  <r>
    <x v="25"/>
    <x v="11"/>
    <x v="6"/>
    <n v="60627"/>
  </r>
  <r>
    <x v="26"/>
    <x v="0"/>
    <x v="6"/>
    <n v="50989"/>
  </r>
  <r>
    <x v="26"/>
    <x v="1"/>
    <x v="6"/>
    <n v="42932"/>
  </r>
  <r>
    <x v="26"/>
    <x v="2"/>
    <x v="6"/>
    <n v="31529"/>
  </r>
  <r>
    <x v="26"/>
    <x v="3"/>
    <x v="6"/>
    <n v="4592"/>
  </r>
  <r>
    <x v="26"/>
    <x v="4"/>
    <x v="6"/>
    <n v="8311"/>
  </r>
  <r>
    <x v="26"/>
    <x v="5"/>
    <x v="6"/>
    <n v="9810"/>
  </r>
  <r>
    <x v="26"/>
    <x v="6"/>
    <x v="6"/>
    <n v="9486"/>
  </r>
  <r>
    <x v="26"/>
    <x v="7"/>
    <x v="6"/>
    <n v="10302"/>
  </r>
  <r>
    <x v="26"/>
    <x v="8"/>
    <x v="6"/>
    <n v="12290"/>
  </r>
  <r>
    <x v="0"/>
    <x v="0"/>
    <x v="7"/>
    <n v="24148"/>
  </r>
  <r>
    <x v="0"/>
    <x v="1"/>
    <x v="7"/>
    <n v="31943"/>
  </r>
  <r>
    <x v="0"/>
    <x v="2"/>
    <x v="7"/>
    <n v="40743"/>
  </r>
  <r>
    <x v="0"/>
    <x v="3"/>
    <x v="7"/>
    <n v="41563"/>
  </r>
  <r>
    <x v="0"/>
    <x v="4"/>
    <x v="7"/>
    <n v="44610"/>
  </r>
  <r>
    <x v="0"/>
    <x v="5"/>
    <x v="7"/>
    <n v="44591"/>
  </r>
  <r>
    <x v="0"/>
    <x v="6"/>
    <x v="7"/>
    <n v="44644"/>
  </r>
  <r>
    <x v="0"/>
    <x v="7"/>
    <x v="7"/>
    <n v="49198"/>
  </r>
  <r>
    <x v="0"/>
    <x v="8"/>
    <x v="7"/>
    <n v="51969"/>
  </r>
  <r>
    <x v="0"/>
    <x v="9"/>
    <x v="7"/>
    <n v="50709"/>
  </r>
  <r>
    <x v="0"/>
    <x v="10"/>
    <x v="7"/>
    <n v="52201"/>
  </r>
  <r>
    <x v="0"/>
    <x v="11"/>
    <x v="7"/>
    <n v="48495"/>
  </r>
  <r>
    <x v="1"/>
    <x v="0"/>
    <x v="7"/>
    <n v="41734"/>
  </r>
  <r>
    <x v="1"/>
    <x v="1"/>
    <x v="7"/>
    <n v="39908"/>
  </r>
  <r>
    <x v="1"/>
    <x v="2"/>
    <x v="7"/>
    <n v="53705"/>
  </r>
  <r>
    <x v="1"/>
    <x v="3"/>
    <x v="7"/>
    <n v="43746"/>
  </r>
  <r>
    <x v="1"/>
    <x v="4"/>
    <x v="7"/>
    <n v="46471"/>
  </r>
  <r>
    <x v="1"/>
    <x v="5"/>
    <x v="7"/>
    <n v="45167"/>
  </r>
  <r>
    <x v="1"/>
    <x v="6"/>
    <x v="7"/>
    <n v="46651"/>
  </r>
  <r>
    <x v="1"/>
    <x v="7"/>
    <x v="7"/>
    <n v="48724"/>
  </r>
  <r>
    <x v="1"/>
    <x v="8"/>
    <x v="7"/>
    <n v="46341"/>
  </r>
  <r>
    <x v="1"/>
    <x v="9"/>
    <x v="7"/>
    <n v="46954"/>
  </r>
  <r>
    <x v="1"/>
    <x v="10"/>
    <x v="7"/>
    <n v="50209"/>
  </r>
  <r>
    <x v="1"/>
    <x v="11"/>
    <x v="7"/>
    <n v="43816"/>
  </r>
  <r>
    <x v="2"/>
    <x v="0"/>
    <x v="7"/>
    <n v="42752"/>
  </r>
  <r>
    <x v="2"/>
    <x v="1"/>
    <x v="7"/>
    <n v="41807"/>
  </r>
  <r>
    <x v="2"/>
    <x v="2"/>
    <x v="7"/>
    <n v="46974"/>
  </r>
  <r>
    <x v="2"/>
    <x v="3"/>
    <x v="7"/>
    <n v="51226"/>
  </r>
  <r>
    <x v="2"/>
    <x v="4"/>
    <x v="7"/>
    <n v="57772"/>
  </r>
  <r>
    <x v="2"/>
    <x v="5"/>
    <x v="7"/>
    <n v="46837"/>
  </r>
  <r>
    <x v="2"/>
    <x v="6"/>
    <x v="7"/>
    <n v="54101"/>
  </r>
  <r>
    <x v="2"/>
    <x v="7"/>
    <x v="7"/>
    <n v="52400"/>
  </r>
  <r>
    <x v="2"/>
    <x v="8"/>
    <x v="7"/>
    <n v="51178"/>
  </r>
  <r>
    <x v="2"/>
    <x v="9"/>
    <x v="7"/>
    <n v="57427"/>
  </r>
  <r>
    <x v="2"/>
    <x v="10"/>
    <x v="7"/>
    <n v="52194"/>
  </r>
  <r>
    <x v="2"/>
    <x v="11"/>
    <x v="7"/>
    <n v="44237"/>
  </r>
  <r>
    <x v="3"/>
    <x v="0"/>
    <x v="7"/>
    <n v="44268"/>
  </r>
  <r>
    <x v="3"/>
    <x v="1"/>
    <x v="7"/>
    <n v="41590"/>
  </r>
  <r>
    <x v="3"/>
    <x v="2"/>
    <x v="7"/>
    <n v="50003"/>
  </r>
  <r>
    <x v="3"/>
    <x v="3"/>
    <x v="7"/>
    <n v="57241"/>
  </r>
  <r>
    <x v="3"/>
    <x v="4"/>
    <x v="7"/>
    <n v="54774"/>
  </r>
  <r>
    <x v="3"/>
    <x v="5"/>
    <x v="7"/>
    <n v="50077"/>
  </r>
  <r>
    <x v="3"/>
    <x v="6"/>
    <x v="7"/>
    <n v="55457"/>
  </r>
  <r>
    <x v="3"/>
    <x v="7"/>
    <x v="7"/>
    <n v="50861"/>
  </r>
  <r>
    <x v="3"/>
    <x v="8"/>
    <x v="7"/>
    <n v="57543"/>
  </r>
  <r>
    <x v="3"/>
    <x v="9"/>
    <x v="7"/>
    <n v="59037"/>
  </r>
  <r>
    <x v="3"/>
    <x v="10"/>
    <x v="7"/>
    <n v="53273"/>
  </r>
  <r>
    <x v="3"/>
    <x v="11"/>
    <x v="7"/>
    <n v="48664"/>
  </r>
  <r>
    <x v="4"/>
    <x v="0"/>
    <x v="7"/>
    <n v="45377"/>
  </r>
  <r>
    <x v="4"/>
    <x v="1"/>
    <x v="7"/>
    <n v="42342"/>
  </r>
  <r>
    <x v="4"/>
    <x v="2"/>
    <x v="7"/>
    <n v="55037"/>
  </r>
  <r>
    <x v="4"/>
    <x v="3"/>
    <x v="7"/>
    <n v="55132"/>
  </r>
  <r>
    <x v="4"/>
    <x v="4"/>
    <x v="7"/>
    <n v="53179"/>
  </r>
  <r>
    <x v="4"/>
    <x v="5"/>
    <x v="7"/>
    <n v="51860"/>
  </r>
  <r>
    <x v="4"/>
    <x v="6"/>
    <x v="7"/>
    <n v="56708"/>
  </r>
  <r>
    <x v="4"/>
    <x v="7"/>
    <x v="7"/>
    <n v="53489"/>
  </r>
  <r>
    <x v="4"/>
    <x v="8"/>
    <x v="7"/>
    <n v="58526"/>
  </r>
  <r>
    <x v="4"/>
    <x v="9"/>
    <x v="7"/>
    <n v="60366"/>
  </r>
  <r>
    <x v="4"/>
    <x v="10"/>
    <x v="7"/>
    <n v="59859"/>
  </r>
  <r>
    <x v="4"/>
    <x v="11"/>
    <x v="7"/>
    <n v="56082"/>
  </r>
  <r>
    <x v="5"/>
    <x v="0"/>
    <x v="7"/>
    <n v="46390"/>
  </r>
  <r>
    <x v="5"/>
    <x v="1"/>
    <x v="7"/>
    <n v="47332"/>
  </r>
  <r>
    <x v="5"/>
    <x v="2"/>
    <x v="7"/>
    <n v="64416"/>
  </r>
  <r>
    <x v="5"/>
    <x v="3"/>
    <x v="7"/>
    <n v="60927"/>
  </r>
  <r>
    <x v="5"/>
    <x v="4"/>
    <x v="7"/>
    <n v="58039"/>
  </r>
  <r>
    <x v="5"/>
    <x v="5"/>
    <x v="7"/>
    <n v="57781"/>
  </r>
  <r>
    <x v="5"/>
    <x v="6"/>
    <x v="7"/>
    <n v="59474"/>
  </r>
  <r>
    <x v="5"/>
    <x v="7"/>
    <x v="7"/>
    <n v="58733"/>
  </r>
  <r>
    <x v="5"/>
    <x v="8"/>
    <x v="7"/>
    <n v="62383"/>
  </r>
  <r>
    <x v="5"/>
    <x v="9"/>
    <x v="7"/>
    <n v="57722"/>
  </r>
  <r>
    <x v="5"/>
    <x v="10"/>
    <x v="7"/>
    <n v="60959"/>
  </r>
  <r>
    <x v="5"/>
    <x v="11"/>
    <x v="7"/>
    <n v="56469"/>
  </r>
  <r>
    <x v="6"/>
    <x v="0"/>
    <x v="7"/>
    <n v="45486"/>
  </r>
  <r>
    <x v="6"/>
    <x v="1"/>
    <x v="7"/>
    <n v="50919"/>
  </r>
  <r>
    <x v="6"/>
    <x v="2"/>
    <x v="7"/>
    <n v="66409"/>
  </r>
  <r>
    <x v="6"/>
    <x v="3"/>
    <x v="7"/>
    <n v="57940"/>
  </r>
  <r>
    <x v="6"/>
    <x v="4"/>
    <x v="7"/>
    <n v="62308"/>
  </r>
  <r>
    <x v="6"/>
    <x v="5"/>
    <x v="7"/>
    <n v="59176"/>
  </r>
  <r>
    <x v="6"/>
    <x v="6"/>
    <x v="7"/>
    <n v="61613"/>
  </r>
  <r>
    <x v="6"/>
    <x v="7"/>
    <x v="7"/>
    <n v="66033"/>
  </r>
  <r>
    <x v="6"/>
    <x v="8"/>
    <x v="7"/>
    <n v="66167"/>
  </r>
  <r>
    <x v="6"/>
    <x v="9"/>
    <x v="7"/>
    <n v="64665"/>
  </r>
  <r>
    <x v="6"/>
    <x v="10"/>
    <x v="7"/>
    <n v="62793"/>
  </r>
  <r>
    <x v="6"/>
    <x v="11"/>
    <x v="7"/>
    <n v="53910"/>
  </r>
  <r>
    <x v="7"/>
    <x v="0"/>
    <x v="7"/>
    <n v="48067"/>
  </r>
  <r>
    <x v="7"/>
    <x v="1"/>
    <x v="7"/>
    <n v="48524"/>
  </r>
  <r>
    <x v="7"/>
    <x v="2"/>
    <x v="7"/>
    <n v="59500"/>
  </r>
  <r>
    <x v="7"/>
    <x v="3"/>
    <x v="7"/>
    <n v="55421"/>
  </r>
  <r>
    <x v="7"/>
    <x v="4"/>
    <x v="7"/>
    <n v="61682"/>
  </r>
  <r>
    <x v="7"/>
    <x v="5"/>
    <x v="7"/>
    <n v="56957"/>
  </r>
  <r>
    <x v="7"/>
    <x v="6"/>
    <x v="7"/>
    <n v="54052"/>
  </r>
  <r>
    <x v="7"/>
    <x v="7"/>
    <x v="7"/>
    <n v="59479"/>
  </r>
  <r>
    <x v="7"/>
    <x v="8"/>
    <x v="7"/>
    <n v="55784"/>
  </r>
  <r>
    <x v="7"/>
    <x v="9"/>
    <x v="7"/>
    <n v="57028"/>
  </r>
  <r>
    <x v="7"/>
    <x v="10"/>
    <x v="7"/>
    <n v="55398"/>
  </r>
  <r>
    <x v="7"/>
    <x v="11"/>
    <x v="7"/>
    <n v="40974"/>
  </r>
  <r>
    <x v="8"/>
    <x v="0"/>
    <x v="7"/>
    <n v="40935"/>
  </r>
  <r>
    <x v="8"/>
    <x v="1"/>
    <x v="7"/>
    <n v="39855"/>
  </r>
  <r>
    <x v="8"/>
    <x v="2"/>
    <x v="7"/>
    <n v="45720"/>
  </r>
  <r>
    <x v="8"/>
    <x v="3"/>
    <x v="7"/>
    <n v="47492"/>
  </r>
  <r>
    <x v="8"/>
    <x v="4"/>
    <x v="7"/>
    <n v="50221"/>
  </r>
  <r>
    <x v="8"/>
    <x v="5"/>
    <x v="7"/>
    <n v="46883"/>
  </r>
  <r>
    <x v="8"/>
    <x v="6"/>
    <x v="7"/>
    <n v="51820"/>
  </r>
  <r>
    <x v="8"/>
    <x v="7"/>
    <x v="7"/>
    <n v="54750"/>
  </r>
  <r>
    <x v="8"/>
    <x v="8"/>
    <x v="7"/>
    <n v="54109"/>
  </r>
  <r>
    <x v="8"/>
    <x v="9"/>
    <x v="7"/>
    <n v="56952"/>
  </r>
  <r>
    <x v="8"/>
    <x v="10"/>
    <x v="7"/>
    <n v="54399"/>
  </r>
  <r>
    <x v="8"/>
    <x v="11"/>
    <x v="7"/>
    <n v="51120"/>
  </r>
  <r>
    <x v="9"/>
    <x v="0"/>
    <x v="7"/>
    <n v="44539"/>
  </r>
  <r>
    <x v="9"/>
    <x v="1"/>
    <x v="7"/>
    <n v="43039"/>
  </r>
  <r>
    <x v="9"/>
    <x v="2"/>
    <x v="7"/>
    <n v="52016"/>
  </r>
  <r>
    <x v="9"/>
    <x v="3"/>
    <x v="7"/>
    <n v="56903"/>
  </r>
  <r>
    <x v="9"/>
    <x v="4"/>
    <x v="7"/>
    <n v="59675"/>
  </r>
  <r>
    <x v="9"/>
    <x v="5"/>
    <x v="7"/>
    <n v="54991"/>
  </r>
  <r>
    <x v="9"/>
    <x v="6"/>
    <x v="7"/>
    <n v="58955"/>
  </r>
  <r>
    <x v="9"/>
    <x v="7"/>
    <x v="7"/>
    <n v="58945"/>
  </r>
  <r>
    <x v="9"/>
    <x v="8"/>
    <x v="7"/>
    <n v="59531"/>
  </r>
  <r>
    <x v="9"/>
    <x v="9"/>
    <x v="7"/>
    <n v="59531"/>
  </r>
  <r>
    <x v="9"/>
    <x v="10"/>
    <x v="7"/>
    <n v="53976"/>
  </r>
  <r>
    <x v="9"/>
    <x v="11"/>
    <x v="7"/>
    <n v="52433"/>
  </r>
  <r>
    <x v="10"/>
    <x v="0"/>
    <x v="7"/>
    <n v="44650"/>
  </r>
  <r>
    <x v="10"/>
    <x v="1"/>
    <x v="7"/>
    <n v="45547"/>
  </r>
  <r>
    <x v="10"/>
    <x v="2"/>
    <x v="7"/>
    <n v="62399"/>
  </r>
  <r>
    <x v="10"/>
    <x v="3"/>
    <x v="7"/>
    <n v="54514"/>
  </r>
  <r>
    <x v="10"/>
    <x v="4"/>
    <x v="7"/>
    <n v="54795"/>
  </r>
  <r>
    <x v="10"/>
    <x v="5"/>
    <x v="7"/>
    <n v="58453"/>
  </r>
  <r>
    <x v="10"/>
    <x v="6"/>
    <x v="7"/>
    <n v="56808"/>
  </r>
  <r>
    <x v="10"/>
    <x v="7"/>
    <x v="7"/>
    <n v="57551"/>
  </r>
  <r>
    <x v="10"/>
    <x v="8"/>
    <x v="7"/>
    <n v="63544"/>
  </r>
  <r>
    <x v="10"/>
    <x v="9"/>
    <x v="7"/>
    <n v="60221"/>
  </r>
  <r>
    <x v="10"/>
    <x v="10"/>
    <x v="7"/>
    <n v="61781"/>
  </r>
  <r>
    <x v="10"/>
    <x v="11"/>
    <x v="7"/>
    <n v="54441"/>
  </r>
  <r>
    <x v="11"/>
    <x v="0"/>
    <x v="7"/>
    <n v="45899"/>
  </r>
  <r>
    <x v="11"/>
    <x v="1"/>
    <x v="7"/>
    <n v="42516"/>
  </r>
  <r>
    <x v="11"/>
    <x v="2"/>
    <x v="7"/>
    <n v="56573"/>
  </r>
  <r>
    <x v="11"/>
    <x v="3"/>
    <x v="7"/>
    <n v="56981"/>
  </r>
  <r>
    <x v="11"/>
    <x v="4"/>
    <x v="7"/>
    <n v="57759"/>
  </r>
  <r>
    <x v="11"/>
    <x v="5"/>
    <x v="7"/>
    <n v="54749"/>
  </r>
  <r>
    <x v="11"/>
    <x v="6"/>
    <x v="7"/>
    <n v="53459"/>
  </r>
  <r>
    <x v="11"/>
    <x v="7"/>
    <x v="7"/>
    <n v="55549"/>
  </r>
  <r>
    <x v="11"/>
    <x v="8"/>
    <x v="7"/>
    <n v="57276"/>
  </r>
  <r>
    <x v="11"/>
    <x v="9"/>
    <x v="7"/>
    <n v="54505"/>
  </r>
  <r>
    <x v="11"/>
    <x v="10"/>
    <x v="7"/>
    <n v="56297"/>
  </r>
  <r>
    <x v="11"/>
    <x v="11"/>
    <x v="7"/>
    <n v="52634"/>
  </r>
  <r>
    <x v="12"/>
    <x v="0"/>
    <x v="7"/>
    <n v="45709"/>
  </r>
  <r>
    <x v="12"/>
    <x v="1"/>
    <x v="7"/>
    <n v="44843"/>
  </r>
  <r>
    <x v="12"/>
    <x v="2"/>
    <x v="7"/>
    <n v="58690"/>
  </r>
  <r>
    <x v="12"/>
    <x v="3"/>
    <x v="7"/>
    <n v="54090"/>
  </r>
  <r>
    <x v="12"/>
    <x v="4"/>
    <x v="7"/>
    <n v="56994"/>
  </r>
  <r>
    <x v="12"/>
    <x v="5"/>
    <x v="7"/>
    <n v="54421"/>
  </r>
  <r>
    <x v="12"/>
    <x v="6"/>
    <x v="7"/>
    <n v="55988"/>
  </r>
  <r>
    <x v="12"/>
    <x v="7"/>
    <x v="7"/>
    <n v="58943"/>
  </r>
  <r>
    <x v="12"/>
    <x v="8"/>
    <x v="7"/>
    <n v="60341"/>
  </r>
  <r>
    <x v="12"/>
    <x v="9"/>
    <x v="7"/>
    <n v="58648"/>
  </r>
  <r>
    <x v="12"/>
    <x v="10"/>
    <x v="7"/>
    <n v="61461"/>
  </r>
  <r>
    <x v="12"/>
    <x v="11"/>
    <x v="7"/>
    <n v="50987"/>
  </r>
  <r>
    <x v="13"/>
    <x v="0"/>
    <x v="7"/>
    <n v="46038"/>
  </r>
  <r>
    <x v="13"/>
    <x v="1"/>
    <x v="7"/>
    <n v="45519"/>
  </r>
  <r>
    <x v="13"/>
    <x v="2"/>
    <x v="7"/>
    <n v="59014"/>
  </r>
  <r>
    <x v="13"/>
    <x v="3"/>
    <x v="7"/>
    <n v="51452"/>
  </r>
  <r>
    <x v="13"/>
    <x v="4"/>
    <x v="7"/>
    <n v="47785"/>
  </r>
  <r>
    <x v="13"/>
    <x v="5"/>
    <x v="7"/>
    <n v="46442"/>
  </r>
  <r>
    <x v="13"/>
    <x v="6"/>
    <x v="7"/>
    <n v="46341"/>
  </r>
  <r>
    <x v="13"/>
    <x v="7"/>
    <x v="7"/>
    <n v="52167"/>
  </r>
  <r>
    <x v="13"/>
    <x v="8"/>
    <x v="7"/>
    <n v="44656"/>
  </r>
  <r>
    <x v="13"/>
    <x v="9"/>
    <x v="7"/>
    <n v="49589"/>
  </r>
  <r>
    <x v="13"/>
    <x v="10"/>
    <x v="7"/>
    <n v="54404"/>
  </r>
  <r>
    <x v="13"/>
    <x v="11"/>
    <x v="7"/>
    <n v="46025"/>
  </r>
  <r>
    <x v="14"/>
    <x v="0"/>
    <x v="7"/>
    <n v="42482"/>
  </r>
  <r>
    <x v="14"/>
    <x v="1"/>
    <x v="7"/>
    <n v="44590"/>
  </r>
  <r>
    <x v="14"/>
    <x v="2"/>
    <x v="7"/>
    <n v="48555"/>
  </r>
  <r>
    <x v="14"/>
    <x v="3"/>
    <x v="7"/>
    <n v="52072"/>
  </r>
  <r>
    <x v="14"/>
    <x v="4"/>
    <x v="7"/>
    <n v="53239"/>
  </r>
  <r>
    <x v="14"/>
    <x v="5"/>
    <x v="7"/>
    <n v="48543"/>
  </r>
  <r>
    <x v="14"/>
    <x v="6"/>
    <x v="7"/>
    <n v="51477"/>
  </r>
  <r>
    <x v="14"/>
    <x v="7"/>
    <x v="7"/>
    <n v="50116"/>
  </r>
  <r>
    <x v="14"/>
    <x v="8"/>
    <x v="7"/>
    <n v="49689"/>
  </r>
  <r>
    <x v="14"/>
    <x v="9"/>
    <x v="7"/>
    <n v="50288"/>
  </r>
  <r>
    <x v="14"/>
    <x v="10"/>
    <x v="7"/>
    <n v="49950"/>
  </r>
  <r>
    <x v="14"/>
    <x v="11"/>
    <x v="7"/>
    <n v="47260"/>
  </r>
  <r>
    <x v="15"/>
    <x v="0"/>
    <x v="7"/>
    <n v="41949"/>
  </r>
  <r>
    <x v="15"/>
    <x v="1"/>
    <x v="7"/>
    <n v="41076"/>
  </r>
  <r>
    <x v="15"/>
    <x v="2"/>
    <x v="7"/>
    <n v="48310"/>
  </r>
  <r>
    <x v="15"/>
    <x v="3"/>
    <x v="7"/>
    <n v="46062"/>
  </r>
  <r>
    <x v="15"/>
    <x v="4"/>
    <x v="7"/>
    <n v="46530"/>
  </r>
  <r>
    <x v="15"/>
    <x v="5"/>
    <x v="7"/>
    <n v="46996"/>
  </r>
  <r>
    <x v="15"/>
    <x v="6"/>
    <x v="7"/>
    <n v="38783"/>
  </r>
  <r>
    <x v="15"/>
    <x v="7"/>
    <x v="7"/>
    <n v="37126"/>
  </r>
  <r>
    <x v="15"/>
    <x v="8"/>
    <x v="7"/>
    <n v="43499"/>
  </r>
  <r>
    <x v="15"/>
    <x v="9"/>
    <x v="7"/>
    <n v="46315"/>
  </r>
  <r>
    <x v="15"/>
    <x v="10"/>
    <x v="7"/>
    <n v="42516"/>
  </r>
  <r>
    <x v="15"/>
    <x v="11"/>
    <x v="7"/>
    <n v="39282"/>
  </r>
  <r>
    <x v="16"/>
    <x v="0"/>
    <x v="7"/>
    <n v="32491"/>
  </r>
  <r>
    <x v="16"/>
    <x v="1"/>
    <x v="7"/>
    <n v="33511"/>
  </r>
  <r>
    <x v="16"/>
    <x v="2"/>
    <x v="7"/>
    <n v="46482"/>
  </r>
  <r>
    <x v="16"/>
    <x v="3"/>
    <x v="7"/>
    <n v="43930"/>
  </r>
  <r>
    <x v="16"/>
    <x v="4"/>
    <x v="7"/>
    <n v="42328"/>
  </r>
  <r>
    <x v="16"/>
    <x v="5"/>
    <x v="7"/>
    <n v="47876"/>
  </r>
  <r>
    <x v="16"/>
    <x v="6"/>
    <x v="7"/>
    <n v="43306"/>
  </r>
  <r>
    <x v="16"/>
    <x v="7"/>
    <x v="7"/>
    <n v="41984"/>
  </r>
  <r>
    <x v="16"/>
    <x v="8"/>
    <x v="7"/>
    <n v="40557"/>
  </r>
  <r>
    <x v="16"/>
    <x v="9"/>
    <x v="7"/>
    <n v="35528"/>
  </r>
  <r>
    <x v="16"/>
    <x v="10"/>
    <x v="7"/>
    <n v="29540"/>
  </r>
  <r>
    <x v="16"/>
    <x v="11"/>
    <x v="7"/>
    <n v="12925"/>
  </r>
  <r>
    <x v="17"/>
    <x v="0"/>
    <x v="7"/>
    <n v="16027"/>
  </r>
  <r>
    <x v="17"/>
    <x v="1"/>
    <x v="7"/>
    <n v="26520"/>
  </r>
  <r>
    <x v="17"/>
    <x v="2"/>
    <x v="7"/>
    <n v="27873"/>
  </r>
  <r>
    <x v="17"/>
    <x v="3"/>
    <x v="7"/>
    <n v="28846"/>
  </r>
  <r>
    <x v="17"/>
    <x v="4"/>
    <x v="7"/>
    <n v="29391"/>
  </r>
  <r>
    <x v="17"/>
    <x v="5"/>
    <x v="7"/>
    <n v="29010"/>
  </r>
  <r>
    <x v="17"/>
    <x v="6"/>
    <x v="7"/>
    <n v="20302"/>
  </r>
  <r>
    <x v="17"/>
    <x v="7"/>
    <x v="7"/>
    <n v="14771"/>
  </r>
  <r>
    <x v="17"/>
    <x v="8"/>
    <x v="7"/>
    <n v="20711"/>
  </r>
  <r>
    <x v="17"/>
    <x v="9"/>
    <x v="7"/>
    <n v="23194"/>
  </r>
  <r>
    <x v="17"/>
    <x v="10"/>
    <x v="7"/>
    <n v="35049"/>
  </r>
  <r>
    <x v="17"/>
    <x v="11"/>
    <x v="7"/>
    <n v="31711"/>
  </r>
  <r>
    <x v="18"/>
    <x v="0"/>
    <x v="7"/>
    <n v="29500"/>
  </r>
  <r>
    <x v="18"/>
    <x v="1"/>
    <x v="7"/>
    <n v="25751"/>
  </r>
  <r>
    <x v="18"/>
    <x v="2"/>
    <x v="7"/>
    <n v="37494"/>
  </r>
  <r>
    <x v="18"/>
    <x v="3"/>
    <x v="7"/>
    <n v="35067"/>
  </r>
  <r>
    <x v="18"/>
    <x v="4"/>
    <x v="7"/>
    <n v="37910"/>
  </r>
  <r>
    <x v="18"/>
    <x v="5"/>
    <x v="7"/>
    <n v="39068"/>
  </r>
  <r>
    <x v="18"/>
    <x v="6"/>
    <x v="7"/>
    <n v="38827"/>
  </r>
  <r>
    <x v="18"/>
    <x v="7"/>
    <x v="7"/>
    <n v="27673"/>
  </r>
  <r>
    <x v="18"/>
    <x v="8"/>
    <x v="7"/>
    <n v="27900"/>
  </r>
  <r>
    <x v="18"/>
    <x v="9"/>
    <x v="7"/>
    <n v="28871"/>
  </r>
  <r>
    <x v="18"/>
    <x v="10"/>
    <x v="7"/>
    <n v="25886"/>
  </r>
  <r>
    <x v="18"/>
    <x v="11"/>
    <x v="7"/>
    <n v="25482"/>
  </r>
  <r>
    <x v="19"/>
    <x v="0"/>
    <x v="7"/>
    <n v="23540"/>
  </r>
  <r>
    <x v="19"/>
    <x v="1"/>
    <x v="7"/>
    <n v="18041"/>
  </r>
  <r>
    <x v="19"/>
    <x v="2"/>
    <x v="7"/>
    <n v="20404"/>
  </r>
  <r>
    <x v="19"/>
    <x v="3"/>
    <x v="7"/>
    <n v="23275"/>
  </r>
  <r>
    <x v="19"/>
    <x v="4"/>
    <x v="7"/>
    <n v="27763"/>
  </r>
  <r>
    <x v="19"/>
    <x v="5"/>
    <x v="7"/>
    <n v="24118"/>
  </r>
  <r>
    <x v="19"/>
    <x v="6"/>
    <x v="7"/>
    <n v="27436"/>
  </r>
  <r>
    <x v="19"/>
    <x v="7"/>
    <x v="7"/>
    <n v="27126"/>
  </r>
  <r>
    <x v="19"/>
    <x v="8"/>
    <x v="7"/>
    <n v="27091"/>
  </r>
  <r>
    <x v="19"/>
    <x v="9"/>
    <x v="7"/>
    <n v="29677"/>
  </r>
  <r>
    <x v="19"/>
    <x v="10"/>
    <x v="7"/>
    <n v="26707"/>
  </r>
  <r>
    <x v="19"/>
    <x v="11"/>
    <x v="7"/>
    <n v="21480"/>
  </r>
  <r>
    <x v="20"/>
    <x v="0"/>
    <x v="7"/>
    <n v="18063"/>
  </r>
  <r>
    <x v="20"/>
    <x v="1"/>
    <x v="7"/>
    <n v="16400"/>
  </r>
  <r>
    <x v="20"/>
    <x v="2"/>
    <x v="7"/>
    <n v="11978"/>
  </r>
  <r>
    <x v="20"/>
    <x v="3"/>
    <x v="7"/>
    <n v="21171"/>
  </r>
  <r>
    <x v="20"/>
    <x v="4"/>
    <x v="7"/>
    <n v="18214"/>
  </r>
  <r>
    <x v="20"/>
    <x v="5"/>
    <x v="7"/>
    <n v="20081"/>
  </r>
  <r>
    <x v="20"/>
    <x v="6"/>
    <x v="7"/>
    <n v="17401"/>
  </r>
  <r>
    <x v="20"/>
    <x v="7"/>
    <x v="7"/>
    <n v="15193"/>
  </r>
  <r>
    <x v="20"/>
    <x v="8"/>
    <x v="7"/>
    <n v="21915"/>
  </r>
  <r>
    <x v="20"/>
    <x v="9"/>
    <x v="7"/>
    <n v="19223"/>
  </r>
  <r>
    <x v="20"/>
    <x v="10"/>
    <x v="7"/>
    <n v="17437"/>
  </r>
  <r>
    <x v="20"/>
    <x v="11"/>
    <x v="7"/>
    <n v="14511"/>
  </r>
  <r>
    <x v="21"/>
    <x v="0"/>
    <x v="7"/>
    <n v="15322"/>
  </r>
  <r>
    <x v="21"/>
    <x v="1"/>
    <x v="7"/>
    <n v="16738"/>
  </r>
  <r>
    <x v="21"/>
    <x v="2"/>
    <x v="7"/>
    <n v="23853"/>
  </r>
  <r>
    <x v="21"/>
    <x v="3"/>
    <x v="7"/>
    <n v="25635"/>
  </r>
  <r>
    <x v="21"/>
    <x v="4"/>
    <x v="7"/>
    <n v="21294"/>
  </r>
  <r>
    <x v="21"/>
    <x v="5"/>
    <x v="7"/>
    <n v="25899"/>
  </r>
  <r>
    <x v="21"/>
    <x v="6"/>
    <x v="7"/>
    <n v="27824"/>
  </r>
  <r>
    <x v="21"/>
    <x v="7"/>
    <x v="7"/>
    <n v="26540"/>
  </r>
  <r>
    <x v="21"/>
    <x v="8"/>
    <x v="7"/>
    <n v="31082"/>
  </r>
  <r>
    <x v="21"/>
    <x v="9"/>
    <x v="7"/>
    <n v="32088"/>
  </r>
  <r>
    <x v="21"/>
    <x v="10"/>
    <x v="7"/>
    <n v="28559"/>
  </r>
  <r>
    <x v="21"/>
    <x v="11"/>
    <x v="7"/>
    <n v="27231"/>
  </r>
  <r>
    <x v="22"/>
    <x v="0"/>
    <x v="7"/>
    <n v="26143"/>
  </r>
  <r>
    <x v="22"/>
    <x v="1"/>
    <x v="7"/>
    <n v="27807"/>
  </r>
  <r>
    <x v="22"/>
    <x v="2"/>
    <x v="7"/>
    <n v="34938"/>
  </r>
  <r>
    <x v="22"/>
    <x v="3"/>
    <x v="7"/>
    <n v="33653"/>
  </r>
  <r>
    <x v="22"/>
    <x v="4"/>
    <x v="7"/>
    <n v="31373"/>
  </r>
  <r>
    <x v="22"/>
    <x v="5"/>
    <x v="7"/>
    <n v="29704"/>
  </r>
  <r>
    <x v="22"/>
    <x v="6"/>
    <x v="7"/>
    <n v="29104"/>
  </r>
  <r>
    <x v="22"/>
    <x v="7"/>
    <x v="7"/>
    <n v="32696"/>
  </r>
  <r>
    <x v="22"/>
    <x v="8"/>
    <x v="7"/>
    <n v="33304"/>
  </r>
  <r>
    <x v="22"/>
    <x v="9"/>
    <x v="7"/>
    <n v="31189"/>
  </r>
  <r>
    <x v="22"/>
    <x v="10"/>
    <x v="7"/>
    <n v="31208"/>
  </r>
  <r>
    <x v="22"/>
    <x v="11"/>
    <x v="7"/>
    <n v="29105"/>
  </r>
  <r>
    <x v="23"/>
    <x v="0"/>
    <x v="7"/>
    <n v="26032"/>
  </r>
  <r>
    <x v="23"/>
    <x v="1"/>
    <x v="7"/>
    <n v="25056"/>
  </r>
  <r>
    <x v="23"/>
    <x v="2"/>
    <x v="7"/>
    <n v="33645"/>
  </r>
  <r>
    <x v="23"/>
    <x v="3"/>
    <x v="7"/>
    <n v="29051"/>
  </r>
  <r>
    <x v="23"/>
    <x v="4"/>
    <x v="7"/>
    <n v="30829"/>
  </r>
  <r>
    <x v="23"/>
    <x v="5"/>
    <x v="7"/>
    <n v="31530"/>
  </r>
  <r>
    <x v="23"/>
    <x v="6"/>
    <x v="7"/>
    <n v="43358"/>
  </r>
  <r>
    <x v="23"/>
    <x v="7"/>
    <x v="7"/>
    <n v="47433"/>
  </r>
  <r>
    <x v="23"/>
    <x v="8"/>
    <x v="7"/>
    <n v="47898"/>
  </r>
  <r>
    <x v="23"/>
    <x v="9"/>
    <x v="7"/>
    <n v="49067"/>
  </r>
  <r>
    <x v="23"/>
    <x v="10"/>
    <x v="7"/>
    <n v="51006"/>
  </r>
  <r>
    <x v="23"/>
    <x v="11"/>
    <x v="7"/>
    <n v="41112"/>
  </r>
  <r>
    <x v="24"/>
    <x v="0"/>
    <x v="7"/>
    <n v="44696"/>
  </r>
  <r>
    <x v="24"/>
    <x v="1"/>
    <x v="7"/>
    <n v="41537"/>
  </r>
  <r>
    <x v="24"/>
    <x v="2"/>
    <x v="7"/>
    <n v="49852"/>
  </r>
  <r>
    <x v="24"/>
    <x v="3"/>
    <x v="7"/>
    <n v="49006"/>
  </r>
  <r>
    <x v="24"/>
    <x v="4"/>
    <x v="7"/>
    <n v="51231"/>
  </r>
  <r>
    <x v="24"/>
    <x v="5"/>
    <x v="7"/>
    <n v="50996"/>
  </r>
  <r>
    <x v="24"/>
    <x v="6"/>
    <x v="7"/>
    <n v="51030"/>
  </r>
  <r>
    <x v="24"/>
    <x v="7"/>
    <x v="7"/>
    <n v="57268"/>
  </r>
  <r>
    <x v="24"/>
    <x v="8"/>
    <x v="7"/>
    <n v="50890"/>
  </r>
  <r>
    <x v="24"/>
    <x v="9"/>
    <x v="7"/>
    <n v="58723"/>
  </r>
  <r>
    <x v="24"/>
    <x v="10"/>
    <x v="7"/>
    <n v="56216"/>
  </r>
  <r>
    <x v="24"/>
    <x v="11"/>
    <x v="7"/>
    <n v="48219"/>
  </r>
  <r>
    <x v="25"/>
    <x v="0"/>
    <x v="7"/>
    <n v="47422"/>
  </r>
  <r>
    <x v="25"/>
    <x v="1"/>
    <x v="7"/>
    <n v="46365"/>
  </r>
  <r>
    <x v="25"/>
    <x v="2"/>
    <x v="7"/>
    <n v="50608"/>
  </r>
  <r>
    <x v="25"/>
    <x v="3"/>
    <x v="7"/>
    <n v="50485"/>
  </r>
  <r>
    <x v="25"/>
    <x v="4"/>
    <x v="7"/>
    <n v="53413"/>
  </r>
  <r>
    <x v="25"/>
    <x v="5"/>
    <x v="7"/>
    <n v="46382"/>
  </r>
  <r>
    <x v="25"/>
    <x v="6"/>
    <x v="7"/>
    <n v="48959"/>
  </r>
  <r>
    <x v="25"/>
    <x v="7"/>
    <x v="7"/>
    <n v="48055"/>
  </r>
  <r>
    <x v="25"/>
    <x v="8"/>
    <x v="7"/>
    <n v="46545"/>
  </r>
  <r>
    <x v="25"/>
    <x v="9"/>
    <x v="7"/>
    <n v="48022"/>
  </r>
  <r>
    <x v="25"/>
    <x v="10"/>
    <x v="7"/>
    <n v="42624"/>
  </r>
  <r>
    <x v="25"/>
    <x v="11"/>
    <x v="7"/>
    <n v="40507"/>
  </r>
  <r>
    <x v="26"/>
    <x v="0"/>
    <x v="7"/>
    <n v="38322"/>
  </r>
  <r>
    <x v="26"/>
    <x v="1"/>
    <x v="7"/>
    <n v="35257"/>
  </r>
  <r>
    <x v="26"/>
    <x v="2"/>
    <x v="7"/>
    <n v="24126"/>
  </r>
  <r>
    <x v="26"/>
    <x v="3"/>
    <x v="7"/>
    <n v="3710"/>
  </r>
  <r>
    <x v="26"/>
    <x v="4"/>
    <x v="7"/>
    <n v="6608"/>
  </r>
  <r>
    <x v="26"/>
    <x v="5"/>
    <x v="7"/>
    <n v="7073"/>
  </r>
  <r>
    <x v="26"/>
    <x v="6"/>
    <x v="7"/>
    <n v="6456"/>
  </r>
  <r>
    <x v="26"/>
    <x v="7"/>
    <x v="7"/>
    <n v="7838"/>
  </r>
  <r>
    <x v="26"/>
    <x v="8"/>
    <x v="7"/>
    <n v="9550"/>
  </r>
  <r>
    <x v="0"/>
    <x v="0"/>
    <x v="8"/>
    <n v="29857"/>
  </r>
  <r>
    <x v="0"/>
    <x v="1"/>
    <x v="8"/>
    <n v="43468"/>
  </r>
  <r>
    <x v="0"/>
    <x v="2"/>
    <x v="8"/>
    <n v="55364"/>
  </r>
  <r>
    <x v="0"/>
    <x v="3"/>
    <x v="8"/>
    <n v="58587"/>
  </r>
  <r>
    <x v="0"/>
    <x v="4"/>
    <x v="8"/>
    <n v="60412"/>
  </r>
  <r>
    <x v="0"/>
    <x v="5"/>
    <x v="8"/>
    <n v="55152"/>
  </r>
  <r>
    <x v="0"/>
    <x v="6"/>
    <x v="8"/>
    <n v="59276"/>
  </r>
  <r>
    <x v="0"/>
    <x v="7"/>
    <x v="8"/>
    <n v="62667"/>
  </r>
  <r>
    <x v="0"/>
    <x v="8"/>
    <x v="8"/>
    <n v="63557"/>
  </r>
  <r>
    <x v="0"/>
    <x v="9"/>
    <x v="8"/>
    <n v="62388"/>
  </r>
  <r>
    <x v="0"/>
    <x v="10"/>
    <x v="8"/>
    <n v="65020"/>
  </r>
  <r>
    <x v="0"/>
    <x v="11"/>
    <x v="8"/>
    <n v="60789"/>
  </r>
  <r>
    <x v="1"/>
    <x v="0"/>
    <x v="8"/>
    <n v="51598"/>
  </r>
  <r>
    <x v="1"/>
    <x v="1"/>
    <x v="8"/>
    <n v="52777"/>
  </r>
  <r>
    <x v="1"/>
    <x v="2"/>
    <x v="8"/>
    <n v="66752"/>
  </r>
  <r>
    <x v="1"/>
    <x v="3"/>
    <x v="8"/>
    <n v="58038"/>
  </r>
  <r>
    <x v="1"/>
    <x v="4"/>
    <x v="8"/>
    <n v="58309"/>
  </r>
  <r>
    <x v="1"/>
    <x v="5"/>
    <x v="8"/>
    <n v="55964"/>
  </r>
  <r>
    <x v="1"/>
    <x v="6"/>
    <x v="8"/>
    <n v="58323"/>
  </r>
  <r>
    <x v="1"/>
    <x v="7"/>
    <x v="8"/>
    <n v="63941"/>
  </r>
  <r>
    <x v="1"/>
    <x v="8"/>
    <x v="8"/>
    <n v="62004"/>
  </r>
  <r>
    <x v="1"/>
    <x v="9"/>
    <x v="8"/>
    <n v="60074"/>
  </r>
  <r>
    <x v="1"/>
    <x v="10"/>
    <x v="8"/>
    <n v="63001"/>
  </r>
  <r>
    <x v="1"/>
    <x v="11"/>
    <x v="8"/>
    <n v="55149"/>
  </r>
  <r>
    <x v="2"/>
    <x v="0"/>
    <x v="8"/>
    <n v="53038"/>
  </r>
  <r>
    <x v="2"/>
    <x v="1"/>
    <x v="8"/>
    <n v="54842"/>
  </r>
  <r>
    <x v="2"/>
    <x v="2"/>
    <x v="8"/>
    <n v="63532"/>
  </r>
  <r>
    <x v="2"/>
    <x v="3"/>
    <x v="8"/>
    <n v="64891"/>
  </r>
  <r>
    <x v="2"/>
    <x v="4"/>
    <x v="8"/>
    <n v="70333"/>
  </r>
  <r>
    <x v="2"/>
    <x v="5"/>
    <x v="8"/>
    <n v="58394"/>
  </r>
  <r>
    <x v="2"/>
    <x v="6"/>
    <x v="8"/>
    <n v="64211"/>
  </r>
  <r>
    <x v="2"/>
    <x v="7"/>
    <x v="8"/>
    <n v="62905"/>
  </r>
  <r>
    <x v="2"/>
    <x v="8"/>
    <x v="8"/>
    <n v="62721"/>
  </r>
  <r>
    <x v="2"/>
    <x v="9"/>
    <x v="8"/>
    <n v="71527"/>
  </r>
  <r>
    <x v="2"/>
    <x v="10"/>
    <x v="8"/>
    <n v="65028"/>
  </r>
  <r>
    <x v="2"/>
    <x v="11"/>
    <x v="8"/>
    <n v="58204"/>
  </r>
  <r>
    <x v="3"/>
    <x v="0"/>
    <x v="8"/>
    <n v="52138"/>
  </r>
  <r>
    <x v="3"/>
    <x v="1"/>
    <x v="8"/>
    <n v="54877"/>
  </r>
  <r>
    <x v="3"/>
    <x v="2"/>
    <x v="8"/>
    <n v="60973"/>
  </r>
  <r>
    <x v="3"/>
    <x v="3"/>
    <x v="8"/>
    <n v="71496"/>
  </r>
  <r>
    <x v="3"/>
    <x v="4"/>
    <x v="8"/>
    <n v="68293"/>
  </r>
  <r>
    <x v="3"/>
    <x v="5"/>
    <x v="8"/>
    <n v="59622"/>
  </r>
  <r>
    <x v="3"/>
    <x v="6"/>
    <x v="8"/>
    <n v="65701"/>
  </r>
  <r>
    <x v="3"/>
    <x v="7"/>
    <x v="8"/>
    <n v="62455"/>
  </r>
  <r>
    <x v="3"/>
    <x v="8"/>
    <x v="8"/>
    <n v="67931"/>
  </r>
  <r>
    <x v="3"/>
    <x v="9"/>
    <x v="8"/>
    <n v="70195"/>
  </r>
  <r>
    <x v="3"/>
    <x v="10"/>
    <x v="8"/>
    <n v="62886"/>
  </r>
  <r>
    <x v="3"/>
    <x v="11"/>
    <x v="8"/>
    <n v="58387"/>
  </r>
  <r>
    <x v="4"/>
    <x v="0"/>
    <x v="8"/>
    <n v="53109"/>
  </r>
  <r>
    <x v="4"/>
    <x v="1"/>
    <x v="8"/>
    <n v="54456"/>
  </r>
  <r>
    <x v="4"/>
    <x v="2"/>
    <x v="8"/>
    <n v="69263"/>
  </r>
  <r>
    <x v="4"/>
    <x v="3"/>
    <x v="8"/>
    <n v="69673"/>
  </r>
  <r>
    <x v="4"/>
    <x v="4"/>
    <x v="8"/>
    <n v="64894"/>
  </r>
  <r>
    <x v="4"/>
    <x v="5"/>
    <x v="8"/>
    <n v="64551"/>
  </r>
  <r>
    <x v="4"/>
    <x v="6"/>
    <x v="8"/>
    <n v="70418"/>
  </r>
  <r>
    <x v="4"/>
    <x v="7"/>
    <x v="8"/>
    <n v="66893"/>
  </r>
  <r>
    <x v="4"/>
    <x v="8"/>
    <x v="8"/>
    <n v="71179"/>
  </r>
  <r>
    <x v="4"/>
    <x v="9"/>
    <x v="8"/>
    <n v="71831"/>
  </r>
  <r>
    <x v="4"/>
    <x v="10"/>
    <x v="8"/>
    <n v="72184"/>
  </r>
  <r>
    <x v="4"/>
    <x v="11"/>
    <x v="8"/>
    <n v="68869"/>
  </r>
  <r>
    <x v="5"/>
    <x v="0"/>
    <x v="8"/>
    <n v="57189"/>
  </r>
  <r>
    <x v="5"/>
    <x v="1"/>
    <x v="8"/>
    <n v="58801"/>
  </r>
  <r>
    <x v="5"/>
    <x v="2"/>
    <x v="8"/>
    <n v="75663"/>
  </r>
  <r>
    <x v="5"/>
    <x v="3"/>
    <x v="8"/>
    <n v="75782"/>
  </r>
  <r>
    <x v="5"/>
    <x v="4"/>
    <x v="8"/>
    <n v="70564"/>
  </r>
  <r>
    <x v="5"/>
    <x v="5"/>
    <x v="8"/>
    <n v="71581"/>
  </r>
  <r>
    <x v="5"/>
    <x v="6"/>
    <x v="8"/>
    <n v="71869"/>
  </r>
  <r>
    <x v="5"/>
    <x v="7"/>
    <x v="8"/>
    <n v="69410"/>
  </r>
  <r>
    <x v="5"/>
    <x v="8"/>
    <x v="8"/>
    <n v="75587"/>
  </r>
  <r>
    <x v="5"/>
    <x v="9"/>
    <x v="8"/>
    <n v="72266"/>
  </r>
  <r>
    <x v="5"/>
    <x v="10"/>
    <x v="8"/>
    <n v="75563"/>
  </r>
  <r>
    <x v="5"/>
    <x v="11"/>
    <x v="8"/>
    <n v="70626"/>
  </r>
  <r>
    <x v="6"/>
    <x v="0"/>
    <x v="8"/>
    <n v="56234"/>
  </r>
  <r>
    <x v="6"/>
    <x v="1"/>
    <x v="8"/>
    <n v="63320"/>
  </r>
  <r>
    <x v="6"/>
    <x v="2"/>
    <x v="8"/>
    <n v="82159"/>
  </r>
  <r>
    <x v="6"/>
    <x v="3"/>
    <x v="8"/>
    <n v="70349"/>
  </r>
  <r>
    <x v="6"/>
    <x v="4"/>
    <x v="8"/>
    <n v="74073"/>
  </r>
  <r>
    <x v="6"/>
    <x v="5"/>
    <x v="8"/>
    <n v="71171"/>
  </r>
  <r>
    <x v="6"/>
    <x v="6"/>
    <x v="8"/>
    <n v="72447"/>
  </r>
  <r>
    <x v="6"/>
    <x v="7"/>
    <x v="8"/>
    <n v="78360"/>
  </r>
  <r>
    <x v="6"/>
    <x v="8"/>
    <x v="8"/>
    <n v="78029"/>
  </r>
  <r>
    <x v="6"/>
    <x v="9"/>
    <x v="8"/>
    <n v="76863"/>
  </r>
  <r>
    <x v="6"/>
    <x v="10"/>
    <x v="8"/>
    <n v="73898"/>
  </r>
  <r>
    <x v="6"/>
    <x v="11"/>
    <x v="8"/>
    <n v="64768"/>
  </r>
  <r>
    <x v="7"/>
    <x v="0"/>
    <x v="8"/>
    <n v="57748"/>
  </r>
  <r>
    <x v="7"/>
    <x v="1"/>
    <x v="8"/>
    <n v="60351"/>
  </r>
  <r>
    <x v="7"/>
    <x v="2"/>
    <x v="8"/>
    <n v="72858"/>
  </r>
  <r>
    <x v="7"/>
    <x v="3"/>
    <x v="8"/>
    <n v="66224"/>
  </r>
  <r>
    <x v="7"/>
    <x v="4"/>
    <x v="8"/>
    <n v="71745"/>
  </r>
  <r>
    <x v="7"/>
    <x v="5"/>
    <x v="8"/>
    <n v="68005"/>
  </r>
  <r>
    <x v="7"/>
    <x v="6"/>
    <x v="8"/>
    <n v="63772"/>
  </r>
  <r>
    <x v="7"/>
    <x v="7"/>
    <x v="8"/>
    <n v="69537"/>
  </r>
  <r>
    <x v="7"/>
    <x v="8"/>
    <x v="8"/>
    <n v="65443"/>
  </r>
  <r>
    <x v="7"/>
    <x v="9"/>
    <x v="8"/>
    <n v="66443"/>
  </r>
  <r>
    <x v="7"/>
    <x v="10"/>
    <x v="8"/>
    <n v="66204"/>
  </r>
  <r>
    <x v="7"/>
    <x v="11"/>
    <x v="8"/>
    <n v="47544"/>
  </r>
  <r>
    <x v="8"/>
    <x v="0"/>
    <x v="8"/>
    <n v="49711"/>
  </r>
  <r>
    <x v="8"/>
    <x v="1"/>
    <x v="8"/>
    <n v="50859"/>
  </r>
  <r>
    <x v="8"/>
    <x v="2"/>
    <x v="8"/>
    <n v="57505"/>
  </r>
  <r>
    <x v="8"/>
    <x v="3"/>
    <x v="8"/>
    <n v="61503"/>
  </r>
  <r>
    <x v="8"/>
    <x v="4"/>
    <x v="8"/>
    <n v="63897"/>
  </r>
  <r>
    <x v="8"/>
    <x v="5"/>
    <x v="8"/>
    <n v="58437"/>
  </r>
  <r>
    <x v="8"/>
    <x v="6"/>
    <x v="8"/>
    <n v="64163"/>
  </r>
  <r>
    <x v="8"/>
    <x v="7"/>
    <x v="8"/>
    <n v="68552"/>
  </r>
  <r>
    <x v="8"/>
    <x v="8"/>
    <x v="8"/>
    <n v="66358"/>
  </r>
  <r>
    <x v="8"/>
    <x v="9"/>
    <x v="8"/>
    <n v="70671"/>
  </r>
  <r>
    <x v="8"/>
    <x v="10"/>
    <x v="8"/>
    <n v="69318"/>
  </r>
  <r>
    <x v="8"/>
    <x v="11"/>
    <x v="8"/>
    <n v="61801"/>
  </r>
  <r>
    <x v="9"/>
    <x v="0"/>
    <x v="8"/>
    <n v="55058"/>
  </r>
  <r>
    <x v="9"/>
    <x v="1"/>
    <x v="8"/>
    <n v="55028"/>
  </r>
  <r>
    <x v="9"/>
    <x v="2"/>
    <x v="8"/>
    <n v="63337"/>
  </r>
  <r>
    <x v="9"/>
    <x v="3"/>
    <x v="8"/>
    <n v="69490"/>
  </r>
  <r>
    <x v="9"/>
    <x v="4"/>
    <x v="8"/>
    <n v="73117"/>
  </r>
  <r>
    <x v="9"/>
    <x v="5"/>
    <x v="8"/>
    <n v="67322"/>
  </r>
  <r>
    <x v="9"/>
    <x v="6"/>
    <x v="8"/>
    <n v="70832"/>
  </r>
  <r>
    <x v="9"/>
    <x v="7"/>
    <x v="8"/>
    <n v="72204"/>
  </r>
  <r>
    <x v="9"/>
    <x v="8"/>
    <x v="8"/>
    <n v="72205"/>
  </r>
  <r>
    <x v="9"/>
    <x v="9"/>
    <x v="8"/>
    <n v="72205"/>
  </r>
  <r>
    <x v="9"/>
    <x v="10"/>
    <x v="8"/>
    <n v="66598"/>
  </r>
  <r>
    <x v="9"/>
    <x v="11"/>
    <x v="8"/>
    <n v="63364"/>
  </r>
  <r>
    <x v="10"/>
    <x v="0"/>
    <x v="8"/>
    <n v="52511"/>
  </r>
  <r>
    <x v="10"/>
    <x v="1"/>
    <x v="8"/>
    <n v="58973"/>
  </r>
  <r>
    <x v="10"/>
    <x v="2"/>
    <x v="8"/>
    <n v="76064"/>
  </r>
  <r>
    <x v="10"/>
    <x v="3"/>
    <x v="8"/>
    <n v="65793"/>
  </r>
  <r>
    <x v="10"/>
    <x v="4"/>
    <x v="8"/>
    <n v="67919"/>
  </r>
  <r>
    <x v="10"/>
    <x v="5"/>
    <x v="8"/>
    <n v="70627"/>
  </r>
  <r>
    <x v="10"/>
    <x v="6"/>
    <x v="8"/>
    <n v="69063"/>
  </r>
  <r>
    <x v="10"/>
    <x v="7"/>
    <x v="8"/>
    <n v="69171"/>
  </r>
  <r>
    <x v="10"/>
    <x v="8"/>
    <x v="8"/>
    <n v="75638"/>
  </r>
  <r>
    <x v="10"/>
    <x v="9"/>
    <x v="8"/>
    <n v="69212"/>
  </r>
  <r>
    <x v="10"/>
    <x v="10"/>
    <x v="8"/>
    <n v="72268"/>
  </r>
  <r>
    <x v="10"/>
    <x v="11"/>
    <x v="8"/>
    <n v="63756"/>
  </r>
  <r>
    <x v="11"/>
    <x v="0"/>
    <x v="8"/>
    <n v="54585"/>
  </r>
  <r>
    <x v="11"/>
    <x v="1"/>
    <x v="8"/>
    <n v="53518"/>
  </r>
  <r>
    <x v="11"/>
    <x v="2"/>
    <x v="8"/>
    <n v="68136"/>
  </r>
  <r>
    <x v="11"/>
    <x v="3"/>
    <x v="8"/>
    <n v="69245"/>
  </r>
  <r>
    <x v="11"/>
    <x v="4"/>
    <x v="8"/>
    <n v="69226"/>
  </r>
  <r>
    <x v="11"/>
    <x v="5"/>
    <x v="8"/>
    <n v="66100"/>
  </r>
  <r>
    <x v="11"/>
    <x v="6"/>
    <x v="8"/>
    <n v="65576"/>
  </r>
  <r>
    <x v="11"/>
    <x v="7"/>
    <x v="8"/>
    <n v="67467"/>
  </r>
  <r>
    <x v="11"/>
    <x v="8"/>
    <x v="8"/>
    <n v="70075"/>
  </r>
  <r>
    <x v="11"/>
    <x v="9"/>
    <x v="8"/>
    <n v="66706"/>
  </r>
  <r>
    <x v="11"/>
    <x v="10"/>
    <x v="8"/>
    <n v="70700"/>
  </r>
  <r>
    <x v="11"/>
    <x v="11"/>
    <x v="8"/>
    <n v="64370"/>
  </r>
  <r>
    <x v="12"/>
    <x v="0"/>
    <x v="8"/>
    <n v="56046"/>
  </r>
  <r>
    <x v="12"/>
    <x v="1"/>
    <x v="8"/>
    <n v="57744"/>
  </r>
  <r>
    <x v="12"/>
    <x v="2"/>
    <x v="8"/>
    <n v="72033"/>
  </r>
  <r>
    <x v="12"/>
    <x v="3"/>
    <x v="8"/>
    <n v="66662"/>
  </r>
  <r>
    <x v="12"/>
    <x v="4"/>
    <x v="8"/>
    <n v="70876"/>
  </r>
  <r>
    <x v="12"/>
    <x v="5"/>
    <x v="8"/>
    <n v="66506"/>
  </r>
  <r>
    <x v="12"/>
    <x v="6"/>
    <x v="8"/>
    <n v="68465"/>
  </r>
  <r>
    <x v="12"/>
    <x v="7"/>
    <x v="8"/>
    <n v="73236"/>
  </r>
  <r>
    <x v="12"/>
    <x v="8"/>
    <x v="8"/>
    <n v="71878"/>
  </r>
  <r>
    <x v="12"/>
    <x v="9"/>
    <x v="8"/>
    <n v="69832"/>
  </r>
  <r>
    <x v="12"/>
    <x v="10"/>
    <x v="8"/>
    <n v="72728"/>
  </r>
  <r>
    <x v="12"/>
    <x v="11"/>
    <x v="8"/>
    <n v="60671"/>
  </r>
  <r>
    <x v="13"/>
    <x v="0"/>
    <x v="8"/>
    <n v="56908"/>
  </r>
  <r>
    <x v="13"/>
    <x v="1"/>
    <x v="8"/>
    <n v="55556"/>
  </r>
  <r>
    <x v="13"/>
    <x v="2"/>
    <x v="8"/>
    <n v="70068"/>
  </r>
  <r>
    <x v="13"/>
    <x v="3"/>
    <x v="8"/>
    <n v="62171"/>
  </r>
  <r>
    <x v="13"/>
    <x v="4"/>
    <x v="8"/>
    <n v="57543"/>
  </r>
  <r>
    <x v="13"/>
    <x v="5"/>
    <x v="8"/>
    <n v="55045"/>
  </r>
  <r>
    <x v="13"/>
    <x v="6"/>
    <x v="8"/>
    <n v="54486"/>
  </r>
  <r>
    <x v="13"/>
    <x v="7"/>
    <x v="8"/>
    <n v="62476"/>
  </r>
  <r>
    <x v="13"/>
    <x v="8"/>
    <x v="8"/>
    <n v="62590"/>
  </r>
  <r>
    <x v="13"/>
    <x v="9"/>
    <x v="8"/>
    <n v="68746"/>
  </r>
  <r>
    <x v="13"/>
    <x v="10"/>
    <x v="8"/>
    <n v="68854"/>
  </r>
  <r>
    <x v="13"/>
    <x v="11"/>
    <x v="8"/>
    <n v="57534"/>
  </r>
  <r>
    <x v="14"/>
    <x v="0"/>
    <x v="8"/>
    <n v="54182"/>
  </r>
  <r>
    <x v="14"/>
    <x v="1"/>
    <x v="8"/>
    <n v="56933"/>
  </r>
  <r>
    <x v="14"/>
    <x v="2"/>
    <x v="8"/>
    <n v="57066"/>
  </r>
  <r>
    <x v="14"/>
    <x v="3"/>
    <x v="8"/>
    <n v="64922"/>
  </r>
  <r>
    <x v="14"/>
    <x v="4"/>
    <x v="8"/>
    <n v="65379"/>
  </r>
  <r>
    <x v="14"/>
    <x v="5"/>
    <x v="8"/>
    <n v="57547"/>
  </r>
  <r>
    <x v="14"/>
    <x v="6"/>
    <x v="8"/>
    <n v="62750"/>
  </r>
  <r>
    <x v="14"/>
    <x v="7"/>
    <x v="8"/>
    <n v="60976"/>
  </r>
  <r>
    <x v="14"/>
    <x v="8"/>
    <x v="8"/>
    <n v="63659"/>
  </r>
  <r>
    <x v="14"/>
    <x v="9"/>
    <x v="8"/>
    <n v="65949"/>
  </r>
  <r>
    <x v="14"/>
    <x v="10"/>
    <x v="8"/>
    <n v="60966"/>
  </r>
  <r>
    <x v="14"/>
    <x v="11"/>
    <x v="8"/>
    <n v="57582"/>
  </r>
  <r>
    <x v="15"/>
    <x v="0"/>
    <x v="8"/>
    <n v="50159"/>
  </r>
  <r>
    <x v="15"/>
    <x v="1"/>
    <x v="8"/>
    <n v="49316"/>
  </r>
  <r>
    <x v="15"/>
    <x v="2"/>
    <x v="8"/>
    <n v="58070"/>
  </r>
  <r>
    <x v="15"/>
    <x v="3"/>
    <x v="8"/>
    <n v="57803"/>
  </r>
  <r>
    <x v="15"/>
    <x v="4"/>
    <x v="8"/>
    <n v="56521"/>
  </r>
  <r>
    <x v="15"/>
    <x v="5"/>
    <x v="8"/>
    <n v="57998"/>
  </r>
  <r>
    <x v="15"/>
    <x v="6"/>
    <x v="8"/>
    <n v="49254"/>
  </r>
  <r>
    <x v="15"/>
    <x v="7"/>
    <x v="8"/>
    <n v="52576"/>
  </r>
  <r>
    <x v="15"/>
    <x v="8"/>
    <x v="8"/>
    <n v="59870"/>
  </r>
  <r>
    <x v="15"/>
    <x v="9"/>
    <x v="8"/>
    <n v="59269"/>
  </r>
  <r>
    <x v="15"/>
    <x v="10"/>
    <x v="8"/>
    <n v="55784"/>
  </r>
  <r>
    <x v="15"/>
    <x v="11"/>
    <x v="8"/>
    <n v="53013"/>
  </r>
  <r>
    <x v="16"/>
    <x v="0"/>
    <x v="8"/>
    <n v="42137"/>
  </r>
  <r>
    <x v="16"/>
    <x v="1"/>
    <x v="8"/>
    <n v="44419"/>
  </r>
  <r>
    <x v="16"/>
    <x v="2"/>
    <x v="8"/>
    <n v="58621"/>
  </r>
  <r>
    <x v="16"/>
    <x v="3"/>
    <x v="8"/>
    <n v="53410"/>
  </r>
  <r>
    <x v="16"/>
    <x v="4"/>
    <x v="8"/>
    <n v="51171"/>
  </r>
  <r>
    <x v="16"/>
    <x v="5"/>
    <x v="8"/>
    <n v="54278"/>
  </r>
  <r>
    <x v="16"/>
    <x v="6"/>
    <x v="8"/>
    <n v="53274"/>
  </r>
  <r>
    <x v="16"/>
    <x v="7"/>
    <x v="8"/>
    <n v="53709"/>
  </r>
  <r>
    <x v="16"/>
    <x v="8"/>
    <x v="8"/>
    <n v="55751"/>
  </r>
  <r>
    <x v="16"/>
    <x v="9"/>
    <x v="8"/>
    <n v="50270"/>
  </r>
  <r>
    <x v="16"/>
    <x v="10"/>
    <x v="8"/>
    <n v="43579"/>
  </r>
  <r>
    <x v="16"/>
    <x v="11"/>
    <x v="8"/>
    <n v="27643"/>
  </r>
  <r>
    <x v="17"/>
    <x v="0"/>
    <x v="8"/>
    <n v="25735"/>
  </r>
  <r>
    <x v="17"/>
    <x v="1"/>
    <x v="8"/>
    <n v="28915"/>
  </r>
  <r>
    <x v="17"/>
    <x v="2"/>
    <x v="8"/>
    <n v="29610"/>
  </r>
  <r>
    <x v="17"/>
    <x v="3"/>
    <x v="8"/>
    <n v="30242"/>
  </r>
  <r>
    <x v="17"/>
    <x v="4"/>
    <x v="8"/>
    <n v="39288"/>
  </r>
  <r>
    <x v="17"/>
    <x v="5"/>
    <x v="8"/>
    <n v="41678"/>
  </r>
  <r>
    <x v="17"/>
    <x v="6"/>
    <x v="8"/>
    <n v="28303"/>
  </r>
  <r>
    <x v="17"/>
    <x v="7"/>
    <x v="8"/>
    <n v="22349"/>
  </r>
  <r>
    <x v="17"/>
    <x v="8"/>
    <x v="8"/>
    <n v="17377"/>
  </r>
  <r>
    <x v="17"/>
    <x v="9"/>
    <x v="8"/>
    <n v="33729"/>
  </r>
  <r>
    <x v="17"/>
    <x v="10"/>
    <x v="8"/>
    <n v="45135"/>
  </r>
  <r>
    <x v="17"/>
    <x v="11"/>
    <x v="8"/>
    <n v="39044"/>
  </r>
  <r>
    <x v="18"/>
    <x v="0"/>
    <x v="8"/>
    <n v="34201"/>
  </r>
  <r>
    <x v="18"/>
    <x v="1"/>
    <x v="8"/>
    <n v="34862"/>
  </r>
  <r>
    <x v="18"/>
    <x v="2"/>
    <x v="8"/>
    <n v="48462"/>
  </r>
  <r>
    <x v="18"/>
    <x v="3"/>
    <x v="8"/>
    <n v="40786"/>
  </r>
  <r>
    <x v="18"/>
    <x v="4"/>
    <x v="8"/>
    <n v="44936"/>
  </r>
  <r>
    <x v="18"/>
    <x v="5"/>
    <x v="8"/>
    <n v="45464"/>
  </r>
  <r>
    <x v="18"/>
    <x v="6"/>
    <x v="8"/>
    <n v="45648"/>
  </r>
  <r>
    <x v="18"/>
    <x v="7"/>
    <x v="8"/>
    <n v="41768"/>
  </r>
  <r>
    <x v="18"/>
    <x v="8"/>
    <x v="8"/>
    <n v="40182"/>
  </r>
  <r>
    <x v="18"/>
    <x v="9"/>
    <x v="8"/>
    <n v="44784"/>
  </r>
  <r>
    <x v="18"/>
    <x v="10"/>
    <x v="8"/>
    <n v="39618"/>
  </r>
  <r>
    <x v="18"/>
    <x v="11"/>
    <x v="8"/>
    <n v="34581"/>
  </r>
  <r>
    <x v="19"/>
    <x v="0"/>
    <x v="8"/>
    <n v="31030"/>
  </r>
  <r>
    <x v="19"/>
    <x v="1"/>
    <x v="8"/>
    <n v="29470"/>
  </r>
  <r>
    <x v="19"/>
    <x v="2"/>
    <x v="8"/>
    <n v="32210"/>
  </r>
  <r>
    <x v="19"/>
    <x v="3"/>
    <x v="8"/>
    <n v="34378"/>
  </r>
  <r>
    <x v="19"/>
    <x v="4"/>
    <x v="8"/>
    <n v="37844"/>
  </r>
  <r>
    <x v="19"/>
    <x v="5"/>
    <x v="8"/>
    <n v="32283"/>
  </r>
  <r>
    <x v="19"/>
    <x v="6"/>
    <x v="8"/>
    <n v="38542"/>
  </r>
  <r>
    <x v="19"/>
    <x v="7"/>
    <x v="8"/>
    <n v="36387"/>
  </r>
  <r>
    <x v="19"/>
    <x v="8"/>
    <x v="8"/>
    <n v="36323"/>
  </r>
  <r>
    <x v="19"/>
    <x v="9"/>
    <x v="8"/>
    <n v="38398"/>
  </r>
  <r>
    <x v="19"/>
    <x v="10"/>
    <x v="8"/>
    <n v="36792"/>
  </r>
  <r>
    <x v="19"/>
    <x v="11"/>
    <x v="8"/>
    <n v="29266"/>
  </r>
  <r>
    <x v="20"/>
    <x v="0"/>
    <x v="8"/>
    <n v="22240"/>
  </r>
  <r>
    <x v="20"/>
    <x v="1"/>
    <x v="8"/>
    <n v="21589"/>
  </r>
  <r>
    <x v="20"/>
    <x v="2"/>
    <x v="8"/>
    <n v="23660"/>
  </r>
  <r>
    <x v="20"/>
    <x v="3"/>
    <x v="8"/>
    <n v="29791"/>
  </r>
  <r>
    <x v="20"/>
    <x v="4"/>
    <x v="8"/>
    <n v="30832"/>
  </r>
  <r>
    <x v="20"/>
    <x v="5"/>
    <x v="8"/>
    <n v="25837"/>
  </r>
  <r>
    <x v="20"/>
    <x v="6"/>
    <x v="8"/>
    <n v="26217"/>
  </r>
  <r>
    <x v="20"/>
    <x v="7"/>
    <x v="8"/>
    <n v="23934"/>
  </r>
  <r>
    <x v="20"/>
    <x v="8"/>
    <x v="8"/>
    <n v="31197"/>
  </r>
  <r>
    <x v="20"/>
    <x v="9"/>
    <x v="8"/>
    <n v="30292"/>
  </r>
  <r>
    <x v="20"/>
    <x v="10"/>
    <x v="8"/>
    <n v="27427"/>
  </r>
  <r>
    <x v="20"/>
    <x v="11"/>
    <x v="8"/>
    <n v="26728"/>
  </r>
  <r>
    <x v="21"/>
    <x v="0"/>
    <x v="8"/>
    <n v="25611"/>
  </r>
  <r>
    <x v="21"/>
    <x v="1"/>
    <x v="8"/>
    <n v="26484"/>
  </r>
  <r>
    <x v="21"/>
    <x v="2"/>
    <x v="8"/>
    <n v="35900"/>
  </r>
  <r>
    <x v="21"/>
    <x v="3"/>
    <x v="8"/>
    <n v="38109"/>
  </r>
  <r>
    <x v="21"/>
    <x v="4"/>
    <x v="8"/>
    <n v="39868"/>
  </r>
  <r>
    <x v="21"/>
    <x v="5"/>
    <x v="8"/>
    <n v="41852"/>
  </r>
  <r>
    <x v="21"/>
    <x v="6"/>
    <x v="8"/>
    <n v="43587"/>
  </r>
  <r>
    <x v="21"/>
    <x v="7"/>
    <x v="8"/>
    <n v="43484"/>
  </r>
  <r>
    <x v="21"/>
    <x v="8"/>
    <x v="8"/>
    <n v="47921"/>
  </r>
  <r>
    <x v="21"/>
    <x v="9"/>
    <x v="8"/>
    <n v="47581"/>
  </r>
  <r>
    <x v="21"/>
    <x v="10"/>
    <x v="8"/>
    <n v="45132"/>
  </r>
  <r>
    <x v="21"/>
    <x v="11"/>
    <x v="8"/>
    <n v="38244"/>
  </r>
  <r>
    <x v="22"/>
    <x v="0"/>
    <x v="8"/>
    <n v="34888"/>
  </r>
  <r>
    <x v="22"/>
    <x v="1"/>
    <x v="8"/>
    <n v="37279"/>
  </r>
  <r>
    <x v="22"/>
    <x v="2"/>
    <x v="8"/>
    <n v="47087"/>
  </r>
  <r>
    <x v="22"/>
    <x v="3"/>
    <x v="8"/>
    <n v="47885"/>
  </r>
  <r>
    <x v="22"/>
    <x v="4"/>
    <x v="8"/>
    <n v="46621"/>
  </r>
  <r>
    <x v="22"/>
    <x v="5"/>
    <x v="8"/>
    <n v="42946"/>
  </r>
  <r>
    <x v="22"/>
    <x v="6"/>
    <x v="8"/>
    <n v="39646"/>
  </r>
  <r>
    <x v="22"/>
    <x v="7"/>
    <x v="8"/>
    <n v="48208"/>
  </r>
  <r>
    <x v="22"/>
    <x v="8"/>
    <x v="8"/>
    <n v="46719"/>
  </r>
  <r>
    <x v="22"/>
    <x v="9"/>
    <x v="8"/>
    <n v="44763"/>
  </r>
  <r>
    <x v="22"/>
    <x v="10"/>
    <x v="8"/>
    <n v="42303"/>
  </r>
  <r>
    <x v="22"/>
    <x v="11"/>
    <x v="8"/>
    <n v="37882"/>
  </r>
  <r>
    <x v="23"/>
    <x v="0"/>
    <x v="8"/>
    <n v="33332"/>
  </r>
  <r>
    <x v="23"/>
    <x v="1"/>
    <x v="8"/>
    <n v="30512"/>
  </r>
  <r>
    <x v="23"/>
    <x v="2"/>
    <x v="8"/>
    <n v="40548"/>
  </r>
  <r>
    <x v="23"/>
    <x v="3"/>
    <x v="8"/>
    <n v="38396"/>
  </r>
  <r>
    <x v="23"/>
    <x v="4"/>
    <x v="8"/>
    <n v="60140"/>
  </r>
  <r>
    <x v="23"/>
    <x v="5"/>
    <x v="8"/>
    <n v="42902"/>
  </r>
  <r>
    <x v="23"/>
    <x v="6"/>
    <x v="8"/>
    <n v="43346"/>
  </r>
  <r>
    <x v="23"/>
    <x v="7"/>
    <x v="8"/>
    <n v="46780"/>
  </r>
  <r>
    <x v="23"/>
    <x v="8"/>
    <x v="8"/>
    <n v="50490"/>
  </r>
  <r>
    <x v="23"/>
    <x v="9"/>
    <x v="8"/>
    <n v="54126"/>
  </r>
  <r>
    <x v="23"/>
    <x v="10"/>
    <x v="8"/>
    <n v="60024"/>
  </r>
  <r>
    <x v="23"/>
    <x v="11"/>
    <x v="8"/>
    <n v="49865"/>
  </r>
  <r>
    <x v="24"/>
    <x v="0"/>
    <x v="8"/>
    <n v="49579"/>
  </r>
  <r>
    <x v="24"/>
    <x v="1"/>
    <x v="8"/>
    <n v="50087"/>
  </r>
  <r>
    <x v="24"/>
    <x v="2"/>
    <x v="8"/>
    <n v="63578"/>
  </r>
  <r>
    <x v="24"/>
    <x v="3"/>
    <x v="8"/>
    <n v="60090"/>
  </r>
  <r>
    <x v="24"/>
    <x v="4"/>
    <x v="8"/>
    <n v="59442"/>
  </r>
  <r>
    <x v="24"/>
    <x v="5"/>
    <x v="8"/>
    <n v="59748"/>
  </r>
  <r>
    <x v="24"/>
    <x v="6"/>
    <x v="8"/>
    <n v="58335"/>
  </r>
  <r>
    <x v="24"/>
    <x v="7"/>
    <x v="8"/>
    <n v="65481"/>
  </r>
  <r>
    <x v="24"/>
    <x v="8"/>
    <x v="8"/>
    <n v="58978"/>
  </r>
  <r>
    <x v="24"/>
    <x v="9"/>
    <x v="8"/>
    <n v="65360"/>
  </r>
  <r>
    <x v="24"/>
    <x v="10"/>
    <x v="8"/>
    <n v="58662"/>
  </r>
  <r>
    <x v="24"/>
    <x v="11"/>
    <x v="8"/>
    <n v="50150"/>
  </r>
  <r>
    <x v="25"/>
    <x v="0"/>
    <x v="8"/>
    <n v="52175"/>
  </r>
  <r>
    <x v="25"/>
    <x v="1"/>
    <x v="8"/>
    <n v="50001"/>
  </r>
  <r>
    <x v="25"/>
    <x v="2"/>
    <x v="8"/>
    <n v="56141"/>
  </r>
  <r>
    <x v="25"/>
    <x v="3"/>
    <x v="8"/>
    <n v="56506"/>
  </r>
  <r>
    <x v="25"/>
    <x v="4"/>
    <x v="8"/>
    <n v="59580"/>
  </r>
  <r>
    <x v="25"/>
    <x v="5"/>
    <x v="8"/>
    <n v="52847"/>
  </r>
  <r>
    <x v="25"/>
    <x v="6"/>
    <x v="8"/>
    <n v="57645"/>
  </r>
  <r>
    <x v="25"/>
    <x v="7"/>
    <x v="8"/>
    <n v="58493"/>
  </r>
  <r>
    <x v="25"/>
    <x v="8"/>
    <x v="8"/>
    <n v="57457"/>
  </r>
  <r>
    <x v="25"/>
    <x v="9"/>
    <x v="8"/>
    <n v="58846"/>
  </r>
  <r>
    <x v="25"/>
    <x v="10"/>
    <x v="8"/>
    <n v="54100"/>
  </r>
  <r>
    <x v="25"/>
    <x v="11"/>
    <x v="8"/>
    <n v="50049"/>
  </r>
  <r>
    <x v="26"/>
    <x v="0"/>
    <x v="8"/>
    <n v="47275"/>
  </r>
  <r>
    <x v="26"/>
    <x v="1"/>
    <x v="8"/>
    <n v="45461"/>
  </r>
  <r>
    <x v="26"/>
    <x v="2"/>
    <x v="8"/>
    <n v="27955"/>
  </r>
  <r>
    <x v="26"/>
    <x v="3"/>
    <x v="8"/>
    <n v="4449"/>
  </r>
  <r>
    <x v="26"/>
    <x v="4"/>
    <x v="8"/>
    <n v="9075"/>
  </r>
  <r>
    <x v="26"/>
    <x v="5"/>
    <x v="8"/>
    <n v="10305"/>
  </r>
  <r>
    <x v="26"/>
    <x v="6"/>
    <x v="8"/>
    <n v="9080"/>
  </r>
  <r>
    <x v="26"/>
    <x v="7"/>
    <x v="8"/>
    <n v="11026"/>
  </r>
  <r>
    <x v="26"/>
    <x v="8"/>
    <x v="8"/>
    <n v="13565"/>
  </r>
  <r>
    <x v="0"/>
    <x v="0"/>
    <x v="9"/>
    <n v="55916"/>
  </r>
  <r>
    <x v="0"/>
    <x v="1"/>
    <x v="9"/>
    <n v="72998"/>
  </r>
  <r>
    <x v="0"/>
    <x v="2"/>
    <x v="9"/>
    <n v="87946"/>
  </r>
  <r>
    <x v="0"/>
    <x v="3"/>
    <x v="9"/>
    <n v="91885"/>
  </r>
  <r>
    <x v="0"/>
    <x v="4"/>
    <x v="9"/>
    <n v="102410"/>
  </r>
  <r>
    <x v="0"/>
    <x v="5"/>
    <x v="9"/>
    <n v="93532"/>
  </r>
  <r>
    <x v="0"/>
    <x v="6"/>
    <x v="9"/>
    <n v="98252"/>
  </r>
  <r>
    <x v="0"/>
    <x v="7"/>
    <x v="9"/>
    <n v="102487"/>
  </r>
  <r>
    <x v="0"/>
    <x v="8"/>
    <x v="9"/>
    <n v="104882"/>
  </r>
  <r>
    <x v="0"/>
    <x v="9"/>
    <x v="9"/>
    <n v="103486"/>
  </r>
  <r>
    <x v="0"/>
    <x v="10"/>
    <x v="9"/>
    <n v="105625"/>
  </r>
  <r>
    <x v="0"/>
    <x v="11"/>
    <x v="9"/>
    <n v="98748"/>
  </r>
  <r>
    <x v="1"/>
    <x v="0"/>
    <x v="9"/>
    <n v="84901"/>
  </r>
  <r>
    <x v="1"/>
    <x v="1"/>
    <x v="9"/>
    <n v="81461"/>
  </r>
  <r>
    <x v="1"/>
    <x v="2"/>
    <x v="9"/>
    <n v="104678"/>
  </r>
  <r>
    <x v="1"/>
    <x v="3"/>
    <x v="9"/>
    <n v="91995"/>
  </r>
  <r>
    <x v="1"/>
    <x v="4"/>
    <x v="9"/>
    <n v="104918"/>
  </r>
  <r>
    <x v="1"/>
    <x v="5"/>
    <x v="9"/>
    <n v="103898"/>
  </r>
  <r>
    <x v="1"/>
    <x v="6"/>
    <x v="9"/>
    <n v="104996"/>
  </r>
  <r>
    <x v="1"/>
    <x v="7"/>
    <x v="9"/>
    <n v="111760"/>
  </r>
  <r>
    <x v="1"/>
    <x v="8"/>
    <x v="9"/>
    <n v="106926"/>
  </r>
  <r>
    <x v="1"/>
    <x v="9"/>
    <x v="9"/>
    <n v="109820"/>
  </r>
  <r>
    <x v="1"/>
    <x v="10"/>
    <x v="9"/>
    <n v="112586"/>
  </r>
  <r>
    <x v="1"/>
    <x v="11"/>
    <x v="9"/>
    <n v="104156"/>
  </r>
  <r>
    <x v="2"/>
    <x v="0"/>
    <x v="9"/>
    <n v="95787"/>
  </r>
  <r>
    <x v="2"/>
    <x v="1"/>
    <x v="9"/>
    <n v="94459"/>
  </r>
  <r>
    <x v="2"/>
    <x v="2"/>
    <x v="9"/>
    <n v="115347"/>
  </r>
  <r>
    <x v="2"/>
    <x v="3"/>
    <x v="9"/>
    <n v="115553"/>
  </r>
  <r>
    <x v="2"/>
    <x v="4"/>
    <x v="9"/>
    <n v="123626"/>
  </r>
  <r>
    <x v="2"/>
    <x v="5"/>
    <x v="9"/>
    <n v="110013"/>
  </r>
  <r>
    <x v="2"/>
    <x v="6"/>
    <x v="9"/>
    <n v="118163"/>
  </r>
  <r>
    <x v="2"/>
    <x v="7"/>
    <x v="9"/>
    <n v="116736"/>
  </r>
  <r>
    <x v="2"/>
    <x v="8"/>
    <x v="9"/>
    <n v="111317"/>
  </r>
  <r>
    <x v="2"/>
    <x v="9"/>
    <x v="9"/>
    <n v="125073"/>
  </r>
  <r>
    <x v="2"/>
    <x v="10"/>
    <x v="9"/>
    <n v="117948"/>
  </r>
  <r>
    <x v="2"/>
    <x v="11"/>
    <x v="9"/>
    <n v="108571"/>
  </r>
  <r>
    <x v="3"/>
    <x v="0"/>
    <x v="9"/>
    <n v="96968"/>
  </r>
  <r>
    <x v="3"/>
    <x v="1"/>
    <x v="9"/>
    <n v="93070"/>
  </r>
  <r>
    <x v="3"/>
    <x v="2"/>
    <x v="9"/>
    <n v="112315"/>
  </r>
  <r>
    <x v="3"/>
    <x v="3"/>
    <x v="9"/>
    <n v="122871"/>
  </r>
  <r>
    <x v="3"/>
    <x v="4"/>
    <x v="9"/>
    <n v="121160"/>
  </r>
  <r>
    <x v="3"/>
    <x v="5"/>
    <x v="9"/>
    <n v="110442"/>
  </r>
  <r>
    <x v="3"/>
    <x v="6"/>
    <x v="9"/>
    <n v="119764"/>
  </r>
  <r>
    <x v="3"/>
    <x v="7"/>
    <x v="9"/>
    <n v="113890"/>
  </r>
  <r>
    <x v="3"/>
    <x v="8"/>
    <x v="9"/>
    <n v="119988"/>
  </r>
  <r>
    <x v="3"/>
    <x v="9"/>
    <x v="9"/>
    <n v="126788"/>
  </r>
  <r>
    <x v="3"/>
    <x v="10"/>
    <x v="9"/>
    <n v="116051"/>
  </r>
  <r>
    <x v="3"/>
    <x v="11"/>
    <x v="9"/>
    <n v="111707"/>
  </r>
  <r>
    <x v="4"/>
    <x v="0"/>
    <x v="9"/>
    <n v="105535"/>
  </r>
  <r>
    <x v="4"/>
    <x v="1"/>
    <x v="9"/>
    <n v="96729"/>
  </r>
  <r>
    <x v="4"/>
    <x v="2"/>
    <x v="9"/>
    <n v="124462"/>
  </r>
  <r>
    <x v="4"/>
    <x v="3"/>
    <x v="9"/>
    <n v="123841"/>
  </r>
  <r>
    <x v="4"/>
    <x v="4"/>
    <x v="9"/>
    <n v="114468"/>
  </r>
  <r>
    <x v="4"/>
    <x v="5"/>
    <x v="9"/>
    <n v="116944"/>
  </r>
  <r>
    <x v="4"/>
    <x v="6"/>
    <x v="9"/>
    <n v="125347"/>
  </r>
  <r>
    <x v="4"/>
    <x v="7"/>
    <x v="9"/>
    <n v="121747"/>
  </r>
  <r>
    <x v="4"/>
    <x v="8"/>
    <x v="9"/>
    <n v="124419"/>
  </r>
  <r>
    <x v="4"/>
    <x v="9"/>
    <x v="9"/>
    <n v="129220"/>
  </r>
  <r>
    <x v="4"/>
    <x v="10"/>
    <x v="9"/>
    <n v="123326"/>
  </r>
  <r>
    <x v="4"/>
    <x v="11"/>
    <x v="9"/>
    <n v="118383"/>
  </r>
  <r>
    <x v="5"/>
    <x v="0"/>
    <x v="9"/>
    <n v="103460"/>
  </r>
  <r>
    <x v="5"/>
    <x v="1"/>
    <x v="9"/>
    <n v="99843"/>
  </r>
  <r>
    <x v="5"/>
    <x v="2"/>
    <x v="9"/>
    <n v="128617"/>
  </r>
  <r>
    <x v="5"/>
    <x v="3"/>
    <x v="9"/>
    <n v="123414"/>
  </r>
  <r>
    <x v="5"/>
    <x v="4"/>
    <x v="9"/>
    <n v="123704"/>
  </r>
  <r>
    <x v="5"/>
    <x v="5"/>
    <x v="9"/>
    <n v="123233"/>
  </r>
  <r>
    <x v="5"/>
    <x v="6"/>
    <x v="9"/>
    <n v="126231"/>
  </r>
  <r>
    <x v="5"/>
    <x v="7"/>
    <x v="9"/>
    <n v="125137"/>
  </r>
  <r>
    <x v="5"/>
    <x v="8"/>
    <x v="9"/>
    <n v="131773"/>
  </r>
  <r>
    <x v="5"/>
    <x v="9"/>
    <x v="9"/>
    <n v="126654"/>
  </r>
  <r>
    <x v="5"/>
    <x v="10"/>
    <x v="9"/>
    <n v="126587"/>
  </r>
  <r>
    <x v="5"/>
    <x v="11"/>
    <x v="9"/>
    <n v="119167"/>
  </r>
  <r>
    <x v="6"/>
    <x v="0"/>
    <x v="9"/>
    <n v="100038"/>
  </r>
  <r>
    <x v="6"/>
    <x v="1"/>
    <x v="9"/>
    <n v="98377"/>
  </r>
  <r>
    <x v="6"/>
    <x v="2"/>
    <x v="9"/>
    <n v="121179"/>
  </r>
  <r>
    <x v="6"/>
    <x v="3"/>
    <x v="9"/>
    <n v="108716"/>
  </r>
  <r>
    <x v="6"/>
    <x v="4"/>
    <x v="9"/>
    <n v="113002"/>
  </r>
  <r>
    <x v="6"/>
    <x v="5"/>
    <x v="9"/>
    <n v="108903"/>
  </r>
  <r>
    <x v="6"/>
    <x v="6"/>
    <x v="9"/>
    <n v="115597"/>
  </r>
  <r>
    <x v="6"/>
    <x v="7"/>
    <x v="9"/>
    <n v="120648"/>
  </r>
  <r>
    <x v="6"/>
    <x v="8"/>
    <x v="9"/>
    <n v="120142"/>
  </r>
  <r>
    <x v="6"/>
    <x v="9"/>
    <x v="9"/>
    <n v="118015"/>
  </r>
  <r>
    <x v="6"/>
    <x v="10"/>
    <x v="9"/>
    <n v="113919"/>
  </r>
  <r>
    <x v="6"/>
    <x v="11"/>
    <x v="9"/>
    <n v="99586"/>
  </r>
  <r>
    <x v="7"/>
    <x v="0"/>
    <x v="9"/>
    <n v="92905"/>
  </r>
  <r>
    <x v="7"/>
    <x v="1"/>
    <x v="9"/>
    <n v="89787"/>
  </r>
  <r>
    <x v="7"/>
    <x v="2"/>
    <x v="9"/>
    <n v="108878"/>
  </r>
  <r>
    <x v="7"/>
    <x v="3"/>
    <x v="9"/>
    <n v="100813"/>
  </r>
  <r>
    <x v="7"/>
    <x v="4"/>
    <x v="9"/>
    <n v="110393"/>
  </r>
  <r>
    <x v="7"/>
    <x v="5"/>
    <x v="9"/>
    <n v="103512"/>
  </r>
  <r>
    <x v="7"/>
    <x v="6"/>
    <x v="9"/>
    <n v="100103"/>
  </r>
  <r>
    <x v="7"/>
    <x v="7"/>
    <x v="9"/>
    <n v="108324"/>
  </r>
  <r>
    <x v="7"/>
    <x v="8"/>
    <x v="9"/>
    <n v="101285"/>
  </r>
  <r>
    <x v="7"/>
    <x v="9"/>
    <x v="9"/>
    <n v="104772"/>
  </r>
  <r>
    <x v="7"/>
    <x v="10"/>
    <x v="9"/>
    <n v="102437"/>
  </r>
  <r>
    <x v="7"/>
    <x v="11"/>
    <x v="9"/>
    <n v="74953"/>
  </r>
  <r>
    <x v="8"/>
    <x v="0"/>
    <x v="9"/>
    <n v="76905"/>
  </r>
  <r>
    <x v="8"/>
    <x v="1"/>
    <x v="9"/>
    <n v="74637"/>
  </r>
  <r>
    <x v="8"/>
    <x v="2"/>
    <x v="9"/>
    <n v="85820"/>
  </r>
  <r>
    <x v="8"/>
    <x v="3"/>
    <x v="9"/>
    <n v="88911"/>
  </r>
  <r>
    <x v="8"/>
    <x v="4"/>
    <x v="9"/>
    <n v="93552"/>
  </r>
  <r>
    <x v="8"/>
    <x v="5"/>
    <x v="9"/>
    <n v="86313"/>
  </r>
  <r>
    <x v="8"/>
    <x v="6"/>
    <x v="9"/>
    <n v="94801"/>
  </r>
  <r>
    <x v="8"/>
    <x v="7"/>
    <x v="9"/>
    <n v="99256"/>
  </r>
  <r>
    <x v="8"/>
    <x v="8"/>
    <x v="9"/>
    <n v="96673"/>
  </r>
  <r>
    <x v="8"/>
    <x v="9"/>
    <x v="9"/>
    <n v="102385"/>
  </r>
  <r>
    <x v="8"/>
    <x v="10"/>
    <x v="9"/>
    <n v="99031"/>
  </r>
  <r>
    <x v="8"/>
    <x v="11"/>
    <x v="9"/>
    <n v="91177"/>
  </r>
  <r>
    <x v="9"/>
    <x v="0"/>
    <x v="9"/>
    <n v="82776"/>
  </r>
  <r>
    <x v="9"/>
    <x v="1"/>
    <x v="9"/>
    <n v="78481"/>
  </r>
  <r>
    <x v="9"/>
    <x v="2"/>
    <x v="9"/>
    <n v="92301"/>
  </r>
  <r>
    <x v="9"/>
    <x v="3"/>
    <x v="9"/>
    <n v="103057"/>
  </r>
  <r>
    <x v="9"/>
    <x v="4"/>
    <x v="9"/>
    <n v="106722"/>
  </r>
  <r>
    <x v="9"/>
    <x v="5"/>
    <x v="9"/>
    <n v="99427"/>
  </r>
  <r>
    <x v="9"/>
    <x v="6"/>
    <x v="9"/>
    <n v="112835"/>
  </r>
  <r>
    <x v="9"/>
    <x v="7"/>
    <x v="9"/>
    <n v="108800"/>
  </r>
  <r>
    <x v="9"/>
    <x v="8"/>
    <x v="9"/>
    <n v="110976"/>
  </r>
  <r>
    <x v="9"/>
    <x v="9"/>
    <x v="9"/>
    <n v="110976"/>
  </r>
  <r>
    <x v="9"/>
    <x v="10"/>
    <x v="9"/>
    <n v="102044"/>
  </r>
  <r>
    <x v="9"/>
    <x v="11"/>
    <x v="9"/>
    <n v="100196"/>
  </r>
  <r>
    <x v="10"/>
    <x v="0"/>
    <x v="9"/>
    <n v="85330"/>
  </r>
  <r>
    <x v="10"/>
    <x v="1"/>
    <x v="9"/>
    <n v="89787"/>
  </r>
  <r>
    <x v="10"/>
    <x v="2"/>
    <x v="9"/>
    <n v="117084"/>
  </r>
  <r>
    <x v="10"/>
    <x v="3"/>
    <x v="9"/>
    <n v="102604"/>
  </r>
  <r>
    <x v="10"/>
    <x v="4"/>
    <x v="9"/>
    <n v="103602"/>
  </r>
  <r>
    <x v="10"/>
    <x v="5"/>
    <x v="9"/>
    <n v="106350"/>
  </r>
  <r>
    <x v="10"/>
    <x v="6"/>
    <x v="9"/>
    <n v="107752"/>
  </r>
  <r>
    <x v="10"/>
    <x v="7"/>
    <x v="9"/>
    <n v="104459"/>
  </r>
  <r>
    <x v="10"/>
    <x v="8"/>
    <x v="9"/>
    <n v="114265"/>
  </r>
  <r>
    <x v="10"/>
    <x v="9"/>
    <x v="9"/>
    <n v="105910"/>
  </r>
  <r>
    <x v="10"/>
    <x v="10"/>
    <x v="9"/>
    <n v="109569"/>
  </r>
  <r>
    <x v="10"/>
    <x v="11"/>
    <x v="9"/>
    <n v="99366"/>
  </r>
  <r>
    <x v="11"/>
    <x v="0"/>
    <x v="9"/>
    <n v="84164"/>
  </r>
  <r>
    <x v="11"/>
    <x v="1"/>
    <x v="9"/>
    <n v="79424"/>
  </r>
  <r>
    <x v="11"/>
    <x v="2"/>
    <x v="9"/>
    <n v="106576"/>
  </r>
  <r>
    <x v="11"/>
    <x v="3"/>
    <x v="9"/>
    <n v="107693"/>
  </r>
  <r>
    <x v="11"/>
    <x v="4"/>
    <x v="9"/>
    <n v="106276"/>
  </r>
  <r>
    <x v="11"/>
    <x v="5"/>
    <x v="9"/>
    <n v="104792"/>
  </r>
  <r>
    <x v="11"/>
    <x v="6"/>
    <x v="9"/>
    <n v="101386"/>
  </r>
  <r>
    <x v="11"/>
    <x v="7"/>
    <x v="9"/>
    <n v="105623"/>
  </r>
  <r>
    <x v="11"/>
    <x v="8"/>
    <x v="9"/>
    <n v="110280"/>
  </r>
  <r>
    <x v="11"/>
    <x v="9"/>
    <x v="9"/>
    <n v="103189"/>
  </r>
  <r>
    <x v="11"/>
    <x v="10"/>
    <x v="9"/>
    <n v="108036"/>
  </r>
  <r>
    <x v="11"/>
    <x v="11"/>
    <x v="9"/>
    <n v="101192"/>
  </r>
  <r>
    <x v="12"/>
    <x v="0"/>
    <x v="9"/>
    <n v="90413"/>
  </r>
  <r>
    <x v="12"/>
    <x v="1"/>
    <x v="9"/>
    <n v="86507"/>
  </r>
  <r>
    <x v="12"/>
    <x v="2"/>
    <x v="9"/>
    <n v="105058"/>
  </r>
  <r>
    <x v="12"/>
    <x v="3"/>
    <x v="9"/>
    <n v="100820"/>
  </r>
  <r>
    <x v="12"/>
    <x v="4"/>
    <x v="9"/>
    <n v="106010"/>
  </r>
  <r>
    <x v="12"/>
    <x v="5"/>
    <x v="9"/>
    <n v="102826"/>
  </r>
  <r>
    <x v="12"/>
    <x v="6"/>
    <x v="9"/>
    <n v="107280"/>
  </r>
  <r>
    <x v="12"/>
    <x v="7"/>
    <x v="9"/>
    <n v="113950"/>
  </r>
  <r>
    <x v="12"/>
    <x v="8"/>
    <x v="9"/>
    <n v="111669"/>
  </r>
  <r>
    <x v="12"/>
    <x v="9"/>
    <x v="9"/>
    <n v="106536"/>
  </r>
  <r>
    <x v="12"/>
    <x v="10"/>
    <x v="9"/>
    <n v="109894"/>
  </r>
  <r>
    <x v="12"/>
    <x v="11"/>
    <x v="9"/>
    <n v="97606"/>
  </r>
  <r>
    <x v="13"/>
    <x v="0"/>
    <x v="9"/>
    <n v="92773"/>
  </r>
  <r>
    <x v="13"/>
    <x v="1"/>
    <x v="9"/>
    <n v="88284"/>
  </r>
  <r>
    <x v="13"/>
    <x v="2"/>
    <x v="9"/>
    <n v="107890"/>
  </r>
  <r>
    <x v="13"/>
    <x v="3"/>
    <x v="9"/>
    <n v="95168"/>
  </r>
  <r>
    <x v="13"/>
    <x v="4"/>
    <x v="9"/>
    <n v="91085"/>
  </r>
  <r>
    <x v="13"/>
    <x v="5"/>
    <x v="9"/>
    <n v="86465"/>
  </r>
  <r>
    <x v="13"/>
    <x v="6"/>
    <x v="9"/>
    <n v="90470"/>
  </r>
  <r>
    <x v="13"/>
    <x v="7"/>
    <x v="9"/>
    <n v="98990"/>
  </r>
  <r>
    <x v="13"/>
    <x v="8"/>
    <x v="9"/>
    <n v="97275"/>
  </r>
  <r>
    <x v="13"/>
    <x v="9"/>
    <x v="9"/>
    <n v="102731"/>
  </r>
  <r>
    <x v="13"/>
    <x v="10"/>
    <x v="9"/>
    <n v="102518"/>
  </r>
  <r>
    <x v="13"/>
    <x v="11"/>
    <x v="9"/>
    <n v="86968"/>
  </r>
  <r>
    <x v="14"/>
    <x v="0"/>
    <x v="9"/>
    <n v="81762"/>
  </r>
  <r>
    <x v="14"/>
    <x v="1"/>
    <x v="9"/>
    <n v="84564"/>
  </r>
  <r>
    <x v="14"/>
    <x v="2"/>
    <x v="9"/>
    <n v="84826"/>
  </r>
  <r>
    <x v="14"/>
    <x v="3"/>
    <x v="9"/>
    <n v="95301"/>
  </r>
  <r>
    <x v="14"/>
    <x v="4"/>
    <x v="9"/>
    <n v="94348"/>
  </r>
  <r>
    <x v="14"/>
    <x v="5"/>
    <x v="9"/>
    <n v="90528"/>
  </r>
  <r>
    <x v="14"/>
    <x v="6"/>
    <x v="9"/>
    <n v="96346"/>
  </r>
  <r>
    <x v="14"/>
    <x v="7"/>
    <x v="9"/>
    <n v="92119"/>
  </r>
  <r>
    <x v="14"/>
    <x v="8"/>
    <x v="9"/>
    <n v="96392"/>
  </r>
  <r>
    <x v="14"/>
    <x v="9"/>
    <x v="9"/>
    <n v="96729"/>
  </r>
  <r>
    <x v="14"/>
    <x v="10"/>
    <x v="9"/>
    <n v="90858"/>
  </r>
  <r>
    <x v="14"/>
    <x v="11"/>
    <x v="9"/>
    <n v="83454"/>
  </r>
  <r>
    <x v="15"/>
    <x v="0"/>
    <x v="9"/>
    <n v="77227"/>
  </r>
  <r>
    <x v="15"/>
    <x v="1"/>
    <x v="9"/>
    <n v="73076"/>
  </r>
  <r>
    <x v="15"/>
    <x v="2"/>
    <x v="9"/>
    <n v="85010"/>
  </r>
  <r>
    <x v="15"/>
    <x v="3"/>
    <x v="9"/>
    <n v="77504"/>
  </r>
  <r>
    <x v="15"/>
    <x v="4"/>
    <x v="9"/>
    <n v="81360"/>
  </r>
  <r>
    <x v="15"/>
    <x v="5"/>
    <x v="9"/>
    <n v="86762"/>
  </r>
  <r>
    <x v="15"/>
    <x v="6"/>
    <x v="9"/>
    <n v="75772"/>
  </r>
  <r>
    <x v="15"/>
    <x v="7"/>
    <x v="9"/>
    <n v="83297"/>
  </r>
  <r>
    <x v="15"/>
    <x v="8"/>
    <x v="9"/>
    <n v="90172"/>
  </r>
  <r>
    <x v="15"/>
    <x v="9"/>
    <x v="9"/>
    <n v="93003"/>
  </r>
  <r>
    <x v="15"/>
    <x v="10"/>
    <x v="9"/>
    <n v="87019"/>
  </r>
  <r>
    <x v="15"/>
    <x v="11"/>
    <x v="9"/>
    <n v="84610"/>
  </r>
  <r>
    <x v="16"/>
    <x v="0"/>
    <x v="9"/>
    <n v="72572"/>
  </r>
  <r>
    <x v="16"/>
    <x v="1"/>
    <x v="9"/>
    <n v="70978"/>
  </r>
  <r>
    <x v="16"/>
    <x v="2"/>
    <x v="9"/>
    <n v="88609"/>
  </r>
  <r>
    <x v="16"/>
    <x v="3"/>
    <x v="9"/>
    <n v="86818"/>
  </r>
  <r>
    <x v="16"/>
    <x v="4"/>
    <x v="9"/>
    <n v="84003"/>
  </r>
  <r>
    <x v="16"/>
    <x v="5"/>
    <x v="9"/>
    <n v="94420"/>
  </r>
  <r>
    <x v="16"/>
    <x v="6"/>
    <x v="9"/>
    <n v="86103"/>
  </r>
  <r>
    <x v="16"/>
    <x v="7"/>
    <x v="9"/>
    <n v="92416"/>
  </r>
  <r>
    <x v="16"/>
    <x v="8"/>
    <x v="9"/>
    <n v="96159"/>
  </r>
  <r>
    <x v="16"/>
    <x v="9"/>
    <x v="9"/>
    <n v="82373"/>
  </r>
  <r>
    <x v="16"/>
    <x v="10"/>
    <x v="9"/>
    <n v="77792"/>
  </r>
  <r>
    <x v="16"/>
    <x v="11"/>
    <x v="9"/>
    <n v="60627"/>
  </r>
  <r>
    <x v="17"/>
    <x v="0"/>
    <x v="9"/>
    <n v="42369"/>
  </r>
  <r>
    <x v="17"/>
    <x v="1"/>
    <x v="9"/>
    <n v="47378"/>
  </r>
  <r>
    <x v="17"/>
    <x v="2"/>
    <x v="9"/>
    <n v="47757"/>
  </r>
  <r>
    <x v="17"/>
    <x v="3"/>
    <x v="9"/>
    <n v="57204"/>
  </r>
  <r>
    <x v="17"/>
    <x v="4"/>
    <x v="9"/>
    <n v="69567"/>
  </r>
  <r>
    <x v="17"/>
    <x v="5"/>
    <x v="9"/>
    <n v="67866"/>
  </r>
  <r>
    <x v="17"/>
    <x v="6"/>
    <x v="9"/>
    <n v="50376"/>
  </r>
  <r>
    <x v="17"/>
    <x v="7"/>
    <x v="9"/>
    <n v="66390"/>
  </r>
  <r>
    <x v="17"/>
    <x v="8"/>
    <x v="9"/>
    <n v="70864"/>
  </r>
  <r>
    <x v="17"/>
    <x v="9"/>
    <x v="9"/>
    <n v="71504"/>
  </r>
  <r>
    <x v="17"/>
    <x v="10"/>
    <x v="9"/>
    <n v="78859"/>
  </r>
  <r>
    <x v="17"/>
    <x v="11"/>
    <x v="9"/>
    <n v="67457"/>
  </r>
  <r>
    <x v="18"/>
    <x v="0"/>
    <x v="9"/>
    <n v="60593"/>
  </r>
  <r>
    <x v="18"/>
    <x v="1"/>
    <x v="9"/>
    <n v="54029"/>
  </r>
  <r>
    <x v="18"/>
    <x v="2"/>
    <x v="9"/>
    <n v="77265"/>
  </r>
  <r>
    <x v="18"/>
    <x v="3"/>
    <x v="9"/>
    <n v="64737"/>
  </r>
  <r>
    <x v="18"/>
    <x v="4"/>
    <x v="9"/>
    <n v="71048"/>
  </r>
  <r>
    <x v="18"/>
    <x v="5"/>
    <x v="9"/>
    <n v="71306"/>
  </r>
  <r>
    <x v="18"/>
    <x v="6"/>
    <x v="9"/>
    <n v="69646"/>
  </r>
  <r>
    <x v="18"/>
    <x v="7"/>
    <x v="9"/>
    <n v="61294"/>
  </r>
  <r>
    <x v="18"/>
    <x v="8"/>
    <x v="9"/>
    <n v="57578"/>
  </r>
  <r>
    <x v="18"/>
    <x v="9"/>
    <x v="9"/>
    <n v="66329"/>
  </r>
  <r>
    <x v="18"/>
    <x v="10"/>
    <x v="9"/>
    <n v="56829"/>
  </r>
  <r>
    <x v="18"/>
    <x v="11"/>
    <x v="9"/>
    <n v="54641"/>
  </r>
  <r>
    <x v="19"/>
    <x v="0"/>
    <x v="9"/>
    <n v="48997"/>
  </r>
  <r>
    <x v="19"/>
    <x v="1"/>
    <x v="9"/>
    <n v="44635"/>
  </r>
  <r>
    <x v="19"/>
    <x v="2"/>
    <x v="9"/>
    <n v="45753"/>
  </r>
  <r>
    <x v="19"/>
    <x v="3"/>
    <x v="9"/>
    <n v="46348"/>
  </r>
  <r>
    <x v="19"/>
    <x v="4"/>
    <x v="9"/>
    <n v="59178"/>
  </r>
  <r>
    <x v="19"/>
    <x v="5"/>
    <x v="9"/>
    <n v="46321"/>
  </r>
  <r>
    <x v="19"/>
    <x v="6"/>
    <x v="9"/>
    <n v="43143"/>
  </r>
  <r>
    <x v="19"/>
    <x v="7"/>
    <x v="9"/>
    <n v="23193"/>
  </r>
  <r>
    <x v="19"/>
    <x v="8"/>
    <x v="9"/>
    <n v="43002"/>
  </r>
  <r>
    <x v="19"/>
    <x v="9"/>
    <x v="9"/>
    <n v="51353"/>
  </r>
  <r>
    <x v="19"/>
    <x v="10"/>
    <x v="9"/>
    <n v="44545"/>
  </r>
  <r>
    <x v="19"/>
    <x v="11"/>
    <x v="9"/>
    <n v="36617"/>
  </r>
  <r>
    <x v="20"/>
    <x v="0"/>
    <x v="9"/>
    <n v="26678"/>
  </r>
  <r>
    <x v="20"/>
    <x v="1"/>
    <x v="9"/>
    <n v="24953"/>
  </r>
  <r>
    <x v="20"/>
    <x v="2"/>
    <x v="9"/>
    <n v="24263"/>
  </r>
  <r>
    <x v="20"/>
    <x v="3"/>
    <x v="9"/>
    <n v="29403"/>
  </r>
  <r>
    <x v="20"/>
    <x v="4"/>
    <x v="9"/>
    <n v="28045"/>
  </r>
  <r>
    <x v="20"/>
    <x v="5"/>
    <x v="9"/>
    <n v="35174"/>
  </r>
  <r>
    <x v="20"/>
    <x v="6"/>
    <x v="9"/>
    <n v="41321"/>
  </r>
  <r>
    <x v="20"/>
    <x v="7"/>
    <x v="9"/>
    <n v="33116"/>
  </r>
  <r>
    <x v="20"/>
    <x v="8"/>
    <x v="9"/>
    <n v="45934"/>
  </r>
  <r>
    <x v="20"/>
    <x v="9"/>
    <x v="9"/>
    <n v="47131"/>
  </r>
  <r>
    <x v="20"/>
    <x v="10"/>
    <x v="9"/>
    <n v="42761"/>
  </r>
  <r>
    <x v="20"/>
    <x v="11"/>
    <x v="9"/>
    <n v="40204"/>
  </r>
  <r>
    <x v="21"/>
    <x v="0"/>
    <x v="9"/>
    <n v="39132"/>
  </r>
  <r>
    <x v="21"/>
    <x v="1"/>
    <x v="9"/>
    <n v="38530"/>
  </r>
  <r>
    <x v="21"/>
    <x v="2"/>
    <x v="9"/>
    <n v="52107"/>
  </r>
  <r>
    <x v="21"/>
    <x v="3"/>
    <x v="9"/>
    <n v="54682"/>
  </r>
  <r>
    <x v="21"/>
    <x v="4"/>
    <x v="9"/>
    <n v="57135"/>
  </r>
  <r>
    <x v="21"/>
    <x v="5"/>
    <x v="9"/>
    <n v="62939"/>
  </r>
  <r>
    <x v="21"/>
    <x v="6"/>
    <x v="9"/>
    <n v="60962"/>
  </r>
  <r>
    <x v="21"/>
    <x v="7"/>
    <x v="9"/>
    <n v="60995"/>
  </r>
  <r>
    <x v="21"/>
    <x v="8"/>
    <x v="9"/>
    <n v="71610"/>
  </r>
  <r>
    <x v="21"/>
    <x v="9"/>
    <x v="9"/>
    <n v="72669"/>
  </r>
  <r>
    <x v="21"/>
    <x v="10"/>
    <x v="9"/>
    <n v="68351"/>
  </r>
  <r>
    <x v="21"/>
    <x v="11"/>
    <x v="9"/>
    <n v="59086"/>
  </r>
  <r>
    <x v="22"/>
    <x v="0"/>
    <x v="9"/>
    <n v="53806"/>
  </r>
  <r>
    <x v="22"/>
    <x v="1"/>
    <x v="9"/>
    <n v="52574"/>
  </r>
  <r>
    <x v="22"/>
    <x v="2"/>
    <x v="9"/>
    <n v="63662"/>
  </r>
  <r>
    <x v="22"/>
    <x v="3"/>
    <x v="9"/>
    <n v="67986"/>
  </r>
  <r>
    <x v="22"/>
    <x v="4"/>
    <x v="9"/>
    <n v="70870"/>
  </r>
  <r>
    <x v="22"/>
    <x v="5"/>
    <x v="9"/>
    <n v="63044"/>
  </r>
  <r>
    <x v="22"/>
    <x v="6"/>
    <x v="9"/>
    <n v="57512"/>
  </r>
  <r>
    <x v="22"/>
    <x v="7"/>
    <x v="9"/>
    <n v="71533"/>
  </r>
  <r>
    <x v="22"/>
    <x v="8"/>
    <x v="9"/>
    <n v="71720"/>
  </r>
  <r>
    <x v="22"/>
    <x v="9"/>
    <x v="9"/>
    <n v="66857"/>
  </r>
  <r>
    <x v="22"/>
    <x v="10"/>
    <x v="9"/>
    <n v="66547"/>
  </r>
  <r>
    <x v="22"/>
    <x v="11"/>
    <x v="9"/>
    <n v="62885"/>
  </r>
  <r>
    <x v="23"/>
    <x v="0"/>
    <x v="9"/>
    <n v="55553"/>
  </r>
  <r>
    <x v="23"/>
    <x v="1"/>
    <x v="9"/>
    <n v="49820"/>
  </r>
  <r>
    <x v="23"/>
    <x v="2"/>
    <x v="9"/>
    <n v="66438"/>
  </r>
  <r>
    <x v="23"/>
    <x v="3"/>
    <x v="9"/>
    <n v="60835"/>
  </r>
  <r>
    <x v="23"/>
    <x v="4"/>
    <x v="9"/>
    <n v="66894"/>
  </r>
  <r>
    <x v="23"/>
    <x v="5"/>
    <x v="9"/>
    <n v="64771"/>
  </r>
  <r>
    <x v="23"/>
    <x v="6"/>
    <x v="9"/>
    <n v="74641"/>
  </r>
  <r>
    <x v="23"/>
    <x v="7"/>
    <x v="9"/>
    <n v="84937"/>
  </r>
  <r>
    <x v="23"/>
    <x v="8"/>
    <x v="9"/>
    <n v="84571"/>
  </r>
  <r>
    <x v="23"/>
    <x v="9"/>
    <x v="9"/>
    <n v="85903"/>
  </r>
  <r>
    <x v="23"/>
    <x v="10"/>
    <x v="9"/>
    <n v="87183"/>
  </r>
  <r>
    <x v="23"/>
    <x v="11"/>
    <x v="9"/>
    <n v="71597"/>
  </r>
  <r>
    <x v="24"/>
    <x v="0"/>
    <x v="9"/>
    <n v="73760"/>
  </r>
  <r>
    <x v="24"/>
    <x v="1"/>
    <x v="9"/>
    <n v="73300"/>
  </r>
  <r>
    <x v="24"/>
    <x v="2"/>
    <x v="9"/>
    <n v="96409"/>
  </r>
  <r>
    <x v="24"/>
    <x v="3"/>
    <x v="9"/>
    <n v="88673"/>
  </r>
  <r>
    <x v="24"/>
    <x v="4"/>
    <x v="9"/>
    <n v="89841"/>
  </r>
  <r>
    <x v="24"/>
    <x v="5"/>
    <x v="9"/>
    <n v="93114"/>
  </r>
  <r>
    <x v="24"/>
    <x v="6"/>
    <x v="9"/>
    <n v="92225"/>
  </r>
  <r>
    <x v="24"/>
    <x v="7"/>
    <x v="9"/>
    <n v="102925"/>
  </r>
  <r>
    <x v="24"/>
    <x v="8"/>
    <x v="9"/>
    <n v="95019"/>
  </r>
  <r>
    <x v="24"/>
    <x v="9"/>
    <x v="9"/>
    <n v="105385"/>
  </r>
  <r>
    <x v="24"/>
    <x v="10"/>
    <x v="9"/>
    <n v="94302"/>
  </r>
  <r>
    <x v="24"/>
    <x v="11"/>
    <x v="9"/>
    <n v="81308"/>
  </r>
  <r>
    <x v="25"/>
    <x v="0"/>
    <x v="9"/>
    <n v="83838"/>
  </r>
  <r>
    <x v="25"/>
    <x v="1"/>
    <x v="9"/>
    <n v="79435"/>
  </r>
  <r>
    <x v="25"/>
    <x v="2"/>
    <x v="9"/>
    <n v="91307"/>
  </r>
  <r>
    <x v="25"/>
    <x v="3"/>
    <x v="9"/>
    <n v="90552"/>
  </r>
  <r>
    <x v="25"/>
    <x v="4"/>
    <x v="9"/>
    <n v="96018"/>
  </r>
  <r>
    <x v="25"/>
    <x v="5"/>
    <x v="9"/>
    <n v="84934"/>
  </r>
  <r>
    <x v="25"/>
    <x v="6"/>
    <x v="9"/>
    <n v="89094"/>
  </r>
  <r>
    <x v="25"/>
    <x v="7"/>
    <x v="9"/>
    <n v="87745"/>
  </r>
  <r>
    <x v="25"/>
    <x v="8"/>
    <x v="9"/>
    <n v="84523"/>
  </r>
  <r>
    <x v="25"/>
    <x v="9"/>
    <x v="9"/>
    <n v="85222"/>
  </r>
  <r>
    <x v="25"/>
    <x v="10"/>
    <x v="9"/>
    <n v="77224"/>
  </r>
  <r>
    <x v="25"/>
    <x v="11"/>
    <x v="9"/>
    <n v="70496"/>
  </r>
  <r>
    <x v="26"/>
    <x v="0"/>
    <x v="9"/>
    <n v="70985"/>
  </r>
  <r>
    <x v="26"/>
    <x v="1"/>
    <x v="9"/>
    <n v="63407"/>
  </r>
  <r>
    <x v="26"/>
    <x v="2"/>
    <x v="9"/>
    <n v="43617"/>
  </r>
  <r>
    <x v="26"/>
    <x v="3"/>
    <x v="9"/>
    <n v="6531"/>
  </r>
  <r>
    <x v="26"/>
    <x v="4"/>
    <x v="9"/>
    <n v="13455"/>
  </r>
  <r>
    <x v="26"/>
    <x v="5"/>
    <x v="9"/>
    <n v="14397"/>
  </r>
  <r>
    <x v="26"/>
    <x v="6"/>
    <x v="9"/>
    <n v="13036"/>
  </r>
  <r>
    <x v="26"/>
    <x v="7"/>
    <x v="9"/>
    <n v="16135"/>
  </r>
  <r>
    <x v="26"/>
    <x v="8"/>
    <x v="9"/>
    <n v="19146"/>
  </r>
  <r>
    <x v="0"/>
    <x v="0"/>
    <x v="10"/>
    <n v="90095"/>
  </r>
  <r>
    <x v="0"/>
    <x v="1"/>
    <x v="10"/>
    <n v="122845"/>
  </r>
  <r>
    <x v="0"/>
    <x v="2"/>
    <x v="10"/>
    <n v="158347"/>
  </r>
  <r>
    <x v="0"/>
    <x v="3"/>
    <x v="10"/>
    <n v="160969"/>
  </r>
  <r>
    <x v="0"/>
    <x v="4"/>
    <x v="10"/>
    <n v="177703"/>
  </r>
  <r>
    <x v="0"/>
    <x v="5"/>
    <x v="10"/>
    <n v="164465"/>
  </r>
  <r>
    <x v="0"/>
    <x v="6"/>
    <x v="10"/>
    <n v="163216"/>
  </r>
  <r>
    <x v="0"/>
    <x v="7"/>
    <x v="10"/>
    <n v="176324"/>
  </r>
  <r>
    <x v="0"/>
    <x v="8"/>
    <x v="10"/>
    <n v="185431"/>
  </r>
  <r>
    <x v="0"/>
    <x v="9"/>
    <x v="10"/>
    <n v="182066"/>
  </r>
  <r>
    <x v="0"/>
    <x v="10"/>
    <x v="10"/>
    <n v="184331"/>
  </r>
  <r>
    <x v="0"/>
    <x v="11"/>
    <x v="10"/>
    <n v="173004"/>
  </r>
  <r>
    <x v="1"/>
    <x v="0"/>
    <x v="10"/>
    <n v="145574"/>
  </r>
  <r>
    <x v="1"/>
    <x v="1"/>
    <x v="10"/>
    <n v="143691"/>
  </r>
  <r>
    <x v="1"/>
    <x v="2"/>
    <x v="10"/>
    <n v="184980"/>
  </r>
  <r>
    <x v="1"/>
    <x v="3"/>
    <x v="10"/>
    <n v="168344"/>
  </r>
  <r>
    <x v="1"/>
    <x v="4"/>
    <x v="10"/>
    <n v="186898"/>
  </r>
  <r>
    <x v="1"/>
    <x v="5"/>
    <x v="10"/>
    <n v="180263"/>
  </r>
  <r>
    <x v="1"/>
    <x v="6"/>
    <x v="10"/>
    <n v="183646"/>
  </r>
  <r>
    <x v="1"/>
    <x v="7"/>
    <x v="10"/>
    <n v="195028"/>
  </r>
  <r>
    <x v="1"/>
    <x v="8"/>
    <x v="10"/>
    <n v="187487"/>
  </r>
  <r>
    <x v="1"/>
    <x v="9"/>
    <x v="10"/>
    <n v="191159"/>
  </r>
  <r>
    <x v="1"/>
    <x v="10"/>
    <x v="10"/>
    <n v="192120"/>
  </r>
  <r>
    <x v="1"/>
    <x v="11"/>
    <x v="10"/>
    <n v="177812"/>
  </r>
  <r>
    <x v="2"/>
    <x v="0"/>
    <x v="10"/>
    <n v="159243"/>
  </r>
  <r>
    <x v="2"/>
    <x v="1"/>
    <x v="10"/>
    <n v="162312"/>
  </r>
  <r>
    <x v="2"/>
    <x v="2"/>
    <x v="10"/>
    <n v="198952"/>
  </r>
  <r>
    <x v="2"/>
    <x v="3"/>
    <x v="10"/>
    <n v="201387"/>
  </r>
  <r>
    <x v="2"/>
    <x v="4"/>
    <x v="10"/>
    <n v="212089"/>
  </r>
  <r>
    <x v="2"/>
    <x v="5"/>
    <x v="10"/>
    <n v="185190"/>
  </r>
  <r>
    <x v="2"/>
    <x v="6"/>
    <x v="10"/>
    <n v="200161"/>
  </r>
  <r>
    <x v="2"/>
    <x v="7"/>
    <x v="10"/>
    <n v="199897"/>
  </r>
  <r>
    <x v="2"/>
    <x v="8"/>
    <x v="10"/>
    <n v="192127"/>
  </r>
  <r>
    <x v="2"/>
    <x v="9"/>
    <x v="10"/>
    <n v="209081"/>
  </r>
  <r>
    <x v="2"/>
    <x v="10"/>
    <x v="10"/>
    <n v="195174"/>
  </r>
  <r>
    <x v="2"/>
    <x v="11"/>
    <x v="10"/>
    <n v="181162"/>
  </r>
  <r>
    <x v="3"/>
    <x v="0"/>
    <x v="10"/>
    <n v="161111"/>
  </r>
  <r>
    <x v="3"/>
    <x v="1"/>
    <x v="10"/>
    <n v="160806"/>
  </r>
  <r>
    <x v="3"/>
    <x v="2"/>
    <x v="10"/>
    <n v="190408"/>
  </r>
  <r>
    <x v="3"/>
    <x v="3"/>
    <x v="10"/>
    <n v="210099"/>
  </r>
  <r>
    <x v="3"/>
    <x v="4"/>
    <x v="10"/>
    <n v="207649"/>
  </r>
  <r>
    <x v="3"/>
    <x v="5"/>
    <x v="10"/>
    <n v="193746"/>
  </r>
  <r>
    <x v="3"/>
    <x v="6"/>
    <x v="10"/>
    <n v="207719"/>
  </r>
  <r>
    <x v="3"/>
    <x v="7"/>
    <x v="10"/>
    <n v="199358"/>
  </r>
  <r>
    <x v="3"/>
    <x v="8"/>
    <x v="10"/>
    <n v="213144"/>
  </r>
  <r>
    <x v="3"/>
    <x v="9"/>
    <x v="10"/>
    <n v="214673"/>
  </r>
  <r>
    <x v="3"/>
    <x v="10"/>
    <x v="10"/>
    <n v="197305"/>
  </r>
  <r>
    <x v="3"/>
    <x v="11"/>
    <x v="10"/>
    <n v="191973"/>
  </r>
  <r>
    <x v="4"/>
    <x v="0"/>
    <x v="10"/>
    <n v="173783"/>
  </r>
  <r>
    <x v="4"/>
    <x v="1"/>
    <x v="10"/>
    <n v="163289"/>
  </r>
  <r>
    <x v="4"/>
    <x v="2"/>
    <x v="10"/>
    <n v="210053"/>
  </r>
  <r>
    <x v="4"/>
    <x v="3"/>
    <x v="10"/>
    <n v="209909"/>
  </r>
  <r>
    <x v="4"/>
    <x v="4"/>
    <x v="10"/>
    <n v="206833"/>
  </r>
  <r>
    <x v="4"/>
    <x v="5"/>
    <x v="10"/>
    <n v="203505"/>
  </r>
  <r>
    <x v="4"/>
    <x v="6"/>
    <x v="10"/>
    <n v="214914"/>
  </r>
  <r>
    <x v="4"/>
    <x v="7"/>
    <x v="10"/>
    <n v="207734"/>
  </r>
  <r>
    <x v="4"/>
    <x v="8"/>
    <x v="10"/>
    <n v="214765"/>
  </r>
  <r>
    <x v="4"/>
    <x v="9"/>
    <x v="10"/>
    <n v="219974"/>
  </r>
  <r>
    <x v="4"/>
    <x v="10"/>
    <x v="10"/>
    <n v="217846"/>
  </r>
  <r>
    <x v="4"/>
    <x v="11"/>
    <x v="10"/>
    <n v="213976"/>
  </r>
  <r>
    <x v="5"/>
    <x v="0"/>
    <x v="10"/>
    <n v="181020"/>
  </r>
  <r>
    <x v="5"/>
    <x v="1"/>
    <x v="10"/>
    <n v="173716"/>
  </r>
  <r>
    <x v="5"/>
    <x v="2"/>
    <x v="10"/>
    <n v="227365"/>
  </r>
  <r>
    <x v="5"/>
    <x v="3"/>
    <x v="10"/>
    <n v="222187"/>
  </r>
  <r>
    <x v="5"/>
    <x v="4"/>
    <x v="10"/>
    <n v="222202"/>
  </r>
  <r>
    <x v="5"/>
    <x v="5"/>
    <x v="10"/>
    <n v="220486"/>
  </r>
  <r>
    <x v="5"/>
    <x v="6"/>
    <x v="10"/>
    <n v="223738"/>
  </r>
  <r>
    <x v="5"/>
    <x v="7"/>
    <x v="10"/>
    <n v="225170"/>
  </r>
  <r>
    <x v="5"/>
    <x v="8"/>
    <x v="10"/>
    <n v="233674"/>
  </r>
  <r>
    <x v="5"/>
    <x v="9"/>
    <x v="10"/>
    <n v="226634"/>
  </r>
  <r>
    <x v="5"/>
    <x v="10"/>
    <x v="10"/>
    <n v="228029"/>
  </r>
  <r>
    <x v="5"/>
    <x v="11"/>
    <x v="10"/>
    <n v="215654"/>
  </r>
  <r>
    <x v="6"/>
    <x v="0"/>
    <x v="10"/>
    <n v="176384"/>
  </r>
  <r>
    <x v="6"/>
    <x v="1"/>
    <x v="10"/>
    <n v="175877"/>
  </r>
  <r>
    <x v="6"/>
    <x v="2"/>
    <x v="10"/>
    <n v="231297"/>
  </r>
  <r>
    <x v="6"/>
    <x v="3"/>
    <x v="10"/>
    <n v="208692"/>
  </r>
  <r>
    <x v="6"/>
    <x v="4"/>
    <x v="10"/>
    <n v="222204"/>
  </r>
  <r>
    <x v="6"/>
    <x v="5"/>
    <x v="10"/>
    <n v="214291"/>
  </r>
  <r>
    <x v="6"/>
    <x v="6"/>
    <x v="10"/>
    <n v="218461"/>
  </r>
  <r>
    <x v="6"/>
    <x v="7"/>
    <x v="10"/>
    <n v="227216"/>
  </r>
  <r>
    <x v="6"/>
    <x v="8"/>
    <x v="10"/>
    <n v="224065"/>
  </r>
  <r>
    <x v="6"/>
    <x v="9"/>
    <x v="10"/>
    <n v="228362"/>
  </r>
  <r>
    <x v="6"/>
    <x v="10"/>
    <x v="10"/>
    <n v="219490"/>
  </r>
  <r>
    <x v="6"/>
    <x v="11"/>
    <x v="10"/>
    <n v="197143"/>
  </r>
  <r>
    <x v="7"/>
    <x v="0"/>
    <x v="10"/>
    <n v="174877"/>
  </r>
  <r>
    <x v="7"/>
    <x v="1"/>
    <x v="10"/>
    <n v="172225"/>
  </r>
  <r>
    <x v="7"/>
    <x v="2"/>
    <x v="10"/>
    <n v="210825"/>
  </r>
  <r>
    <x v="7"/>
    <x v="3"/>
    <x v="10"/>
    <n v="207006"/>
  </r>
  <r>
    <x v="7"/>
    <x v="4"/>
    <x v="10"/>
    <n v="214658"/>
  </r>
  <r>
    <x v="7"/>
    <x v="5"/>
    <x v="10"/>
    <n v="201878"/>
  </r>
  <r>
    <x v="7"/>
    <x v="6"/>
    <x v="10"/>
    <n v="195117"/>
  </r>
  <r>
    <x v="7"/>
    <x v="7"/>
    <x v="10"/>
    <n v="217715"/>
  </r>
  <r>
    <x v="7"/>
    <x v="8"/>
    <x v="10"/>
    <n v="201411"/>
  </r>
  <r>
    <x v="7"/>
    <x v="9"/>
    <x v="10"/>
    <n v="208446"/>
  </r>
  <r>
    <x v="7"/>
    <x v="10"/>
    <x v="10"/>
    <n v="202472"/>
  </r>
  <r>
    <x v="7"/>
    <x v="11"/>
    <x v="10"/>
    <n v="155335"/>
  </r>
  <r>
    <x v="8"/>
    <x v="0"/>
    <x v="10"/>
    <n v="151887"/>
  </r>
  <r>
    <x v="8"/>
    <x v="1"/>
    <x v="10"/>
    <n v="149680"/>
  </r>
  <r>
    <x v="8"/>
    <x v="2"/>
    <x v="10"/>
    <n v="175063"/>
  </r>
  <r>
    <x v="8"/>
    <x v="3"/>
    <x v="10"/>
    <n v="185240"/>
  </r>
  <r>
    <x v="8"/>
    <x v="4"/>
    <x v="10"/>
    <n v="196047"/>
  </r>
  <r>
    <x v="8"/>
    <x v="5"/>
    <x v="10"/>
    <n v="176629"/>
  </r>
  <r>
    <x v="8"/>
    <x v="6"/>
    <x v="10"/>
    <n v="194607"/>
  </r>
  <r>
    <x v="8"/>
    <x v="7"/>
    <x v="10"/>
    <n v="201130"/>
  </r>
  <r>
    <x v="8"/>
    <x v="8"/>
    <x v="10"/>
    <n v="199032"/>
  </r>
  <r>
    <x v="8"/>
    <x v="9"/>
    <x v="10"/>
    <n v="208917"/>
  </r>
  <r>
    <x v="8"/>
    <x v="10"/>
    <x v="10"/>
    <n v="199091"/>
  </r>
  <r>
    <x v="8"/>
    <x v="11"/>
    <x v="10"/>
    <n v="186413"/>
  </r>
  <r>
    <x v="9"/>
    <x v="0"/>
    <x v="10"/>
    <n v="167040"/>
  </r>
  <r>
    <x v="9"/>
    <x v="1"/>
    <x v="10"/>
    <n v="161284"/>
  </r>
  <r>
    <x v="9"/>
    <x v="2"/>
    <x v="10"/>
    <n v="195466"/>
  </r>
  <r>
    <x v="9"/>
    <x v="3"/>
    <x v="10"/>
    <n v="212068"/>
  </r>
  <r>
    <x v="9"/>
    <x v="4"/>
    <x v="10"/>
    <n v="215477"/>
  </r>
  <r>
    <x v="9"/>
    <x v="5"/>
    <x v="10"/>
    <n v="202209"/>
  </r>
  <r>
    <x v="9"/>
    <x v="6"/>
    <x v="10"/>
    <n v="215617"/>
  </r>
  <r>
    <x v="9"/>
    <x v="7"/>
    <x v="10"/>
    <n v="219405"/>
  </r>
  <r>
    <x v="9"/>
    <x v="8"/>
    <x v="10"/>
    <n v="222375"/>
  </r>
  <r>
    <x v="9"/>
    <x v="9"/>
    <x v="10"/>
    <n v="222375"/>
  </r>
  <r>
    <x v="9"/>
    <x v="10"/>
    <x v="10"/>
    <n v="204939"/>
  </r>
  <r>
    <x v="9"/>
    <x v="11"/>
    <x v="10"/>
    <n v="196638"/>
  </r>
  <r>
    <x v="10"/>
    <x v="0"/>
    <x v="10"/>
    <n v="171442"/>
  </r>
  <r>
    <x v="10"/>
    <x v="1"/>
    <x v="10"/>
    <n v="177316"/>
  </r>
  <r>
    <x v="10"/>
    <x v="2"/>
    <x v="10"/>
    <n v="231686"/>
  </r>
  <r>
    <x v="10"/>
    <x v="3"/>
    <x v="10"/>
    <n v="214661"/>
  </r>
  <r>
    <x v="10"/>
    <x v="4"/>
    <x v="10"/>
    <n v="219352"/>
  </r>
  <r>
    <x v="10"/>
    <x v="5"/>
    <x v="10"/>
    <n v="223351"/>
  </r>
  <r>
    <x v="10"/>
    <x v="6"/>
    <x v="10"/>
    <n v="223096"/>
  </r>
  <r>
    <x v="10"/>
    <x v="7"/>
    <x v="10"/>
    <n v="221078"/>
  </r>
  <r>
    <x v="10"/>
    <x v="8"/>
    <x v="10"/>
    <n v="234292"/>
  </r>
  <r>
    <x v="10"/>
    <x v="9"/>
    <x v="10"/>
    <n v="222229"/>
  </r>
  <r>
    <x v="10"/>
    <x v="10"/>
    <x v="10"/>
    <n v="223007"/>
  </r>
  <r>
    <x v="10"/>
    <x v="11"/>
    <x v="10"/>
    <n v="205819"/>
  </r>
  <r>
    <x v="11"/>
    <x v="0"/>
    <x v="10"/>
    <n v="171426"/>
  </r>
  <r>
    <x v="11"/>
    <x v="1"/>
    <x v="10"/>
    <n v="162321"/>
  </r>
  <r>
    <x v="11"/>
    <x v="2"/>
    <x v="10"/>
    <n v="216563"/>
  </r>
  <r>
    <x v="11"/>
    <x v="3"/>
    <x v="10"/>
    <n v="222305"/>
  </r>
  <r>
    <x v="11"/>
    <x v="4"/>
    <x v="10"/>
    <n v="218489"/>
  </r>
  <r>
    <x v="11"/>
    <x v="5"/>
    <x v="10"/>
    <n v="213390"/>
  </r>
  <r>
    <x v="11"/>
    <x v="6"/>
    <x v="10"/>
    <n v="212589"/>
  </r>
  <r>
    <x v="11"/>
    <x v="7"/>
    <x v="10"/>
    <n v="214013"/>
  </r>
  <r>
    <x v="11"/>
    <x v="8"/>
    <x v="10"/>
    <n v="226079"/>
  </r>
  <r>
    <x v="11"/>
    <x v="9"/>
    <x v="10"/>
    <n v="213538"/>
  </r>
  <r>
    <x v="11"/>
    <x v="10"/>
    <x v="10"/>
    <n v="218162"/>
  </r>
  <r>
    <x v="11"/>
    <x v="11"/>
    <x v="10"/>
    <n v="208063"/>
  </r>
  <r>
    <x v="12"/>
    <x v="0"/>
    <x v="10"/>
    <n v="181245"/>
  </r>
  <r>
    <x v="12"/>
    <x v="1"/>
    <x v="10"/>
    <n v="181006"/>
  </r>
  <r>
    <x v="12"/>
    <x v="2"/>
    <x v="10"/>
    <n v="222872"/>
  </r>
  <r>
    <x v="12"/>
    <x v="3"/>
    <x v="10"/>
    <n v="207203"/>
  </r>
  <r>
    <x v="12"/>
    <x v="4"/>
    <x v="10"/>
    <n v="216553"/>
  </r>
  <r>
    <x v="12"/>
    <x v="5"/>
    <x v="10"/>
    <n v="207881"/>
  </r>
  <r>
    <x v="12"/>
    <x v="6"/>
    <x v="10"/>
    <n v="205239"/>
  </r>
  <r>
    <x v="12"/>
    <x v="7"/>
    <x v="10"/>
    <n v="225369"/>
  </r>
  <r>
    <x v="12"/>
    <x v="8"/>
    <x v="10"/>
    <n v="224560"/>
  </r>
  <r>
    <x v="12"/>
    <x v="9"/>
    <x v="10"/>
    <n v="216814"/>
  </r>
  <r>
    <x v="12"/>
    <x v="10"/>
    <x v="10"/>
    <n v="224559"/>
  </r>
  <r>
    <x v="12"/>
    <x v="11"/>
    <x v="10"/>
    <n v="192690"/>
  </r>
  <r>
    <x v="13"/>
    <x v="0"/>
    <x v="10"/>
    <n v="175980"/>
  </r>
  <r>
    <x v="13"/>
    <x v="1"/>
    <x v="10"/>
    <n v="177715"/>
  </r>
  <r>
    <x v="13"/>
    <x v="2"/>
    <x v="10"/>
    <n v="223717"/>
  </r>
  <r>
    <x v="13"/>
    <x v="3"/>
    <x v="10"/>
    <n v="204212"/>
  </r>
  <r>
    <x v="13"/>
    <x v="4"/>
    <x v="10"/>
    <n v="181662"/>
  </r>
  <r>
    <x v="13"/>
    <x v="5"/>
    <x v="10"/>
    <n v="174907"/>
  </r>
  <r>
    <x v="13"/>
    <x v="6"/>
    <x v="10"/>
    <n v="177090"/>
  </r>
  <r>
    <x v="13"/>
    <x v="7"/>
    <x v="10"/>
    <n v="209260"/>
  </r>
  <r>
    <x v="13"/>
    <x v="8"/>
    <x v="10"/>
    <n v="202292"/>
  </r>
  <r>
    <x v="13"/>
    <x v="9"/>
    <x v="10"/>
    <n v="211307"/>
  </r>
  <r>
    <x v="13"/>
    <x v="10"/>
    <x v="10"/>
    <n v="214018"/>
  </r>
  <r>
    <x v="13"/>
    <x v="11"/>
    <x v="10"/>
    <n v="186786"/>
  </r>
  <r>
    <x v="14"/>
    <x v="0"/>
    <x v="10"/>
    <n v="169706"/>
  </r>
  <r>
    <x v="14"/>
    <x v="1"/>
    <x v="10"/>
    <n v="172962"/>
  </r>
  <r>
    <x v="14"/>
    <x v="2"/>
    <x v="10"/>
    <n v="184073"/>
  </r>
  <r>
    <x v="14"/>
    <x v="3"/>
    <x v="10"/>
    <n v="203104"/>
  </r>
  <r>
    <x v="14"/>
    <x v="4"/>
    <x v="10"/>
    <n v="202341"/>
  </r>
  <r>
    <x v="14"/>
    <x v="5"/>
    <x v="10"/>
    <n v="176340"/>
  </r>
  <r>
    <x v="14"/>
    <x v="6"/>
    <x v="10"/>
    <n v="195713"/>
  </r>
  <r>
    <x v="14"/>
    <x v="7"/>
    <x v="10"/>
    <n v="191211"/>
  </r>
  <r>
    <x v="14"/>
    <x v="8"/>
    <x v="10"/>
    <n v="188444"/>
  </r>
  <r>
    <x v="14"/>
    <x v="9"/>
    <x v="10"/>
    <n v="196363"/>
  </r>
  <r>
    <x v="14"/>
    <x v="10"/>
    <x v="10"/>
    <n v="178516"/>
  </r>
  <r>
    <x v="14"/>
    <x v="11"/>
    <x v="10"/>
    <n v="168487"/>
  </r>
  <r>
    <x v="15"/>
    <x v="0"/>
    <x v="10"/>
    <n v="148040"/>
  </r>
  <r>
    <x v="15"/>
    <x v="1"/>
    <x v="10"/>
    <n v="143119"/>
  </r>
  <r>
    <x v="15"/>
    <x v="2"/>
    <x v="10"/>
    <n v="171572"/>
  </r>
  <r>
    <x v="15"/>
    <x v="3"/>
    <x v="10"/>
    <n v="167807"/>
  </r>
  <r>
    <x v="15"/>
    <x v="4"/>
    <x v="10"/>
    <n v="167351"/>
  </r>
  <r>
    <x v="15"/>
    <x v="5"/>
    <x v="10"/>
    <n v="170529"/>
  </r>
  <r>
    <x v="15"/>
    <x v="6"/>
    <x v="10"/>
    <n v="149389"/>
  </r>
  <r>
    <x v="15"/>
    <x v="7"/>
    <x v="10"/>
    <n v="144366"/>
  </r>
  <r>
    <x v="15"/>
    <x v="8"/>
    <x v="10"/>
    <n v="174989"/>
  </r>
  <r>
    <x v="15"/>
    <x v="9"/>
    <x v="10"/>
    <n v="173897"/>
  </r>
  <r>
    <x v="15"/>
    <x v="10"/>
    <x v="10"/>
    <n v="159794"/>
  </r>
  <r>
    <x v="15"/>
    <x v="11"/>
    <x v="10"/>
    <n v="156695"/>
  </r>
  <r>
    <x v="16"/>
    <x v="0"/>
    <x v="10"/>
    <n v="131081"/>
  </r>
  <r>
    <x v="16"/>
    <x v="1"/>
    <x v="10"/>
    <n v="135685"/>
  </r>
  <r>
    <x v="16"/>
    <x v="2"/>
    <x v="10"/>
    <n v="175634"/>
  </r>
  <r>
    <x v="16"/>
    <x v="3"/>
    <x v="10"/>
    <n v="168905"/>
  </r>
  <r>
    <x v="16"/>
    <x v="4"/>
    <x v="10"/>
    <n v="162707"/>
  </r>
  <r>
    <x v="16"/>
    <x v="5"/>
    <x v="10"/>
    <n v="157947"/>
  </r>
  <r>
    <x v="16"/>
    <x v="6"/>
    <x v="10"/>
    <n v="167551"/>
  </r>
  <r>
    <x v="16"/>
    <x v="7"/>
    <x v="10"/>
    <n v="174902"/>
  </r>
  <r>
    <x v="16"/>
    <x v="8"/>
    <x v="10"/>
    <n v="180153"/>
  </r>
  <r>
    <x v="16"/>
    <x v="9"/>
    <x v="10"/>
    <n v="150716"/>
  </r>
  <r>
    <x v="16"/>
    <x v="10"/>
    <x v="10"/>
    <n v="148321"/>
  </r>
  <r>
    <x v="16"/>
    <x v="11"/>
    <x v="10"/>
    <n v="66406"/>
  </r>
  <r>
    <x v="17"/>
    <x v="0"/>
    <x v="10"/>
    <n v="44850"/>
  </r>
  <r>
    <x v="17"/>
    <x v="1"/>
    <x v="10"/>
    <n v="87954"/>
  </r>
  <r>
    <x v="17"/>
    <x v="2"/>
    <x v="10"/>
    <n v="100770"/>
  </r>
  <r>
    <x v="17"/>
    <x v="3"/>
    <x v="10"/>
    <n v="103685"/>
  </r>
  <r>
    <x v="17"/>
    <x v="4"/>
    <x v="10"/>
    <n v="116764"/>
  </r>
  <r>
    <x v="17"/>
    <x v="5"/>
    <x v="10"/>
    <n v="103673"/>
  </r>
  <r>
    <x v="17"/>
    <x v="6"/>
    <x v="10"/>
    <n v="74538"/>
  </r>
  <r>
    <x v="17"/>
    <x v="7"/>
    <x v="10"/>
    <n v="102066"/>
  </r>
  <r>
    <x v="17"/>
    <x v="8"/>
    <x v="10"/>
    <n v="104484"/>
  </r>
  <r>
    <x v="17"/>
    <x v="9"/>
    <x v="10"/>
    <n v="110510"/>
  </r>
  <r>
    <x v="17"/>
    <x v="10"/>
    <x v="10"/>
    <n v="133593"/>
  </r>
  <r>
    <x v="17"/>
    <x v="11"/>
    <x v="10"/>
    <n v="120187"/>
  </r>
  <r>
    <x v="18"/>
    <x v="0"/>
    <x v="10"/>
    <n v="104454"/>
  </r>
  <r>
    <x v="18"/>
    <x v="1"/>
    <x v="10"/>
    <n v="102822"/>
  </r>
  <r>
    <x v="18"/>
    <x v="2"/>
    <x v="10"/>
    <n v="137695"/>
  </r>
  <r>
    <x v="18"/>
    <x v="3"/>
    <x v="10"/>
    <n v="120017"/>
  </r>
  <r>
    <x v="18"/>
    <x v="4"/>
    <x v="10"/>
    <n v="132876"/>
  </r>
  <r>
    <x v="18"/>
    <x v="5"/>
    <x v="10"/>
    <n v="128615"/>
  </r>
  <r>
    <x v="18"/>
    <x v="6"/>
    <x v="10"/>
    <n v="133726"/>
  </r>
  <r>
    <x v="18"/>
    <x v="7"/>
    <x v="10"/>
    <n v="124749"/>
  </r>
  <r>
    <x v="18"/>
    <x v="8"/>
    <x v="10"/>
    <n v="116637"/>
  </r>
  <r>
    <x v="18"/>
    <x v="9"/>
    <x v="10"/>
    <n v="124908"/>
  </r>
  <r>
    <x v="18"/>
    <x v="10"/>
    <x v="10"/>
    <n v="111951"/>
  </r>
  <r>
    <x v="18"/>
    <x v="11"/>
    <x v="10"/>
    <n v="106585"/>
  </r>
  <r>
    <x v="19"/>
    <x v="0"/>
    <x v="10"/>
    <n v="93596"/>
  </r>
  <r>
    <x v="19"/>
    <x v="1"/>
    <x v="10"/>
    <n v="79439"/>
  </r>
  <r>
    <x v="19"/>
    <x v="2"/>
    <x v="10"/>
    <n v="90909"/>
  </r>
  <r>
    <x v="19"/>
    <x v="3"/>
    <x v="10"/>
    <n v="87619"/>
  </r>
  <r>
    <x v="19"/>
    <x v="4"/>
    <x v="10"/>
    <n v="105118"/>
  </r>
  <r>
    <x v="19"/>
    <x v="5"/>
    <x v="10"/>
    <n v="93980"/>
  </r>
  <r>
    <x v="19"/>
    <x v="6"/>
    <x v="10"/>
    <n v="109403"/>
  </r>
  <r>
    <x v="19"/>
    <x v="7"/>
    <x v="10"/>
    <n v="89656"/>
  </r>
  <r>
    <x v="19"/>
    <x v="8"/>
    <x v="10"/>
    <n v="90194"/>
  </r>
  <r>
    <x v="19"/>
    <x v="9"/>
    <x v="10"/>
    <n v="101589"/>
  </r>
  <r>
    <x v="19"/>
    <x v="10"/>
    <x v="10"/>
    <n v="93413"/>
  </r>
  <r>
    <x v="19"/>
    <x v="11"/>
    <x v="10"/>
    <n v="75232"/>
  </r>
  <r>
    <x v="20"/>
    <x v="0"/>
    <x v="10"/>
    <n v="63989"/>
  </r>
  <r>
    <x v="20"/>
    <x v="1"/>
    <x v="10"/>
    <n v="57854"/>
  </r>
  <r>
    <x v="20"/>
    <x v="2"/>
    <x v="10"/>
    <n v="58510"/>
  </r>
  <r>
    <x v="20"/>
    <x v="3"/>
    <x v="10"/>
    <n v="72886"/>
  </r>
  <r>
    <x v="20"/>
    <x v="4"/>
    <x v="10"/>
    <n v="68210"/>
  </r>
  <r>
    <x v="20"/>
    <x v="5"/>
    <x v="10"/>
    <n v="65397"/>
  </r>
  <r>
    <x v="20"/>
    <x v="6"/>
    <x v="10"/>
    <n v="72335"/>
  </r>
  <r>
    <x v="20"/>
    <x v="7"/>
    <x v="10"/>
    <n v="69952"/>
  </r>
  <r>
    <x v="20"/>
    <x v="8"/>
    <x v="10"/>
    <n v="89873"/>
  </r>
  <r>
    <x v="20"/>
    <x v="9"/>
    <x v="10"/>
    <n v="93096"/>
  </r>
  <r>
    <x v="20"/>
    <x v="10"/>
    <x v="10"/>
    <n v="89207"/>
  </r>
  <r>
    <x v="20"/>
    <x v="11"/>
    <x v="10"/>
    <n v="74458"/>
  </r>
  <r>
    <x v="21"/>
    <x v="0"/>
    <x v="10"/>
    <n v="73581"/>
  </r>
  <r>
    <x v="21"/>
    <x v="1"/>
    <x v="10"/>
    <n v="79627"/>
  </r>
  <r>
    <x v="21"/>
    <x v="2"/>
    <x v="10"/>
    <n v="106952"/>
  </r>
  <r>
    <x v="21"/>
    <x v="3"/>
    <x v="10"/>
    <n v="107767"/>
  </r>
  <r>
    <x v="21"/>
    <x v="4"/>
    <x v="10"/>
    <n v="113902"/>
  </r>
  <r>
    <x v="21"/>
    <x v="5"/>
    <x v="10"/>
    <n v="115686"/>
  </r>
  <r>
    <x v="21"/>
    <x v="6"/>
    <x v="10"/>
    <n v="122593"/>
  </r>
  <r>
    <x v="21"/>
    <x v="7"/>
    <x v="10"/>
    <n v="124067"/>
  </r>
  <r>
    <x v="21"/>
    <x v="8"/>
    <x v="10"/>
    <n v="133275"/>
  </r>
  <r>
    <x v="21"/>
    <x v="9"/>
    <x v="10"/>
    <n v="131926"/>
  </r>
  <r>
    <x v="21"/>
    <x v="10"/>
    <x v="10"/>
    <n v="130163"/>
  </r>
  <r>
    <x v="21"/>
    <x v="11"/>
    <x v="10"/>
    <n v="105401"/>
  </r>
  <r>
    <x v="22"/>
    <x v="0"/>
    <x v="10"/>
    <n v="94209"/>
  </r>
  <r>
    <x v="22"/>
    <x v="1"/>
    <x v="10"/>
    <n v="102123"/>
  </r>
  <r>
    <x v="22"/>
    <x v="2"/>
    <x v="10"/>
    <n v="132120"/>
  </r>
  <r>
    <x v="22"/>
    <x v="3"/>
    <x v="10"/>
    <n v="128904"/>
  </r>
  <r>
    <x v="22"/>
    <x v="4"/>
    <x v="10"/>
    <n v="125477"/>
  </r>
  <r>
    <x v="22"/>
    <x v="5"/>
    <x v="10"/>
    <n v="118331"/>
  </r>
  <r>
    <x v="22"/>
    <x v="6"/>
    <x v="10"/>
    <n v="115957"/>
  </r>
  <r>
    <x v="22"/>
    <x v="7"/>
    <x v="10"/>
    <n v="130074"/>
  </r>
  <r>
    <x v="22"/>
    <x v="8"/>
    <x v="10"/>
    <n v="124551"/>
  </r>
  <r>
    <x v="22"/>
    <x v="9"/>
    <x v="10"/>
    <n v="118439"/>
  </r>
  <r>
    <x v="22"/>
    <x v="10"/>
    <x v="10"/>
    <n v="121023"/>
  </r>
  <r>
    <x v="22"/>
    <x v="11"/>
    <x v="10"/>
    <n v="115634"/>
  </r>
  <r>
    <x v="23"/>
    <x v="0"/>
    <x v="10"/>
    <n v="99807"/>
  </r>
  <r>
    <x v="23"/>
    <x v="1"/>
    <x v="10"/>
    <n v="93951"/>
  </r>
  <r>
    <x v="23"/>
    <x v="2"/>
    <x v="10"/>
    <n v="124994"/>
  </r>
  <r>
    <x v="23"/>
    <x v="3"/>
    <x v="10"/>
    <n v="113672"/>
  </r>
  <r>
    <x v="23"/>
    <x v="4"/>
    <x v="10"/>
    <n v="123609"/>
  </r>
  <r>
    <x v="23"/>
    <x v="5"/>
    <x v="10"/>
    <n v="105660"/>
  </r>
  <r>
    <x v="23"/>
    <x v="6"/>
    <x v="10"/>
    <n v="152365"/>
  </r>
  <r>
    <x v="23"/>
    <x v="7"/>
    <x v="10"/>
    <n v="143402"/>
  </r>
  <r>
    <x v="23"/>
    <x v="8"/>
    <x v="10"/>
    <n v="148438"/>
  </r>
  <r>
    <x v="23"/>
    <x v="9"/>
    <x v="10"/>
    <n v="151817"/>
  </r>
  <r>
    <x v="23"/>
    <x v="10"/>
    <x v="10"/>
    <n v="152476"/>
  </r>
  <r>
    <x v="23"/>
    <x v="11"/>
    <x v="10"/>
    <n v="124822"/>
  </r>
  <r>
    <x v="24"/>
    <x v="0"/>
    <x v="10"/>
    <n v="125677"/>
  </r>
  <r>
    <x v="24"/>
    <x v="1"/>
    <x v="10"/>
    <n v="117091"/>
  </r>
  <r>
    <x v="24"/>
    <x v="2"/>
    <x v="10"/>
    <n v="149685"/>
  </r>
  <r>
    <x v="24"/>
    <x v="3"/>
    <x v="10"/>
    <n v="139079"/>
  </r>
  <r>
    <x v="24"/>
    <x v="4"/>
    <x v="10"/>
    <n v="144103"/>
  </r>
  <r>
    <x v="24"/>
    <x v="5"/>
    <x v="10"/>
    <n v="139204"/>
  </r>
  <r>
    <x v="24"/>
    <x v="6"/>
    <x v="10"/>
    <n v="139211"/>
  </r>
  <r>
    <x v="24"/>
    <x v="7"/>
    <x v="10"/>
    <n v="157298"/>
  </r>
  <r>
    <x v="24"/>
    <x v="8"/>
    <x v="10"/>
    <n v="142595"/>
  </r>
  <r>
    <x v="24"/>
    <x v="9"/>
    <x v="10"/>
    <n v="156489"/>
  </r>
  <r>
    <x v="24"/>
    <x v="10"/>
    <x v="10"/>
    <n v="142481"/>
  </r>
  <r>
    <x v="24"/>
    <x v="11"/>
    <x v="10"/>
    <n v="125026"/>
  </r>
  <r>
    <x v="25"/>
    <x v="0"/>
    <x v="10"/>
    <n v="125951"/>
  </r>
  <r>
    <x v="25"/>
    <x v="1"/>
    <x v="10"/>
    <n v="119476"/>
  </r>
  <r>
    <x v="25"/>
    <x v="2"/>
    <x v="10"/>
    <n v="139560"/>
  </r>
  <r>
    <x v="25"/>
    <x v="3"/>
    <x v="10"/>
    <n v="140900"/>
  </r>
  <r>
    <x v="25"/>
    <x v="4"/>
    <x v="10"/>
    <n v="145093"/>
  </r>
  <r>
    <x v="25"/>
    <x v="5"/>
    <x v="10"/>
    <n v="121191"/>
  </r>
  <r>
    <x v="25"/>
    <x v="6"/>
    <x v="10"/>
    <n v="142575"/>
  </r>
  <r>
    <x v="25"/>
    <x v="7"/>
    <x v="10"/>
    <n v="145903"/>
  </r>
  <r>
    <x v="25"/>
    <x v="8"/>
    <x v="10"/>
    <n v="141358"/>
  </r>
  <r>
    <x v="25"/>
    <x v="9"/>
    <x v="10"/>
    <n v="144128"/>
  </r>
  <r>
    <x v="25"/>
    <x v="10"/>
    <x v="10"/>
    <n v="130071"/>
  </r>
  <r>
    <x v="25"/>
    <x v="11"/>
    <x v="10"/>
    <n v="123602"/>
  </r>
  <r>
    <x v="26"/>
    <x v="0"/>
    <x v="10"/>
    <n v="117418"/>
  </r>
  <r>
    <x v="26"/>
    <x v="1"/>
    <x v="10"/>
    <n v="109489"/>
  </r>
  <r>
    <x v="26"/>
    <x v="2"/>
    <x v="10"/>
    <n v="73929"/>
  </r>
  <r>
    <x v="26"/>
    <x v="3"/>
    <x v="10"/>
    <n v="13090"/>
  </r>
  <r>
    <x v="26"/>
    <x v="4"/>
    <x v="10"/>
    <n v="22698"/>
  </r>
  <r>
    <x v="26"/>
    <x v="5"/>
    <x v="10"/>
    <n v="23952"/>
  </r>
  <r>
    <x v="26"/>
    <x v="6"/>
    <x v="10"/>
    <n v="20199"/>
  </r>
  <r>
    <x v="26"/>
    <x v="7"/>
    <x v="10"/>
    <n v="25097"/>
  </r>
  <r>
    <x v="26"/>
    <x v="8"/>
    <x v="10"/>
    <n v="29440"/>
  </r>
  <r>
    <x v="0"/>
    <x v="0"/>
    <x v="11"/>
    <n v="119580"/>
  </r>
  <r>
    <x v="0"/>
    <x v="1"/>
    <x v="11"/>
    <n v="129646"/>
  </r>
  <r>
    <x v="0"/>
    <x v="2"/>
    <x v="11"/>
    <n v="169868"/>
  </r>
  <r>
    <x v="0"/>
    <x v="3"/>
    <x v="11"/>
    <n v="174558"/>
  </r>
  <r>
    <x v="0"/>
    <x v="4"/>
    <x v="11"/>
    <n v="187897"/>
  </r>
  <r>
    <x v="0"/>
    <x v="5"/>
    <x v="11"/>
    <n v="175724"/>
  </r>
  <r>
    <x v="0"/>
    <x v="6"/>
    <x v="11"/>
    <n v="179488"/>
  </r>
  <r>
    <x v="0"/>
    <x v="7"/>
    <x v="11"/>
    <n v="188663"/>
  </r>
  <r>
    <x v="0"/>
    <x v="8"/>
    <x v="11"/>
    <n v="190876"/>
  </r>
  <r>
    <x v="0"/>
    <x v="9"/>
    <x v="11"/>
    <n v="181211"/>
  </r>
  <r>
    <x v="0"/>
    <x v="10"/>
    <x v="11"/>
    <n v="186353"/>
  </r>
  <r>
    <x v="0"/>
    <x v="11"/>
    <x v="11"/>
    <n v="177348"/>
  </r>
  <r>
    <x v="1"/>
    <x v="0"/>
    <x v="11"/>
    <n v="152259"/>
  </r>
  <r>
    <x v="1"/>
    <x v="1"/>
    <x v="11"/>
    <n v="152205"/>
  </r>
  <r>
    <x v="1"/>
    <x v="2"/>
    <x v="11"/>
    <n v="195640"/>
  </r>
  <r>
    <x v="1"/>
    <x v="3"/>
    <x v="11"/>
    <n v="178903"/>
  </r>
  <r>
    <x v="1"/>
    <x v="4"/>
    <x v="11"/>
    <n v="195174"/>
  </r>
  <r>
    <x v="1"/>
    <x v="5"/>
    <x v="11"/>
    <n v="189084"/>
  </r>
  <r>
    <x v="1"/>
    <x v="6"/>
    <x v="11"/>
    <n v="194500"/>
  </r>
  <r>
    <x v="1"/>
    <x v="7"/>
    <x v="11"/>
    <n v="206437"/>
  </r>
  <r>
    <x v="1"/>
    <x v="8"/>
    <x v="11"/>
    <n v="200263"/>
  </r>
  <r>
    <x v="1"/>
    <x v="9"/>
    <x v="11"/>
    <n v="202355"/>
  </r>
  <r>
    <x v="1"/>
    <x v="10"/>
    <x v="11"/>
    <n v="203881"/>
  </r>
  <r>
    <x v="1"/>
    <x v="11"/>
    <x v="11"/>
    <n v="191464"/>
  </r>
  <r>
    <x v="2"/>
    <x v="0"/>
    <x v="11"/>
    <n v="168915"/>
  </r>
  <r>
    <x v="2"/>
    <x v="1"/>
    <x v="11"/>
    <n v="169367"/>
  </r>
  <r>
    <x v="2"/>
    <x v="2"/>
    <x v="11"/>
    <n v="206902"/>
  </r>
  <r>
    <x v="2"/>
    <x v="3"/>
    <x v="11"/>
    <n v="207425"/>
  </r>
  <r>
    <x v="2"/>
    <x v="4"/>
    <x v="11"/>
    <n v="221560"/>
  </r>
  <r>
    <x v="2"/>
    <x v="5"/>
    <x v="11"/>
    <n v="196949"/>
  </r>
  <r>
    <x v="2"/>
    <x v="6"/>
    <x v="11"/>
    <n v="208003"/>
  </r>
  <r>
    <x v="2"/>
    <x v="7"/>
    <x v="11"/>
    <n v="208121"/>
  </r>
  <r>
    <x v="2"/>
    <x v="8"/>
    <x v="11"/>
    <n v="200251"/>
  </r>
  <r>
    <x v="2"/>
    <x v="9"/>
    <x v="11"/>
    <n v="220565"/>
  </r>
  <r>
    <x v="2"/>
    <x v="10"/>
    <x v="11"/>
    <n v="207869"/>
  </r>
  <r>
    <x v="2"/>
    <x v="11"/>
    <x v="11"/>
    <n v="193358"/>
  </r>
  <r>
    <x v="3"/>
    <x v="0"/>
    <x v="11"/>
    <n v="164481"/>
  </r>
  <r>
    <x v="3"/>
    <x v="1"/>
    <x v="11"/>
    <n v="165315"/>
  </r>
  <r>
    <x v="3"/>
    <x v="2"/>
    <x v="11"/>
    <n v="198487"/>
  </r>
  <r>
    <x v="3"/>
    <x v="3"/>
    <x v="11"/>
    <n v="218720"/>
  </r>
  <r>
    <x v="3"/>
    <x v="4"/>
    <x v="11"/>
    <n v="214463"/>
  </r>
  <r>
    <x v="3"/>
    <x v="5"/>
    <x v="11"/>
    <n v="196818"/>
  </r>
  <r>
    <x v="3"/>
    <x v="6"/>
    <x v="11"/>
    <n v="208049"/>
  </r>
  <r>
    <x v="3"/>
    <x v="7"/>
    <x v="11"/>
    <n v="200786"/>
  </r>
  <r>
    <x v="3"/>
    <x v="8"/>
    <x v="11"/>
    <n v="213258"/>
  </r>
  <r>
    <x v="3"/>
    <x v="9"/>
    <x v="11"/>
    <n v="220489"/>
  </r>
  <r>
    <x v="3"/>
    <x v="10"/>
    <x v="11"/>
    <n v="198297"/>
  </r>
  <r>
    <x v="3"/>
    <x v="11"/>
    <x v="11"/>
    <n v="194437"/>
  </r>
  <r>
    <x v="4"/>
    <x v="0"/>
    <x v="11"/>
    <n v="172465"/>
  </r>
  <r>
    <x v="4"/>
    <x v="1"/>
    <x v="11"/>
    <n v="162905"/>
  </r>
  <r>
    <x v="4"/>
    <x v="2"/>
    <x v="11"/>
    <n v="207660"/>
  </r>
  <r>
    <x v="4"/>
    <x v="3"/>
    <x v="11"/>
    <n v="210198"/>
  </r>
  <r>
    <x v="4"/>
    <x v="4"/>
    <x v="11"/>
    <n v="208825"/>
  </r>
  <r>
    <x v="4"/>
    <x v="5"/>
    <x v="11"/>
    <n v="202927"/>
  </r>
  <r>
    <x v="4"/>
    <x v="6"/>
    <x v="11"/>
    <n v="211240"/>
  </r>
  <r>
    <x v="4"/>
    <x v="7"/>
    <x v="11"/>
    <n v="208309"/>
  </r>
  <r>
    <x v="4"/>
    <x v="8"/>
    <x v="11"/>
    <n v="220451"/>
  </r>
  <r>
    <x v="4"/>
    <x v="9"/>
    <x v="11"/>
    <n v="227444"/>
  </r>
  <r>
    <x v="4"/>
    <x v="10"/>
    <x v="11"/>
    <n v="213076"/>
  </r>
  <r>
    <x v="4"/>
    <x v="11"/>
    <x v="11"/>
    <n v="206133"/>
  </r>
  <r>
    <x v="5"/>
    <x v="0"/>
    <x v="11"/>
    <n v="171682"/>
  </r>
  <r>
    <x v="5"/>
    <x v="1"/>
    <x v="11"/>
    <n v="167579"/>
  </r>
  <r>
    <x v="5"/>
    <x v="2"/>
    <x v="11"/>
    <n v="218205"/>
  </r>
  <r>
    <x v="5"/>
    <x v="3"/>
    <x v="11"/>
    <n v="219090"/>
  </r>
  <r>
    <x v="5"/>
    <x v="4"/>
    <x v="11"/>
    <n v="223922"/>
  </r>
  <r>
    <x v="5"/>
    <x v="5"/>
    <x v="11"/>
    <n v="223825"/>
  </r>
  <r>
    <x v="5"/>
    <x v="6"/>
    <x v="11"/>
    <n v="223102"/>
  </r>
  <r>
    <x v="5"/>
    <x v="7"/>
    <x v="11"/>
    <n v="215558"/>
  </r>
  <r>
    <x v="5"/>
    <x v="8"/>
    <x v="11"/>
    <n v="232643"/>
  </r>
  <r>
    <x v="5"/>
    <x v="9"/>
    <x v="11"/>
    <n v="225515"/>
  </r>
  <r>
    <x v="5"/>
    <x v="10"/>
    <x v="11"/>
    <n v="227552"/>
  </r>
  <r>
    <x v="5"/>
    <x v="11"/>
    <x v="11"/>
    <n v="217051"/>
  </r>
  <r>
    <x v="6"/>
    <x v="0"/>
    <x v="11"/>
    <n v="176606"/>
  </r>
  <r>
    <x v="6"/>
    <x v="1"/>
    <x v="11"/>
    <n v="182797"/>
  </r>
  <r>
    <x v="6"/>
    <x v="2"/>
    <x v="11"/>
    <n v="230038"/>
  </r>
  <r>
    <x v="6"/>
    <x v="3"/>
    <x v="11"/>
    <n v="206841"/>
  </r>
  <r>
    <x v="6"/>
    <x v="4"/>
    <x v="11"/>
    <n v="215435"/>
  </r>
  <r>
    <x v="6"/>
    <x v="5"/>
    <x v="11"/>
    <n v="207693"/>
  </r>
  <r>
    <x v="6"/>
    <x v="6"/>
    <x v="11"/>
    <n v="205321"/>
  </r>
  <r>
    <x v="6"/>
    <x v="7"/>
    <x v="11"/>
    <n v="222590"/>
  </r>
  <r>
    <x v="6"/>
    <x v="8"/>
    <x v="11"/>
    <n v="217837"/>
  </r>
  <r>
    <x v="6"/>
    <x v="9"/>
    <x v="11"/>
    <n v="217223"/>
  </r>
  <r>
    <x v="6"/>
    <x v="10"/>
    <x v="11"/>
    <n v="209854"/>
  </r>
  <r>
    <x v="6"/>
    <x v="11"/>
    <x v="11"/>
    <n v="192520"/>
  </r>
  <r>
    <x v="7"/>
    <x v="0"/>
    <x v="11"/>
    <n v="169280"/>
  </r>
  <r>
    <x v="7"/>
    <x v="1"/>
    <x v="11"/>
    <n v="166400"/>
  </r>
  <r>
    <x v="7"/>
    <x v="2"/>
    <x v="11"/>
    <n v="206749"/>
  </r>
  <r>
    <x v="7"/>
    <x v="3"/>
    <x v="11"/>
    <n v="200999"/>
  </r>
  <r>
    <x v="7"/>
    <x v="4"/>
    <x v="11"/>
    <n v="214124"/>
  </r>
  <r>
    <x v="7"/>
    <x v="5"/>
    <x v="11"/>
    <n v="198519"/>
  </r>
  <r>
    <x v="7"/>
    <x v="6"/>
    <x v="11"/>
    <n v="188297"/>
  </r>
  <r>
    <x v="7"/>
    <x v="7"/>
    <x v="11"/>
    <n v="206322"/>
  </r>
  <r>
    <x v="7"/>
    <x v="8"/>
    <x v="11"/>
    <n v="194727"/>
  </r>
  <r>
    <x v="7"/>
    <x v="9"/>
    <x v="11"/>
    <n v="203657"/>
  </r>
  <r>
    <x v="7"/>
    <x v="10"/>
    <x v="11"/>
    <n v="198281"/>
  </r>
  <r>
    <x v="7"/>
    <x v="11"/>
    <x v="11"/>
    <n v="154006"/>
  </r>
  <r>
    <x v="8"/>
    <x v="0"/>
    <x v="11"/>
    <n v="148390"/>
  </r>
  <r>
    <x v="8"/>
    <x v="1"/>
    <x v="11"/>
    <n v="144239"/>
  </r>
  <r>
    <x v="8"/>
    <x v="2"/>
    <x v="11"/>
    <n v="168475"/>
  </r>
  <r>
    <x v="8"/>
    <x v="3"/>
    <x v="11"/>
    <n v="178091"/>
  </r>
  <r>
    <x v="8"/>
    <x v="4"/>
    <x v="11"/>
    <n v="185212"/>
  </r>
  <r>
    <x v="8"/>
    <x v="5"/>
    <x v="11"/>
    <n v="170364"/>
  </r>
  <r>
    <x v="8"/>
    <x v="6"/>
    <x v="11"/>
    <n v="185699"/>
  </r>
  <r>
    <x v="8"/>
    <x v="7"/>
    <x v="11"/>
    <n v="195500"/>
  </r>
  <r>
    <x v="8"/>
    <x v="8"/>
    <x v="11"/>
    <n v="193089"/>
  </r>
  <r>
    <x v="8"/>
    <x v="9"/>
    <x v="11"/>
    <n v="205657"/>
  </r>
  <r>
    <x v="8"/>
    <x v="10"/>
    <x v="11"/>
    <n v="195016"/>
  </r>
  <r>
    <x v="8"/>
    <x v="11"/>
    <x v="11"/>
    <n v="179306"/>
  </r>
  <r>
    <x v="9"/>
    <x v="0"/>
    <x v="11"/>
    <n v="156572"/>
  </r>
  <r>
    <x v="9"/>
    <x v="1"/>
    <x v="11"/>
    <n v="152589"/>
  </r>
  <r>
    <x v="9"/>
    <x v="2"/>
    <x v="11"/>
    <n v="183450"/>
  </r>
  <r>
    <x v="9"/>
    <x v="3"/>
    <x v="11"/>
    <n v="202360"/>
  </r>
  <r>
    <x v="9"/>
    <x v="4"/>
    <x v="11"/>
    <n v="208697"/>
  </r>
  <r>
    <x v="9"/>
    <x v="5"/>
    <x v="11"/>
    <n v="199594"/>
  </r>
  <r>
    <x v="9"/>
    <x v="6"/>
    <x v="11"/>
    <n v="209697"/>
  </r>
  <r>
    <x v="9"/>
    <x v="7"/>
    <x v="11"/>
    <n v="212196"/>
  </r>
  <r>
    <x v="9"/>
    <x v="8"/>
    <x v="11"/>
    <n v="212668"/>
  </r>
  <r>
    <x v="9"/>
    <x v="9"/>
    <x v="11"/>
    <n v="212668"/>
  </r>
  <r>
    <x v="9"/>
    <x v="10"/>
    <x v="11"/>
    <n v="197674"/>
  </r>
  <r>
    <x v="9"/>
    <x v="11"/>
    <x v="11"/>
    <n v="196147"/>
  </r>
  <r>
    <x v="10"/>
    <x v="0"/>
    <x v="11"/>
    <n v="162946"/>
  </r>
  <r>
    <x v="10"/>
    <x v="1"/>
    <x v="11"/>
    <n v="173675"/>
  </r>
  <r>
    <x v="10"/>
    <x v="2"/>
    <x v="11"/>
    <n v="223703"/>
  </r>
  <r>
    <x v="10"/>
    <x v="3"/>
    <x v="11"/>
    <n v="210802"/>
  </r>
  <r>
    <x v="10"/>
    <x v="4"/>
    <x v="11"/>
    <n v="210872"/>
  </r>
  <r>
    <x v="10"/>
    <x v="5"/>
    <x v="11"/>
    <n v="217133"/>
  </r>
  <r>
    <x v="10"/>
    <x v="6"/>
    <x v="11"/>
    <n v="214694"/>
  </r>
  <r>
    <x v="10"/>
    <x v="7"/>
    <x v="11"/>
    <n v="216489"/>
  </r>
  <r>
    <x v="10"/>
    <x v="8"/>
    <x v="11"/>
    <n v="229826"/>
  </r>
  <r>
    <x v="10"/>
    <x v="9"/>
    <x v="11"/>
    <n v="221328"/>
  </r>
  <r>
    <x v="10"/>
    <x v="10"/>
    <x v="11"/>
    <n v="224228"/>
  </r>
  <r>
    <x v="10"/>
    <x v="11"/>
    <x v="11"/>
    <n v="210719"/>
  </r>
  <r>
    <x v="11"/>
    <x v="0"/>
    <x v="11"/>
    <n v="171779"/>
  </r>
  <r>
    <x v="11"/>
    <x v="1"/>
    <x v="11"/>
    <n v="167335"/>
  </r>
  <r>
    <x v="11"/>
    <x v="2"/>
    <x v="11"/>
    <n v="223654"/>
  </r>
  <r>
    <x v="11"/>
    <x v="3"/>
    <x v="11"/>
    <n v="229857"/>
  </r>
  <r>
    <x v="11"/>
    <x v="4"/>
    <x v="11"/>
    <n v="226826"/>
  </r>
  <r>
    <x v="11"/>
    <x v="5"/>
    <x v="11"/>
    <n v="213677"/>
  </r>
  <r>
    <x v="11"/>
    <x v="6"/>
    <x v="11"/>
    <n v="212817"/>
  </r>
  <r>
    <x v="11"/>
    <x v="7"/>
    <x v="11"/>
    <n v="214172"/>
  </r>
  <r>
    <x v="11"/>
    <x v="8"/>
    <x v="11"/>
    <n v="227206"/>
  </r>
  <r>
    <x v="11"/>
    <x v="9"/>
    <x v="11"/>
    <n v="216219"/>
  </r>
  <r>
    <x v="11"/>
    <x v="10"/>
    <x v="11"/>
    <n v="223248"/>
  </r>
  <r>
    <x v="11"/>
    <x v="11"/>
    <x v="11"/>
    <n v="214462"/>
  </r>
  <r>
    <x v="12"/>
    <x v="0"/>
    <x v="11"/>
    <n v="178200"/>
  </r>
  <r>
    <x v="12"/>
    <x v="1"/>
    <x v="11"/>
    <n v="179100"/>
  </r>
  <r>
    <x v="12"/>
    <x v="2"/>
    <x v="11"/>
    <n v="221682"/>
  </r>
  <r>
    <x v="12"/>
    <x v="3"/>
    <x v="11"/>
    <n v="212615"/>
  </r>
  <r>
    <x v="12"/>
    <x v="4"/>
    <x v="11"/>
    <n v="217945"/>
  </r>
  <r>
    <x v="12"/>
    <x v="5"/>
    <x v="11"/>
    <n v="212370"/>
  </r>
  <r>
    <x v="12"/>
    <x v="6"/>
    <x v="11"/>
    <n v="219059"/>
  </r>
  <r>
    <x v="12"/>
    <x v="7"/>
    <x v="11"/>
    <n v="231265"/>
  </r>
  <r>
    <x v="12"/>
    <x v="8"/>
    <x v="11"/>
    <n v="229393"/>
  </r>
  <r>
    <x v="12"/>
    <x v="9"/>
    <x v="11"/>
    <n v="225948"/>
  </r>
  <r>
    <x v="12"/>
    <x v="10"/>
    <x v="11"/>
    <n v="230623"/>
  </r>
  <r>
    <x v="12"/>
    <x v="11"/>
    <x v="11"/>
    <n v="202316"/>
  </r>
  <r>
    <x v="13"/>
    <x v="0"/>
    <x v="11"/>
    <n v="180177"/>
  </r>
  <r>
    <x v="13"/>
    <x v="1"/>
    <x v="11"/>
    <n v="179921"/>
  </r>
  <r>
    <x v="13"/>
    <x v="2"/>
    <x v="11"/>
    <n v="230593"/>
  </r>
  <r>
    <x v="13"/>
    <x v="3"/>
    <x v="11"/>
    <n v="207842"/>
  </r>
  <r>
    <x v="13"/>
    <x v="4"/>
    <x v="11"/>
    <n v="182083"/>
  </r>
  <r>
    <x v="13"/>
    <x v="5"/>
    <x v="11"/>
    <n v="169979"/>
  </r>
  <r>
    <x v="13"/>
    <x v="6"/>
    <x v="11"/>
    <n v="173451"/>
  </r>
  <r>
    <x v="13"/>
    <x v="7"/>
    <x v="11"/>
    <n v="206345"/>
  </r>
  <r>
    <x v="13"/>
    <x v="8"/>
    <x v="11"/>
    <n v="204897"/>
  </r>
  <r>
    <x v="13"/>
    <x v="9"/>
    <x v="11"/>
    <n v="213801"/>
  </r>
  <r>
    <x v="13"/>
    <x v="10"/>
    <x v="11"/>
    <n v="217263"/>
  </r>
  <r>
    <x v="13"/>
    <x v="11"/>
    <x v="11"/>
    <n v="186965"/>
  </r>
  <r>
    <x v="14"/>
    <x v="0"/>
    <x v="11"/>
    <n v="168936"/>
  </r>
  <r>
    <x v="14"/>
    <x v="1"/>
    <x v="11"/>
    <n v="177589"/>
  </r>
  <r>
    <x v="14"/>
    <x v="2"/>
    <x v="11"/>
    <n v="187788"/>
  </r>
  <r>
    <x v="14"/>
    <x v="3"/>
    <x v="11"/>
    <n v="207767"/>
  </r>
  <r>
    <x v="14"/>
    <x v="4"/>
    <x v="11"/>
    <n v="200906"/>
  </r>
  <r>
    <x v="14"/>
    <x v="5"/>
    <x v="11"/>
    <n v="187043"/>
  </r>
  <r>
    <x v="14"/>
    <x v="6"/>
    <x v="11"/>
    <n v="201598"/>
  </r>
  <r>
    <x v="14"/>
    <x v="7"/>
    <x v="11"/>
    <n v="194118"/>
  </r>
  <r>
    <x v="14"/>
    <x v="8"/>
    <x v="11"/>
    <n v="194581"/>
  </r>
  <r>
    <x v="14"/>
    <x v="9"/>
    <x v="11"/>
    <n v="203657"/>
  </r>
  <r>
    <x v="14"/>
    <x v="10"/>
    <x v="11"/>
    <n v="190717"/>
  </r>
  <r>
    <x v="14"/>
    <x v="11"/>
    <x v="11"/>
    <n v="178668"/>
  </r>
  <r>
    <x v="15"/>
    <x v="0"/>
    <x v="11"/>
    <n v="155969"/>
  </r>
  <r>
    <x v="15"/>
    <x v="1"/>
    <x v="11"/>
    <n v="150330"/>
  </r>
  <r>
    <x v="15"/>
    <x v="2"/>
    <x v="11"/>
    <n v="180536"/>
  </r>
  <r>
    <x v="15"/>
    <x v="3"/>
    <x v="11"/>
    <n v="181165"/>
  </r>
  <r>
    <x v="15"/>
    <x v="4"/>
    <x v="11"/>
    <n v="179561"/>
  </r>
  <r>
    <x v="15"/>
    <x v="5"/>
    <x v="11"/>
    <n v="185347"/>
  </r>
  <r>
    <x v="15"/>
    <x v="6"/>
    <x v="11"/>
    <n v="162024"/>
  </r>
  <r>
    <x v="15"/>
    <x v="7"/>
    <x v="11"/>
    <n v="173903"/>
  </r>
  <r>
    <x v="15"/>
    <x v="8"/>
    <x v="11"/>
    <n v="189710"/>
  </r>
  <r>
    <x v="15"/>
    <x v="9"/>
    <x v="11"/>
    <n v="191083"/>
  </r>
  <r>
    <x v="15"/>
    <x v="10"/>
    <x v="11"/>
    <n v="180041"/>
  </r>
  <r>
    <x v="15"/>
    <x v="11"/>
    <x v="11"/>
    <n v="179367"/>
  </r>
  <r>
    <x v="16"/>
    <x v="0"/>
    <x v="11"/>
    <n v="146543"/>
  </r>
  <r>
    <x v="16"/>
    <x v="1"/>
    <x v="11"/>
    <n v="146083"/>
  </r>
  <r>
    <x v="16"/>
    <x v="2"/>
    <x v="11"/>
    <n v="197498"/>
  </r>
  <r>
    <x v="16"/>
    <x v="3"/>
    <x v="11"/>
    <n v="192044"/>
  </r>
  <r>
    <x v="16"/>
    <x v="4"/>
    <x v="11"/>
    <n v="183022"/>
  </r>
  <r>
    <x v="16"/>
    <x v="5"/>
    <x v="11"/>
    <n v="192744"/>
  </r>
  <r>
    <x v="16"/>
    <x v="6"/>
    <x v="11"/>
    <n v="187507"/>
  </r>
  <r>
    <x v="16"/>
    <x v="7"/>
    <x v="11"/>
    <n v="193739"/>
  </r>
  <r>
    <x v="16"/>
    <x v="8"/>
    <x v="11"/>
    <n v="198923"/>
  </r>
  <r>
    <x v="16"/>
    <x v="9"/>
    <x v="11"/>
    <n v="173919"/>
  </r>
  <r>
    <x v="16"/>
    <x v="10"/>
    <x v="11"/>
    <n v="174639"/>
  </r>
  <r>
    <x v="16"/>
    <x v="11"/>
    <x v="11"/>
    <n v="176063"/>
  </r>
  <r>
    <x v="17"/>
    <x v="0"/>
    <x v="11"/>
    <n v="144348"/>
  </r>
  <r>
    <x v="17"/>
    <x v="1"/>
    <x v="11"/>
    <n v="139988"/>
  </r>
  <r>
    <x v="17"/>
    <x v="2"/>
    <x v="11"/>
    <n v="159013"/>
  </r>
  <r>
    <x v="17"/>
    <x v="3"/>
    <x v="11"/>
    <n v="154817"/>
  </r>
  <r>
    <x v="17"/>
    <x v="4"/>
    <x v="11"/>
    <n v="173341"/>
  </r>
  <r>
    <x v="17"/>
    <x v="5"/>
    <x v="11"/>
    <n v="156903"/>
  </r>
  <r>
    <x v="17"/>
    <x v="6"/>
    <x v="11"/>
    <n v="119670"/>
  </r>
  <r>
    <x v="17"/>
    <x v="7"/>
    <x v="11"/>
    <n v="150242"/>
  </r>
  <r>
    <x v="17"/>
    <x v="8"/>
    <x v="11"/>
    <n v="159835"/>
  </r>
  <r>
    <x v="17"/>
    <x v="9"/>
    <x v="11"/>
    <n v="152671"/>
  </r>
  <r>
    <x v="17"/>
    <x v="10"/>
    <x v="11"/>
    <n v="166801"/>
  </r>
  <r>
    <x v="17"/>
    <x v="11"/>
    <x v="11"/>
    <n v="142225"/>
  </r>
  <r>
    <x v="18"/>
    <x v="0"/>
    <x v="11"/>
    <n v="129196"/>
  </r>
  <r>
    <x v="18"/>
    <x v="1"/>
    <x v="11"/>
    <n v="121558"/>
  </r>
  <r>
    <x v="18"/>
    <x v="2"/>
    <x v="11"/>
    <n v="164530"/>
  </r>
  <r>
    <x v="18"/>
    <x v="3"/>
    <x v="11"/>
    <n v="141457"/>
  </r>
  <r>
    <x v="18"/>
    <x v="4"/>
    <x v="11"/>
    <n v="156674"/>
  </r>
  <r>
    <x v="18"/>
    <x v="5"/>
    <x v="11"/>
    <n v="150009"/>
  </r>
  <r>
    <x v="18"/>
    <x v="6"/>
    <x v="11"/>
    <n v="153567"/>
  </r>
  <r>
    <x v="18"/>
    <x v="7"/>
    <x v="11"/>
    <n v="140501"/>
  </r>
  <r>
    <x v="18"/>
    <x v="8"/>
    <x v="11"/>
    <n v="131686"/>
  </r>
  <r>
    <x v="18"/>
    <x v="9"/>
    <x v="11"/>
    <n v="143368"/>
  </r>
  <r>
    <x v="18"/>
    <x v="10"/>
    <x v="11"/>
    <n v="124167"/>
  </r>
  <r>
    <x v="18"/>
    <x v="11"/>
    <x v="11"/>
    <n v="116657"/>
  </r>
  <r>
    <x v="19"/>
    <x v="0"/>
    <x v="11"/>
    <n v="100624"/>
  </r>
  <r>
    <x v="19"/>
    <x v="1"/>
    <x v="11"/>
    <n v="85305"/>
  </r>
  <r>
    <x v="19"/>
    <x v="2"/>
    <x v="11"/>
    <n v="99845"/>
  </r>
  <r>
    <x v="19"/>
    <x v="3"/>
    <x v="11"/>
    <n v="110670"/>
  </r>
  <r>
    <x v="19"/>
    <x v="4"/>
    <x v="11"/>
    <n v="125465"/>
  </r>
  <r>
    <x v="19"/>
    <x v="5"/>
    <x v="11"/>
    <n v="112848"/>
  </r>
  <r>
    <x v="19"/>
    <x v="6"/>
    <x v="11"/>
    <n v="131078"/>
  </r>
  <r>
    <x v="19"/>
    <x v="7"/>
    <x v="11"/>
    <n v="122579"/>
  </r>
  <r>
    <x v="19"/>
    <x v="8"/>
    <x v="11"/>
    <n v="123167"/>
  </r>
  <r>
    <x v="19"/>
    <x v="9"/>
    <x v="11"/>
    <n v="130037"/>
  </r>
  <r>
    <x v="19"/>
    <x v="10"/>
    <x v="11"/>
    <n v="117229"/>
  </r>
  <r>
    <x v="19"/>
    <x v="11"/>
    <x v="11"/>
    <n v="102120"/>
  </r>
  <r>
    <x v="20"/>
    <x v="0"/>
    <x v="11"/>
    <n v="90405"/>
  </r>
  <r>
    <x v="20"/>
    <x v="1"/>
    <x v="11"/>
    <n v="87253"/>
  </r>
  <r>
    <x v="20"/>
    <x v="2"/>
    <x v="11"/>
    <n v="93485"/>
  </r>
  <r>
    <x v="20"/>
    <x v="3"/>
    <x v="11"/>
    <n v="121283"/>
  </r>
  <r>
    <x v="20"/>
    <x v="4"/>
    <x v="11"/>
    <n v="110089"/>
  </r>
  <r>
    <x v="20"/>
    <x v="5"/>
    <x v="11"/>
    <n v="94372"/>
  </r>
  <r>
    <x v="20"/>
    <x v="6"/>
    <x v="11"/>
    <n v="90854"/>
  </r>
  <r>
    <x v="20"/>
    <x v="7"/>
    <x v="11"/>
    <n v="88094"/>
  </r>
  <r>
    <x v="20"/>
    <x v="8"/>
    <x v="11"/>
    <n v="100688"/>
  </r>
  <r>
    <x v="20"/>
    <x v="9"/>
    <x v="11"/>
    <n v="108058"/>
  </r>
  <r>
    <x v="20"/>
    <x v="10"/>
    <x v="11"/>
    <n v="97457"/>
  </r>
  <r>
    <x v="20"/>
    <x v="11"/>
    <x v="11"/>
    <n v="83794"/>
  </r>
  <r>
    <x v="21"/>
    <x v="0"/>
    <x v="11"/>
    <n v="85185"/>
  </r>
  <r>
    <x v="21"/>
    <x v="1"/>
    <x v="11"/>
    <n v="86312"/>
  </r>
  <r>
    <x v="21"/>
    <x v="2"/>
    <x v="11"/>
    <n v="116931"/>
  </r>
  <r>
    <x v="21"/>
    <x v="3"/>
    <x v="11"/>
    <n v="122631"/>
  </r>
  <r>
    <x v="21"/>
    <x v="4"/>
    <x v="11"/>
    <n v="115550"/>
  </r>
  <r>
    <x v="21"/>
    <x v="5"/>
    <x v="11"/>
    <n v="120122"/>
  </r>
  <r>
    <x v="21"/>
    <x v="6"/>
    <x v="11"/>
    <n v="117432"/>
  </r>
  <r>
    <x v="21"/>
    <x v="7"/>
    <x v="11"/>
    <n v="119391"/>
  </r>
  <r>
    <x v="21"/>
    <x v="8"/>
    <x v="11"/>
    <n v="131639"/>
  </r>
  <r>
    <x v="21"/>
    <x v="9"/>
    <x v="11"/>
    <n v="137291"/>
  </r>
  <r>
    <x v="21"/>
    <x v="10"/>
    <x v="11"/>
    <n v="138474"/>
  </r>
  <r>
    <x v="21"/>
    <x v="11"/>
    <x v="11"/>
    <n v="120057"/>
  </r>
  <r>
    <x v="22"/>
    <x v="0"/>
    <x v="11"/>
    <n v="108414"/>
  </r>
  <r>
    <x v="22"/>
    <x v="1"/>
    <x v="11"/>
    <n v="113574"/>
  </r>
  <r>
    <x v="22"/>
    <x v="2"/>
    <x v="11"/>
    <n v="143772"/>
  </r>
  <r>
    <x v="22"/>
    <x v="3"/>
    <x v="11"/>
    <n v="136062"/>
  </r>
  <r>
    <x v="22"/>
    <x v="4"/>
    <x v="11"/>
    <n v="136791"/>
  </r>
  <r>
    <x v="22"/>
    <x v="5"/>
    <x v="11"/>
    <n v="125458"/>
  </r>
  <r>
    <x v="22"/>
    <x v="6"/>
    <x v="11"/>
    <n v="127269"/>
  </r>
  <r>
    <x v="22"/>
    <x v="7"/>
    <x v="11"/>
    <n v="147536"/>
  </r>
  <r>
    <x v="22"/>
    <x v="8"/>
    <x v="11"/>
    <n v="146356"/>
  </r>
  <r>
    <x v="22"/>
    <x v="9"/>
    <x v="11"/>
    <n v="141719"/>
  </r>
  <r>
    <x v="22"/>
    <x v="10"/>
    <x v="11"/>
    <n v="140022"/>
  </r>
  <r>
    <x v="22"/>
    <x v="11"/>
    <x v="11"/>
    <n v="126363"/>
  </r>
  <r>
    <x v="23"/>
    <x v="0"/>
    <x v="11"/>
    <n v="115572"/>
  </r>
  <r>
    <x v="23"/>
    <x v="1"/>
    <x v="11"/>
    <n v="105404"/>
  </r>
  <r>
    <x v="23"/>
    <x v="2"/>
    <x v="11"/>
    <n v="134892"/>
  </r>
  <r>
    <x v="23"/>
    <x v="3"/>
    <x v="11"/>
    <n v="130019"/>
  </r>
  <r>
    <x v="23"/>
    <x v="4"/>
    <x v="11"/>
    <n v="142286"/>
  </r>
  <r>
    <x v="23"/>
    <x v="5"/>
    <x v="11"/>
    <n v="143147"/>
  </r>
  <r>
    <x v="23"/>
    <x v="6"/>
    <x v="11"/>
    <n v="145261"/>
  </r>
  <r>
    <x v="23"/>
    <x v="7"/>
    <x v="11"/>
    <n v="160388"/>
  </r>
  <r>
    <x v="23"/>
    <x v="8"/>
    <x v="11"/>
    <n v="162919"/>
  </r>
  <r>
    <x v="23"/>
    <x v="9"/>
    <x v="11"/>
    <n v="160261"/>
  </r>
  <r>
    <x v="23"/>
    <x v="10"/>
    <x v="11"/>
    <n v="164582"/>
  </r>
  <r>
    <x v="23"/>
    <x v="11"/>
    <x v="11"/>
    <n v="138866"/>
  </r>
  <r>
    <x v="24"/>
    <x v="0"/>
    <x v="11"/>
    <n v="136603"/>
  </r>
  <r>
    <x v="24"/>
    <x v="1"/>
    <x v="11"/>
    <n v="129075"/>
  </r>
  <r>
    <x v="24"/>
    <x v="2"/>
    <x v="11"/>
    <n v="159992"/>
  </r>
  <r>
    <x v="24"/>
    <x v="3"/>
    <x v="11"/>
    <n v="149394"/>
  </r>
  <r>
    <x v="24"/>
    <x v="4"/>
    <x v="11"/>
    <n v="152044"/>
  </r>
  <r>
    <x v="24"/>
    <x v="5"/>
    <x v="11"/>
    <n v="157481"/>
  </r>
  <r>
    <x v="24"/>
    <x v="6"/>
    <x v="11"/>
    <n v="152670"/>
  </r>
  <r>
    <x v="24"/>
    <x v="7"/>
    <x v="11"/>
    <n v="170424"/>
  </r>
  <r>
    <x v="24"/>
    <x v="8"/>
    <x v="11"/>
    <n v="151816"/>
  </r>
  <r>
    <x v="24"/>
    <x v="9"/>
    <x v="11"/>
    <n v="166851"/>
  </r>
  <r>
    <x v="24"/>
    <x v="10"/>
    <x v="11"/>
    <n v="148437"/>
  </r>
  <r>
    <x v="24"/>
    <x v="11"/>
    <x v="11"/>
    <n v="132316"/>
  </r>
  <r>
    <x v="25"/>
    <x v="0"/>
    <x v="11"/>
    <n v="127158"/>
  </r>
  <r>
    <x v="25"/>
    <x v="1"/>
    <x v="11"/>
    <n v="123395"/>
  </r>
  <r>
    <x v="25"/>
    <x v="2"/>
    <x v="11"/>
    <n v="142617"/>
  </r>
  <r>
    <x v="25"/>
    <x v="3"/>
    <x v="11"/>
    <n v="151577"/>
  </r>
  <r>
    <x v="25"/>
    <x v="4"/>
    <x v="11"/>
    <n v="160134"/>
  </r>
  <r>
    <x v="25"/>
    <x v="5"/>
    <x v="11"/>
    <n v="141166"/>
  </r>
  <r>
    <x v="25"/>
    <x v="6"/>
    <x v="11"/>
    <n v="149112"/>
  </r>
  <r>
    <x v="25"/>
    <x v="7"/>
    <x v="11"/>
    <n v="148039"/>
  </r>
  <r>
    <x v="25"/>
    <x v="8"/>
    <x v="11"/>
    <n v="141111"/>
  </r>
  <r>
    <x v="25"/>
    <x v="9"/>
    <x v="11"/>
    <n v="145023"/>
  </r>
  <r>
    <x v="25"/>
    <x v="10"/>
    <x v="11"/>
    <n v="131416"/>
  </r>
  <r>
    <x v="25"/>
    <x v="11"/>
    <x v="11"/>
    <n v="123544"/>
  </r>
  <r>
    <x v="26"/>
    <x v="0"/>
    <x v="11"/>
    <n v="117676"/>
  </r>
  <r>
    <x v="26"/>
    <x v="1"/>
    <x v="11"/>
    <n v="108006"/>
  </r>
  <r>
    <x v="26"/>
    <x v="2"/>
    <x v="11"/>
    <n v="75247"/>
  </r>
  <r>
    <x v="26"/>
    <x v="3"/>
    <x v="11"/>
    <n v="12205"/>
  </r>
  <r>
    <x v="26"/>
    <x v="4"/>
    <x v="11"/>
    <n v="20125"/>
  </r>
  <r>
    <x v="26"/>
    <x v="5"/>
    <x v="11"/>
    <n v="22849"/>
  </r>
  <r>
    <x v="26"/>
    <x v="6"/>
    <x v="11"/>
    <n v="20798"/>
  </r>
  <r>
    <x v="26"/>
    <x v="7"/>
    <x v="11"/>
    <n v="25413"/>
  </r>
  <r>
    <x v="26"/>
    <x v="8"/>
    <x v="11"/>
    <n v="31180"/>
  </r>
  <r>
    <x v="0"/>
    <x v="0"/>
    <x v="12"/>
    <n v="21868"/>
  </r>
  <r>
    <x v="0"/>
    <x v="1"/>
    <x v="12"/>
    <n v="24220"/>
  </r>
  <r>
    <x v="0"/>
    <x v="2"/>
    <x v="12"/>
    <n v="32375"/>
  </r>
  <r>
    <x v="0"/>
    <x v="3"/>
    <x v="12"/>
    <n v="27622"/>
  </r>
  <r>
    <x v="0"/>
    <x v="4"/>
    <x v="12"/>
    <n v="29229"/>
  </r>
  <r>
    <x v="0"/>
    <x v="5"/>
    <x v="12"/>
    <n v="26740"/>
  </r>
  <r>
    <x v="0"/>
    <x v="6"/>
    <x v="12"/>
    <n v="25710"/>
  </r>
  <r>
    <x v="0"/>
    <x v="7"/>
    <x v="12"/>
    <n v="28978"/>
  </r>
  <r>
    <x v="0"/>
    <x v="8"/>
    <x v="12"/>
    <n v="31182"/>
  </r>
  <r>
    <x v="0"/>
    <x v="9"/>
    <x v="12"/>
    <n v="32472"/>
  </r>
  <r>
    <x v="0"/>
    <x v="10"/>
    <x v="12"/>
    <n v="34722"/>
  </r>
  <r>
    <x v="0"/>
    <x v="11"/>
    <x v="12"/>
    <n v="31777"/>
  </r>
  <r>
    <x v="1"/>
    <x v="0"/>
    <x v="12"/>
    <n v="29310"/>
  </r>
  <r>
    <x v="1"/>
    <x v="1"/>
    <x v="12"/>
    <n v="26266"/>
  </r>
  <r>
    <x v="1"/>
    <x v="2"/>
    <x v="12"/>
    <n v="32971"/>
  </r>
  <r>
    <x v="1"/>
    <x v="3"/>
    <x v="12"/>
    <n v="26784"/>
  </r>
  <r>
    <x v="1"/>
    <x v="4"/>
    <x v="12"/>
    <n v="30298"/>
  </r>
  <r>
    <x v="1"/>
    <x v="5"/>
    <x v="12"/>
    <n v="27145"/>
  </r>
  <r>
    <x v="1"/>
    <x v="6"/>
    <x v="12"/>
    <n v="35160"/>
  </r>
  <r>
    <x v="1"/>
    <x v="7"/>
    <x v="12"/>
    <n v="27609"/>
  </r>
  <r>
    <x v="1"/>
    <x v="8"/>
    <x v="12"/>
    <n v="27441"/>
  </r>
  <r>
    <x v="1"/>
    <x v="9"/>
    <x v="12"/>
    <n v="27389"/>
  </r>
  <r>
    <x v="1"/>
    <x v="10"/>
    <x v="12"/>
    <n v="28844"/>
  </r>
  <r>
    <x v="1"/>
    <x v="11"/>
    <x v="12"/>
    <n v="25996"/>
  </r>
  <r>
    <x v="2"/>
    <x v="0"/>
    <x v="12"/>
    <n v="27327"/>
  </r>
  <r>
    <x v="2"/>
    <x v="1"/>
    <x v="12"/>
    <n v="26905"/>
  </r>
  <r>
    <x v="2"/>
    <x v="2"/>
    <x v="12"/>
    <n v="30928"/>
  </r>
  <r>
    <x v="2"/>
    <x v="3"/>
    <x v="12"/>
    <n v="30292"/>
  </r>
  <r>
    <x v="2"/>
    <x v="4"/>
    <x v="12"/>
    <n v="33381"/>
  </r>
  <r>
    <x v="2"/>
    <x v="5"/>
    <x v="12"/>
    <n v="27803"/>
  </r>
  <r>
    <x v="2"/>
    <x v="6"/>
    <x v="12"/>
    <n v="31970"/>
  </r>
  <r>
    <x v="2"/>
    <x v="7"/>
    <x v="12"/>
    <n v="30296"/>
  </r>
  <r>
    <x v="2"/>
    <x v="8"/>
    <x v="12"/>
    <n v="31039"/>
  </r>
  <r>
    <x v="2"/>
    <x v="9"/>
    <x v="12"/>
    <n v="37035"/>
  </r>
  <r>
    <x v="2"/>
    <x v="10"/>
    <x v="12"/>
    <n v="33438"/>
  </r>
  <r>
    <x v="2"/>
    <x v="11"/>
    <x v="12"/>
    <n v="31311"/>
  </r>
  <r>
    <x v="3"/>
    <x v="0"/>
    <x v="12"/>
    <n v="31419"/>
  </r>
  <r>
    <x v="3"/>
    <x v="1"/>
    <x v="12"/>
    <n v="30284"/>
  </r>
  <r>
    <x v="3"/>
    <x v="2"/>
    <x v="12"/>
    <n v="32113"/>
  </r>
  <r>
    <x v="3"/>
    <x v="3"/>
    <x v="12"/>
    <n v="37248"/>
  </r>
  <r>
    <x v="3"/>
    <x v="4"/>
    <x v="12"/>
    <n v="33937"/>
  </r>
  <r>
    <x v="3"/>
    <x v="5"/>
    <x v="12"/>
    <n v="30822"/>
  </r>
  <r>
    <x v="3"/>
    <x v="6"/>
    <x v="12"/>
    <n v="37944"/>
  </r>
  <r>
    <x v="3"/>
    <x v="7"/>
    <x v="12"/>
    <n v="34795"/>
  </r>
  <r>
    <x v="3"/>
    <x v="8"/>
    <x v="12"/>
    <n v="37759"/>
  </r>
  <r>
    <x v="3"/>
    <x v="9"/>
    <x v="12"/>
    <n v="42957"/>
  </r>
  <r>
    <x v="3"/>
    <x v="10"/>
    <x v="12"/>
    <n v="38392"/>
  </r>
  <r>
    <x v="3"/>
    <x v="11"/>
    <x v="12"/>
    <n v="36298"/>
  </r>
  <r>
    <x v="4"/>
    <x v="0"/>
    <x v="12"/>
    <n v="34656"/>
  </r>
  <r>
    <x v="4"/>
    <x v="1"/>
    <x v="12"/>
    <n v="32767"/>
  </r>
  <r>
    <x v="4"/>
    <x v="2"/>
    <x v="12"/>
    <n v="42667"/>
  </r>
  <r>
    <x v="4"/>
    <x v="3"/>
    <x v="12"/>
    <n v="40835"/>
  </r>
  <r>
    <x v="4"/>
    <x v="4"/>
    <x v="12"/>
    <n v="38604"/>
  </r>
  <r>
    <x v="4"/>
    <x v="5"/>
    <x v="12"/>
    <n v="39298"/>
  </r>
  <r>
    <x v="4"/>
    <x v="6"/>
    <x v="12"/>
    <n v="42049"/>
  </r>
  <r>
    <x v="4"/>
    <x v="7"/>
    <x v="12"/>
    <n v="42376"/>
  </r>
  <r>
    <x v="4"/>
    <x v="8"/>
    <x v="12"/>
    <n v="43226"/>
  </r>
  <r>
    <x v="4"/>
    <x v="9"/>
    <x v="12"/>
    <n v="44755"/>
  </r>
  <r>
    <x v="4"/>
    <x v="10"/>
    <x v="12"/>
    <n v="46249"/>
  </r>
  <r>
    <x v="4"/>
    <x v="11"/>
    <x v="12"/>
    <n v="44172"/>
  </r>
  <r>
    <x v="5"/>
    <x v="0"/>
    <x v="12"/>
    <n v="38298"/>
  </r>
  <r>
    <x v="5"/>
    <x v="1"/>
    <x v="12"/>
    <n v="37404"/>
  </r>
  <r>
    <x v="5"/>
    <x v="2"/>
    <x v="12"/>
    <n v="49422"/>
  </r>
  <r>
    <x v="5"/>
    <x v="3"/>
    <x v="12"/>
    <n v="42740"/>
  </r>
  <r>
    <x v="5"/>
    <x v="4"/>
    <x v="12"/>
    <n v="35480"/>
  </r>
  <r>
    <x v="5"/>
    <x v="5"/>
    <x v="12"/>
    <n v="32749"/>
  </r>
  <r>
    <x v="5"/>
    <x v="6"/>
    <x v="12"/>
    <n v="33949"/>
  </r>
  <r>
    <x v="5"/>
    <x v="7"/>
    <x v="12"/>
    <n v="33529"/>
  </r>
  <r>
    <x v="5"/>
    <x v="8"/>
    <x v="12"/>
    <n v="37596"/>
  </r>
  <r>
    <x v="5"/>
    <x v="9"/>
    <x v="12"/>
    <n v="36215"/>
  </r>
  <r>
    <x v="5"/>
    <x v="10"/>
    <x v="12"/>
    <n v="38760"/>
  </r>
  <r>
    <x v="5"/>
    <x v="11"/>
    <x v="12"/>
    <n v="35847"/>
  </r>
  <r>
    <x v="6"/>
    <x v="0"/>
    <x v="12"/>
    <n v="29690"/>
  </r>
  <r>
    <x v="6"/>
    <x v="1"/>
    <x v="12"/>
    <n v="34463"/>
  </r>
  <r>
    <x v="6"/>
    <x v="2"/>
    <x v="12"/>
    <n v="44108"/>
  </r>
  <r>
    <x v="6"/>
    <x v="3"/>
    <x v="12"/>
    <n v="36227"/>
  </r>
  <r>
    <x v="6"/>
    <x v="4"/>
    <x v="12"/>
    <n v="35986"/>
  </r>
  <r>
    <x v="6"/>
    <x v="5"/>
    <x v="12"/>
    <n v="33916"/>
  </r>
  <r>
    <x v="6"/>
    <x v="6"/>
    <x v="12"/>
    <n v="36182"/>
  </r>
  <r>
    <x v="6"/>
    <x v="7"/>
    <x v="12"/>
    <n v="37568"/>
  </r>
  <r>
    <x v="6"/>
    <x v="8"/>
    <x v="12"/>
    <n v="36627"/>
  </r>
  <r>
    <x v="6"/>
    <x v="9"/>
    <x v="12"/>
    <n v="37303"/>
  </r>
  <r>
    <x v="6"/>
    <x v="10"/>
    <x v="12"/>
    <n v="36106"/>
  </r>
  <r>
    <x v="6"/>
    <x v="11"/>
    <x v="12"/>
    <n v="32631"/>
  </r>
  <r>
    <x v="7"/>
    <x v="0"/>
    <x v="12"/>
    <n v="31803"/>
  </r>
  <r>
    <x v="7"/>
    <x v="1"/>
    <x v="12"/>
    <n v="30281"/>
  </r>
  <r>
    <x v="7"/>
    <x v="2"/>
    <x v="12"/>
    <n v="35907"/>
  </r>
  <r>
    <x v="7"/>
    <x v="3"/>
    <x v="12"/>
    <n v="32395"/>
  </r>
  <r>
    <x v="7"/>
    <x v="4"/>
    <x v="12"/>
    <n v="34879"/>
  </r>
  <r>
    <x v="7"/>
    <x v="5"/>
    <x v="12"/>
    <n v="33215"/>
  </r>
  <r>
    <x v="7"/>
    <x v="6"/>
    <x v="12"/>
    <n v="31471"/>
  </r>
  <r>
    <x v="7"/>
    <x v="7"/>
    <x v="12"/>
    <n v="33835"/>
  </r>
  <r>
    <x v="7"/>
    <x v="8"/>
    <x v="12"/>
    <n v="33772"/>
  </r>
  <r>
    <x v="7"/>
    <x v="9"/>
    <x v="12"/>
    <n v="34254"/>
  </r>
  <r>
    <x v="7"/>
    <x v="10"/>
    <x v="12"/>
    <n v="34645"/>
  </r>
  <r>
    <x v="7"/>
    <x v="11"/>
    <x v="12"/>
    <n v="25619"/>
  </r>
  <r>
    <x v="8"/>
    <x v="0"/>
    <x v="12"/>
    <n v="28442"/>
  </r>
  <r>
    <x v="8"/>
    <x v="1"/>
    <x v="12"/>
    <n v="28349"/>
  </r>
  <r>
    <x v="8"/>
    <x v="2"/>
    <x v="12"/>
    <n v="31473"/>
  </r>
  <r>
    <x v="8"/>
    <x v="3"/>
    <x v="12"/>
    <n v="31613"/>
  </r>
  <r>
    <x v="8"/>
    <x v="4"/>
    <x v="12"/>
    <n v="32560"/>
  </r>
  <r>
    <x v="8"/>
    <x v="5"/>
    <x v="12"/>
    <n v="30377"/>
  </r>
  <r>
    <x v="8"/>
    <x v="6"/>
    <x v="12"/>
    <n v="34534"/>
  </r>
  <r>
    <x v="8"/>
    <x v="7"/>
    <x v="12"/>
    <n v="37963"/>
  </r>
  <r>
    <x v="8"/>
    <x v="8"/>
    <x v="12"/>
    <n v="38525"/>
  </r>
  <r>
    <x v="8"/>
    <x v="9"/>
    <x v="12"/>
    <n v="40759"/>
  </r>
  <r>
    <x v="8"/>
    <x v="10"/>
    <x v="12"/>
    <n v="39484"/>
  </r>
  <r>
    <x v="8"/>
    <x v="11"/>
    <x v="12"/>
    <n v="36680"/>
  </r>
  <r>
    <x v="9"/>
    <x v="0"/>
    <x v="12"/>
    <n v="34559"/>
  </r>
  <r>
    <x v="9"/>
    <x v="1"/>
    <x v="12"/>
    <n v="31311"/>
  </r>
  <r>
    <x v="9"/>
    <x v="2"/>
    <x v="12"/>
    <n v="34758"/>
  </r>
  <r>
    <x v="9"/>
    <x v="3"/>
    <x v="12"/>
    <n v="35816"/>
  </r>
  <r>
    <x v="9"/>
    <x v="4"/>
    <x v="12"/>
    <n v="38766"/>
  </r>
  <r>
    <x v="9"/>
    <x v="5"/>
    <x v="12"/>
    <n v="36591"/>
  </r>
  <r>
    <x v="9"/>
    <x v="6"/>
    <x v="12"/>
    <n v="40188"/>
  </r>
  <r>
    <x v="9"/>
    <x v="7"/>
    <x v="12"/>
    <n v="40420"/>
  </r>
  <r>
    <x v="9"/>
    <x v="8"/>
    <x v="12"/>
    <n v="42710"/>
  </r>
  <r>
    <x v="9"/>
    <x v="9"/>
    <x v="12"/>
    <n v="42710"/>
  </r>
  <r>
    <x v="9"/>
    <x v="10"/>
    <x v="12"/>
    <n v="38937"/>
  </r>
  <r>
    <x v="9"/>
    <x v="11"/>
    <x v="12"/>
    <n v="38912"/>
  </r>
  <r>
    <x v="10"/>
    <x v="0"/>
    <x v="12"/>
    <n v="34784"/>
  </r>
  <r>
    <x v="10"/>
    <x v="1"/>
    <x v="12"/>
    <n v="35988"/>
  </r>
  <r>
    <x v="10"/>
    <x v="2"/>
    <x v="12"/>
    <n v="46961"/>
  </r>
  <r>
    <x v="10"/>
    <x v="3"/>
    <x v="12"/>
    <n v="39041"/>
  </r>
  <r>
    <x v="10"/>
    <x v="4"/>
    <x v="12"/>
    <n v="39882"/>
  </r>
  <r>
    <x v="10"/>
    <x v="5"/>
    <x v="12"/>
    <n v="40738"/>
  </r>
  <r>
    <x v="10"/>
    <x v="6"/>
    <x v="12"/>
    <n v="42044"/>
  </r>
  <r>
    <x v="10"/>
    <x v="7"/>
    <x v="12"/>
    <n v="41229"/>
  </r>
  <r>
    <x v="10"/>
    <x v="8"/>
    <x v="12"/>
    <n v="45054"/>
  </r>
  <r>
    <x v="10"/>
    <x v="9"/>
    <x v="12"/>
    <n v="42374"/>
  </r>
  <r>
    <x v="10"/>
    <x v="10"/>
    <x v="12"/>
    <n v="43679"/>
  </r>
  <r>
    <x v="10"/>
    <x v="11"/>
    <x v="12"/>
    <n v="40415"/>
  </r>
  <r>
    <x v="11"/>
    <x v="0"/>
    <x v="12"/>
    <n v="33965"/>
  </r>
  <r>
    <x v="11"/>
    <x v="1"/>
    <x v="12"/>
    <n v="33606"/>
  </r>
  <r>
    <x v="11"/>
    <x v="2"/>
    <x v="12"/>
    <n v="41984"/>
  </r>
  <r>
    <x v="11"/>
    <x v="3"/>
    <x v="12"/>
    <n v="41938"/>
  </r>
  <r>
    <x v="11"/>
    <x v="4"/>
    <x v="12"/>
    <n v="41313"/>
  </r>
  <r>
    <x v="11"/>
    <x v="5"/>
    <x v="12"/>
    <n v="38174"/>
  </r>
  <r>
    <x v="11"/>
    <x v="6"/>
    <x v="12"/>
    <n v="37842"/>
  </r>
  <r>
    <x v="11"/>
    <x v="7"/>
    <x v="12"/>
    <n v="39679"/>
  </r>
  <r>
    <x v="11"/>
    <x v="8"/>
    <x v="12"/>
    <n v="40028"/>
  </r>
  <r>
    <x v="11"/>
    <x v="9"/>
    <x v="12"/>
    <n v="37981"/>
  </r>
  <r>
    <x v="11"/>
    <x v="10"/>
    <x v="12"/>
    <n v="39890"/>
  </r>
  <r>
    <x v="11"/>
    <x v="11"/>
    <x v="12"/>
    <n v="37920"/>
  </r>
  <r>
    <x v="12"/>
    <x v="0"/>
    <x v="12"/>
    <n v="32190"/>
  </r>
  <r>
    <x v="12"/>
    <x v="1"/>
    <x v="12"/>
    <n v="32425"/>
  </r>
  <r>
    <x v="12"/>
    <x v="2"/>
    <x v="12"/>
    <n v="38535"/>
  </r>
  <r>
    <x v="12"/>
    <x v="3"/>
    <x v="12"/>
    <n v="39052"/>
  </r>
  <r>
    <x v="12"/>
    <x v="4"/>
    <x v="12"/>
    <n v="39816"/>
  </r>
  <r>
    <x v="12"/>
    <x v="5"/>
    <x v="12"/>
    <n v="35118"/>
  </r>
  <r>
    <x v="12"/>
    <x v="6"/>
    <x v="12"/>
    <n v="37884"/>
  </r>
  <r>
    <x v="12"/>
    <x v="7"/>
    <x v="12"/>
    <n v="39460"/>
  </r>
  <r>
    <x v="12"/>
    <x v="8"/>
    <x v="12"/>
    <n v="38770"/>
  </r>
  <r>
    <x v="12"/>
    <x v="9"/>
    <x v="12"/>
    <n v="37902"/>
  </r>
  <r>
    <x v="12"/>
    <x v="10"/>
    <x v="12"/>
    <n v="40547"/>
  </r>
  <r>
    <x v="12"/>
    <x v="11"/>
    <x v="12"/>
    <n v="34990"/>
  </r>
  <r>
    <x v="13"/>
    <x v="0"/>
    <x v="12"/>
    <n v="31849"/>
  </r>
  <r>
    <x v="13"/>
    <x v="1"/>
    <x v="12"/>
    <n v="30075"/>
  </r>
  <r>
    <x v="13"/>
    <x v="2"/>
    <x v="12"/>
    <n v="38057"/>
  </r>
  <r>
    <x v="13"/>
    <x v="3"/>
    <x v="12"/>
    <n v="35884"/>
  </r>
  <r>
    <x v="13"/>
    <x v="4"/>
    <x v="12"/>
    <n v="32131"/>
  </r>
  <r>
    <x v="13"/>
    <x v="5"/>
    <x v="12"/>
    <n v="30692"/>
  </r>
  <r>
    <x v="13"/>
    <x v="6"/>
    <x v="12"/>
    <n v="30312"/>
  </r>
  <r>
    <x v="13"/>
    <x v="7"/>
    <x v="12"/>
    <n v="34796"/>
  </r>
  <r>
    <x v="13"/>
    <x v="8"/>
    <x v="12"/>
    <n v="32861"/>
  </r>
  <r>
    <x v="13"/>
    <x v="9"/>
    <x v="12"/>
    <n v="34602"/>
  </r>
  <r>
    <x v="13"/>
    <x v="10"/>
    <x v="12"/>
    <n v="36848"/>
  </r>
  <r>
    <x v="13"/>
    <x v="11"/>
    <x v="12"/>
    <n v="29865"/>
  </r>
  <r>
    <x v="14"/>
    <x v="0"/>
    <x v="12"/>
    <n v="28747"/>
  </r>
  <r>
    <x v="14"/>
    <x v="1"/>
    <x v="12"/>
    <n v="29403"/>
  </r>
  <r>
    <x v="14"/>
    <x v="2"/>
    <x v="12"/>
    <n v="30716"/>
  </r>
  <r>
    <x v="14"/>
    <x v="3"/>
    <x v="12"/>
    <n v="33800"/>
  </r>
  <r>
    <x v="14"/>
    <x v="4"/>
    <x v="12"/>
    <n v="33591"/>
  </r>
  <r>
    <x v="14"/>
    <x v="5"/>
    <x v="12"/>
    <n v="32848"/>
  </r>
  <r>
    <x v="14"/>
    <x v="6"/>
    <x v="12"/>
    <n v="37545"/>
  </r>
  <r>
    <x v="14"/>
    <x v="7"/>
    <x v="12"/>
    <n v="35870"/>
  </r>
  <r>
    <x v="14"/>
    <x v="8"/>
    <x v="12"/>
    <n v="38035"/>
  </r>
  <r>
    <x v="14"/>
    <x v="9"/>
    <x v="12"/>
    <n v="38801"/>
  </r>
  <r>
    <x v="14"/>
    <x v="10"/>
    <x v="12"/>
    <n v="36741"/>
  </r>
  <r>
    <x v="14"/>
    <x v="11"/>
    <x v="12"/>
    <n v="34337"/>
  </r>
  <r>
    <x v="15"/>
    <x v="0"/>
    <x v="12"/>
    <n v="32619"/>
  </r>
  <r>
    <x v="15"/>
    <x v="1"/>
    <x v="12"/>
    <n v="30272"/>
  </r>
  <r>
    <x v="15"/>
    <x v="2"/>
    <x v="12"/>
    <n v="34372"/>
  </r>
  <r>
    <x v="15"/>
    <x v="3"/>
    <x v="12"/>
    <n v="34260"/>
  </r>
  <r>
    <x v="15"/>
    <x v="4"/>
    <x v="12"/>
    <n v="33818"/>
  </r>
  <r>
    <x v="15"/>
    <x v="5"/>
    <x v="12"/>
    <n v="34954"/>
  </r>
  <r>
    <x v="15"/>
    <x v="6"/>
    <x v="12"/>
    <n v="32355"/>
  </r>
  <r>
    <x v="15"/>
    <x v="7"/>
    <x v="12"/>
    <n v="33716"/>
  </r>
  <r>
    <x v="15"/>
    <x v="8"/>
    <x v="12"/>
    <n v="36464"/>
  </r>
  <r>
    <x v="15"/>
    <x v="9"/>
    <x v="12"/>
    <n v="36562"/>
  </r>
  <r>
    <x v="15"/>
    <x v="10"/>
    <x v="12"/>
    <n v="35248"/>
  </r>
  <r>
    <x v="15"/>
    <x v="11"/>
    <x v="12"/>
    <n v="34999"/>
  </r>
  <r>
    <x v="16"/>
    <x v="0"/>
    <x v="12"/>
    <n v="29792"/>
  </r>
  <r>
    <x v="16"/>
    <x v="1"/>
    <x v="12"/>
    <n v="30446"/>
  </r>
  <r>
    <x v="16"/>
    <x v="2"/>
    <x v="12"/>
    <n v="37780"/>
  </r>
  <r>
    <x v="16"/>
    <x v="3"/>
    <x v="12"/>
    <n v="36511"/>
  </r>
  <r>
    <x v="16"/>
    <x v="4"/>
    <x v="12"/>
    <n v="32813"/>
  </r>
  <r>
    <x v="16"/>
    <x v="5"/>
    <x v="12"/>
    <n v="36593"/>
  </r>
  <r>
    <x v="16"/>
    <x v="6"/>
    <x v="12"/>
    <n v="36681"/>
  </r>
  <r>
    <x v="16"/>
    <x v="7"/>
    <x v="12"/>
    <n v="38752"/>
  </r>
  <r>
    <x v="16"/>
    <x v="8"/>
    <x v="12"/>
    <n v="40396"/>
  </r>
  <r>
    <x v="16"/>
    <x v="9"/>
    <x v="12"/>
    <n v="38251"/>
  </r>
  <r>
    <x v="16"/>
    <x v="10"/>
    <x v="12"/>
    <n v="35613"/>
  </r>
  <r>
    <x v="16"/>
    <x v="11"/>
    <x v="12"/>
    <n v="3724"/>
  </r>
  <r>
    <x v="17"/>
    <x v="0"/>
    <x v="12"/>
    <n v="24526"/>
  </r>
  <r>
    <x v="17"/>
    <x v="1"/>
    <x v="12"/>
    <n v="25511"/>
  </r>
  <r>
    <x v="17"/>
    <x v="2"/>
    <x v="12"/>
    <n v="28435"/>
  </r>
  <r>
    <x v="17"/>
    <x v="3"/>
    <x v="12"/>
    <n v="24104"/>
  </r>
  <r>
    <x v="17"/>
    <x v="4"/>
    <x v="12"/>
    <n v="26894"/>
  </r>
  <r>
    <x v="17"/>
    <x v="5"/>
    <x v="12"/>
    <n v="26631"/>
  </r>
  <r>
    <x v="17"/>
    <x v="6"/>
    <x v="12"/>
    <n v="13594"/>
  </r>
  <r>
    <x v="17"/>
    <x v="7"/>
    <x v="12"/>
    <n v="11723"/>
  </r>
  <r>
    <x v="17"/>
    <x v="8"/>
    <x v="12"/>
    <n v="10057"/>
  </r>
  <r>
    <x v="17"/>
    <x v="9"/>
    <x v="12"/>
    <n v="8528"/>
  </r>
  <r>
    <x v="17"/>
    <x v="10"/>
    <x v="12"/>
    <n v="24469"/>
  </r>
  <r>
    <x v="17"/>
    <x v="11"/>
    <x v="12"/>
    <n v="19903"/>
  </r>
  <r>
    <x v="18"/>
    <x v="0"/>
    <x v="12"/>
    <n v="19687"/>
  </r>
  <r>
    <x v="18"/>
    <x v="1"/>
    <x v="12"/>
    <n v="18793"/>
  </r>
  <r>
    <x v="18"/>
    <x v="2"/>
    <x v="12"/>
    <n v="23999"/>
  </r>
  <r>
    <x v="18"/>
    <x v="3"/>
    <x v="12"/>
    <n v="22070"/>
  </r>
  <r>
    <x v="18"/>
    <x v="4"/>
    <x v="12"/>
    <n v="24362"/>
  </r>
  <r>
    <x v="18"/>
    <x v="5"/>
    <x v="12"/>
    <n v="22857"/>
  </r>
  <r>
    <x v="18"/>
    <x v="6"/>
    <x v="12"/>
    <n v="24649"/>
  </r>
  <r>
    <x v="18"/>
    <x v="7"/>
    <x v="12"/>
    <n v="20629"/>
  </r>
  <r>
    <x v="18"/>
    <x v="8"/>
    <x v="12"/>
    <n v="17648"/>
  </r>
  <r>
    <x v="18"/>
    <x v="9"/>
    <x v="12"/>
    <n v="20129"/>
  </r>
  <r>
    <x v="18"/>
    <x v="10"/>
    <x v="12"/>
    <n v="16523"/>
  </r>
  <r>
    <x v="18"/>
    <x v="11"/>
    <x v="12"/>
    <n v="13425"/>
  </r>
  <r>
    <x v="19"/>
    <x v="0"/>
    <x v="12"/>
    <n v="14891"/>
  </r>
  <r>
    <x v="19"/>
    <x v="1"/>
    <x v="12"/>
    <n v="11382"/>
  </r>
  <r>
    <x v="19"/>
    <x v="2"/>
    <x v="12"/>
    <n v="6163"/>
  </r>
  <r>
    <x v="19"/>
    <x v="3"/>
    <x v="12"/>
    <n v="13629"/>
  </r>
  <r>
    <x v="19"/>
    <x v="4"/>
    <x v="12"/>
    <n v="16605"/>
  </r>
  <r>
    <x v="19"/>
    <x v="5"/>
    <x v="12"/>
    <n v="14279"/>
  </r>
  <r>
    <x v="19"/>
    <x v="6"/>
    <x v="12"/>
    <n v="13917"/>
  </r>
  <r>
    <x v="19"/>
    <x v="7"/>
    <x v="12"/>
    <n v="15745"/>
  </r>
  <r>
    <x v="19"/>
    <x v="8"/>
    <x v="12"/>
    <n v="16380"/>
  </r>
  <r>
    <x v="19"/>
    <x v="9"/>
    <x v="12"/>
    <n v="18465"/>
  </r>
  <r>
    <x v="19"/>
    <x v="10"/>
    <x v="12"/>
    <n v="10791"/>
  </r>
  <r>
    <x v="19"/>
    <x v="11"/>
    <x v="12"/>
    <n v="14256"/>
  </r>
  <r>
    <x v="20"/>
    <x v="0"/>
    <x v="12"/>
    <n v="12067"/>
  </r>
  <r>
    <x v="20"/>
    <x v="1"/>
    <x v="12"/>
    <n v="12336"/>
  </r>
  <r>
    <x v="20"/>
    <x v="2"/>
    <x v="12"/>
    <n v="10469"/>
  </r>
  <r>
    <x v="20"/>
    <x v="3"/>
    <x v="12"/>
    <n v="13049"/>
  </r>
  <r>
    <x v="20"/>
    <x v="4"/>
    <x v="12"/>
    <n v="13894"/>
  </r>
  <r>
    <x v="20"/>
    <x v="5"/>
    <x v="12"/>
    <n v="12055"/>
  </r>
  <r>
    <x v="20"/>
    <x v="6"/>
    <x v="12"/>
    <n v="10869"/>
  </r>
  <r>
    <x v="20"/>
    <x v="7"/>
    <x v="12"/>
    <n v="9089"/>
  </r>
  <r>
    <x v="20"/>
    <x v="8"/>
    <x v="12"/>
    <n v="14113"/>
  </r>
  <r>
    <x v="20"/>
    <x v="9"/>
    <x v="12"/>
    <n v="13944"/>
  </r>
  <r>
    <x v="20"/>
    <x v="10"/>
    <x v="12"/>
    <n v="12080"/>
  </r>
  <r>
    <x v="20"/>
    <x v="11"/>
    <x v="12"/>
    <n v="8709"/>
  </r>
  <r>
    <x v="21"/>
    <x v="0"/>
    <x v="12"/>
    <n v="10478"/>
  </r>
  <r>
    <x v="21"/>
    <x v="1"/>
    <x v="12"/>
    <n v="10668"/>
  </r>
  <r>
    <x v="21"/>
    <x v="2"/>
    <x v="12"/>
    <n v="12384"/>
  </r>
  <r>
    <x v="21"/>
    <x v="3"/>
    <x v="12"/>
    <n v="13905"/>
  </r>
  <r>
    <x v="21"/>
    <x v="4"/>
    <x v="12"/>
    <n v="16162"/>
  </r>
  <r>
    <x v="21"/>
    <x v="5"/>
    <x v="12"/>
    <n v="14677"/>
  </r>
  <r>
    <x v="21"/>
    <x v="6"/>
    <x v="12"/>
    <n v="19211"/>
  </r>
  <r>
    <x v="21"/>
    <x v="7"/>
    <x v="12"/>
    <n v="15432"/>
  </r>
  <r>
    <x v="21"/>
    <x v="8"/>
    <x v="12"/>
    <n v="20559"/>
  </r>
  <r>
    <x v="21"/>
    <x v="9"/>
    <x v="12"/>
    <n v="18777"/>
  </r>
  <r>
    <x v="21"/>
    <x v="10"/>
    <x v="12"/>
    <n v="19573"/>
  </r>
  <r>
    <x v="21"/>
    <x v="11"/>
    <x v="12"/>
    <n v="20348"/>
  </r>
  <r>
    <x v="22"/>
    <x v="0"/>
    <x v="12"/>
    <n v="17300"/>
  </r>
  <r>
    <x v="22"/>
    <x v="1"/>
    <x v="12"/>
    <n v="18502"/>
  </r>
  <r>
    <x v="22"/>
    <x v="2"/>
    <x v="12"/>
    <n v="20499"/>
  </r>
  <r>
    <x v="22"/>
    <x v="3"/>
    <x v="12"/>
    <n v="20743"/>
  </r>
  <r>
    <x v="22"/>
    <x v="4"/>
    <x v="12"/>
    <n v="19606"/>
  </r>
  <r>
    <x v="22"/>
    <x v="5"/>
    <x v="12"/>
    <n v="18291"/>
  </r>
  <r>
    <x v="22"/>
    <x v="6"/>
    <x v="12"/>
    <n v="21965"/>
  </r>
  <r>
    <x v="22"/>
    <x v="7"/>
    <x v="12"/>
    <n v="27343"/>
  </r>
  <r>
    <x v="22"/>
    <x v="8"/>
    <x v="12"/>
    <n v="28147"/>
  </r>
  <r>
    <x v="22"/>
    <x v="9"/>
    <x v="12"/>
    <n v="26417"/>
  </r>
  <r>
    <x v="22"/>
    <x v="10"/>
    <x v="12"/>
    <n v="26331"/>
  </r>
  <r>
    <x v="22"/>
    <x v="11"/>
    <x v="12"/>
    <n v="24631"/>
  </r>
  <r>
    <x v="23"/>
    <x v="0"/>
    <x v="12"/>
    <n v="23869"/>
  </r>
  <r>
    <x v="23"/>
    <x v="1"/>
    <x v="12"/>
    <n v="19277"/>
  </r>
  <r>
    <x v="23"/>
    <x v="2"/>
    <x v="12"/>
    <n v="26477"/>
  </r>
  <r>
    <x v="23"/>
    <x v="3"/>
    <x v="12"/>
    <n v="25000"/>
  </r>
  <r>
    <x v="23"/>
    <x v="4"/>
    <x v="12"/>
    <n v="26571"/>
  </r>
  <r>
    <x v="23"/>
    <x v="5"/>
    <x v="12"/>
    <n v="26021"/>
  </r>
  <r>
    <x v="23"/>
    <x v="6"/>
    <x v="12"/>
    <n v="35936"/>
  </r>
  <r>
    <x v="23"/>
    <x v="7"/>
    <x v="12"/>
    <n v="39260"/>
  </r>
  <r>
    <x v="23"/>
    <x v="8"/>
    <x v="12"/>
    <n v="38348"/>
  </r>
  <r>
    <x v="23"/>
    <x v="9"/>
    <x v="12"/>
    <n v="39913"/>
  </r>
  <r>
    <x v="23"/>
    <x v="10"/>
    <x v="12"/>
    <n v="40178"/>
  </r>
  <r>
    <x v="23"/>
    <x v="11"/>
    <x v="12"/>
    <n v="32930"/>
  </r>
  <r>
    <x v="24"/>
    <x v="0"/>
    <x v="12"/>
    <n v="32720"/>
  </r>
  <r>
    <x v="24"/>
    <x v="1"/>
    <x v="12"/>
    <n v="31714"/>
  </r>
  <r>
    <x v="24"/>
    <x v="2"/>
    <x v="12"/>
    <n v="40072"/>
  </r>
  <r>
    <x v="24"/>
    <x v="3"/>
    <x v="12"/>
    <n v="36957"/>
  </r>
  <r>
    <x v="24"/>
    <x v="4"/>
    <x v="12"/>
    <n v="36944"/>
  </r>
  <r>
    <x v="24"/>
    <x v="5"/>
    <x v="12"/>
    <n v="37071"/>
  </r>
  <r>
    <x v="24"/>
    <x v="6"/>
    <x v="12"/>
    <n v="35343"/>
  </r>
  <r>
    <x v="24"/>
    <x v="7"/>
    <x v="12"/>
    <n v="41116"/>
  </r>
  <r>
    <x v="24"/>
    <x v="8"/>
    <x v="12"/>
    <n v="37615"/>
  </r>
  <r>
    <x v="24"/>
    <x v="9"/>
    <x v="12"/>
    <n v="41557"/>
  </r>
  <r>
    <x v="24"/>
    <x v="10"/>
    <x v="12"/>
    <n v="38691"/>
  </r>
  <r>
    <x v="24"/>
    <x v="11"/>
    <x v="12"/>
    <n v="32242"/>
  </r>
  <r>
    <x v="25"/>
    <x v="0"/>
    <x v="12"/>
    <n v="32085"/>
  </r>
  <r>
    <x v="25"/>
    <x v="1"/>
    <x v="12"/>
    <n v="32184"/>
  </r>
  <r>
    <x v="25"/>
    <x v="2"/>
    <x v="12"/>
    <n v="36494"/>
  </r>
  <r>
    <x v="25"/>
    <x v="3"/>
    <x v="12"/>
    <n v="35712"/>
  </r>
  <r>
    <x v="25"/>
    <x v="4"/>
    <x v="12"/>
    <n v="38038"/>
  </r>
  <r>
    <x v="25"/>
    <x v="5"/>
    <x v="12"/>
    <n v="32009"/>
  </r>
  <r>
    <x v="25"/>
    <x v="6"/>
    <x v="12"/>
    <n v="31982"/>
  </r>
  <r>
    <x v="25"/>
    <x v="7"/>
    <x v="12"/>
    <n v="38306"/>
  </r>
  <r>
    <x v="25"/>
    <x v="8"/>
    <x v="12"/>
    <n v="37225"/>
  </r>
  <r>
    <x v="25"/>
    <x v="9"/>
    <x v="12"/>
    <n v="38094"/>
  </r>
  <r>
    <x v="25"/>
    <x v="10"/>
    <x v="12"/>
    <n v="34520"/>
  </r>
  <r>
    <x v="25"/>
    <x v="11"/>
    <x v="12"/>
    <n v="31046"/>
  </r>
  <r>
    <x v="26"/>
    <x v="0"/>
    <x v="12"/>
    <n v="30292"/>
  </r>
  <r>
    <x v="26"/>
    <x v="1"/>
    <x v="12"/>
    <n v="28531"/>
  </r>
  <r>
    <x v="26"/>
    <x v="2"/>
    <x v="12"/>
    <n v="17355"/>
  </r>
  <r>
    <x v="26"/>
    <x v="3"/>
    <x v="12"/>
    <n v="2815"/>
  </r>
  <r>
    <x v="26"/>
    <x v="4"/>
    <x v="12"/>
    <n v="4944"/>
  </r>
  <r>
    <x v="26"/>
    <x v="5"/>
    <x v="12"/>
    <n v="5377"/>
  </r>
  <r>
    <x v="26"/>
    <x v="6"/>
    <x v="12"/>
    <n v="4703"/>
  </r>
  <r>
    <x v="26"/>
    <x v="7"/>
    <x v="12"/>
    <n v="5530"/>
  </r>
  <r>
    <x v="26"/>
    <x v="8"/>
    <x v="12"/>
    <n v="6735"/>
  </r>
  <r>
    <x v="0"/>
    <x v="0"/>
    <x v="13"/>
    <n v="14189"/>
  </r>
  <r>
    <x v="0"/>
    <x v="1"/>
    <x v="13"/>
    <n v="17201"/>
  </r>
  <r>
    <x v="0"/>
    <x v="2"/>
    <x v="13"/>
    <n v="23524"/>
  </r>
  <r>
    <x v="0"/>
    <x v="3"/>
    <x v="13"/>
    <n v="21757"/>
  </r>
  <r>
    <x v="0"/>
    <x v="4"/>
    <x v="13"/>
    <n v="24308"/>
  </r>
  <r>
    <x v="0"/>
    <x v="5"/>
    <x v="13"/>
    <n v="23056"/>
  </r>
  <r>
    <x v="0"/>
    <x v="6"/>
    <x v="13"/>
    <n v="21633"/>
  </r>
  <r>
    <x v="0"/>
    <x v="7"/>
    <x v="13"/>
    <n v="25367"/>
  </r>
  <r>
    <x v="0"/>
    <x v="8"/>
    <x v="13"/>
    <n v="24709"/>
  </r>
  <r>
    <x v="0"/>
    <x v="9"/>
    <x v="13"/>
    <n v="24299"/>
  </r>
  <r>
    <x v="0"/>
    <x v="10"/>
    <x v="13"/>
    <n v="26107"/>
  </r>
  <r>
    <x v="0"/>
    <x v="11"/>
    <x v="13"/>
    <n v="24496"/>
  </r>
  <r>
    <x v="1"/>
    <x v="0"/>
    <x v="13"/>
    <n v="20566"/>
  </r>
  <r>
    <x v="1"/>
    <x v="1"/>
    <x v="13"/>
    <n v="19797"/>
  </r>
  <r>
    <x v="1"/>
    <x v="2"/>
    <x v="13"/>
    <n v="25832"/>
  </r>
  <r>
    <x v="1"/>
    <x v="3"/>
    <x v="13"/>
    <n v="21273"/>
  </r>
  <r>
    <x v="1"/>
    <x v="4"/>
    <x v="13"/>
    <n v="22144"/>
  </r>
  <r>
    <x v="1"/>
    <x v="5"/>
    <x v="13"/>
    <n v="21784"/>
  </r>
  <r>
    <x v="1"/>
    <x v="6"/>
    <x v="13"/>
    <n v="22243"/>
  </r>
  <r>
    <x v="1"/>
    <x v="7"/>
    <x v="13"/>
    <n v="22858"/>
  </r>
  <r>
    <x v="1"/>
    <x v="8"/>
    <x v="13"/>
    <n v="22995"/>
  </r>
  <r>
    <x v="1"/>
    <x v="9"/>
    <x v="13"/>
    <n v="22491"/>
  </r>
  <r>
    <x v="1"/>
    <x v="10"/>
    <x v="13"/>
    <n v="22721"/>
  </r>
  <r>
    <x v="1"/>
    <x v="11"/>
    <x v="13"/>
    <n v="19966"/>
  </r>
  <r>
    <x v="2"/>
    <x v="0"/>
    <x v="13"/>
    <n v="19385"/>
  </r>
  <r>
    <x v="2"/>
    <x v="1"/>
    <x v="13"/>
    <n v="19302"/>
  </r>
  <r>
    <x v="2"/>
    <x v="2"/>
    <x v="13"/>
    <n v="22929"/>
  </r>
  <r>
    <x v="2"/>
    <x v="3"/>
    <x v="13"/>
    <n v="23132"/>
  </r>
  <r>
    <x v="2"/>
    <x v="4"/>
    <x v="13"/>
    <n v="25370"/>
  </r>
  <r>
    <x v="2"/>
    <x v="5"/>
    <x v="13"/>
    <n v="21024"/>
  </r>
  <r>
    <x v="2"/>
    <x v="6"/>
    <x v="13"/>
    <n v="23404"/>
  </r>
  <r>
    <x v="2"/>
    <x v="7"/>
    <x v="13"/>
    <n v="22848"/>
  </r>
  <r>
    <x v="2"/>
    <x v="8"/>
    <x v="13"/>
    <n v="22827"/>
  </r>
  <r>
    <x v="2"/>
    <x v="9"/>
    <x v="13"/>
    <n v="26222"/>
  </r>
  <r>
    <x v="2"/>
    <x v="10"/>
    <x v="13"/>
    <n v="23426"/>
  </r>
  <r>
    <x v="2"/>
    <x v="11"/>
    <x v="13"/>
    <n v="21212"/>
  </r>
  <r>
    <x v="3"/>
    <x v="0"/>
    <x v="13"/>
    <n v="19194"/>
  </r>
  <r>
    <x v="3"/>
    <x v="1"/>
    <x v="13"/>
    <n v="19066"/>
  </r>
  <r>
    <x v="3"/>
    <x v="2"/>
    <x v="13"/>
    <n v="22508"/>
  </r>
  <r>
    <x v="3"/>
    <x v="3"/>
    <x v="13"/>
    <n v="23535"/>
  </r>
  <r>
    <x v="3"/>
    <x v="4"/>
    <x v="13"/>
    <n v="22517"/>
  </r>
  <r>
    <x v="3"/>
    <x v="5"/>
    <x v="13"/>
    <n v="20787"/>
  </r>
  <r>
    <x v="3"/>
    <x v="6"/>
    <x v="13"/>
    <n v="21986"/>
  </r>
  <r>
    <x v="3"/>
    <x v="7"/>
    <x v="13"/>
    <n v="20459"/>
  </r>
  <r>
    <x v="3"/>
    <x v="8"/>
    <x v="13"/>
    <n v="22886"/>
  </r>
  <r>
    <x v="3"/>
    <x v="9"/>
    <x v="13"/>
    <n v="23176"/>
  </r>
  <r>
    <x v="3"/>
    <x v="10"/>
    <x v="13"/>
    <n v="23953"/>
  </r>
  <r>
    <x v="3"/>
    <x v="11"/>
    <x v="13"/>
    <n v="20036"/>
  </r>
  <r>
    <x v="4"/>
    <x v="0"/>
    <x v="13"/>
    <n v="17857"/>
  </r>
  <r>
    <x v="4"/>
    <x v="1"/>
    <x v="13"/>
    <n v="17466"/>
  </r>
  <r>
    <x v="4"/>
    <x v="2"/>
    <x v="13"/>
    <n v="22896"/>
  </r>
  <r>
    <x v="4"/>
    <x v="3"/>
    <x v="13"/>
    <n v="22526"/>
  </r>
  <r>
    <x v="4"/>
    <x v="4"/>
    <x v="13"/>
    <n v="25034"/>
  </r>
  <r>
    <x v="4"/>
    <x v="5"/>
    <x v="13"/>
    <n v="20748"/>
  </r>
  <r>
    <x v="4"/>
    <x v="6"/>
    <x v="13"/>
    <n v="23768"/>
  </r>
  <r>
    <x v="4"/>
    <x v="7"/>
    <x v="13"/>
    <n v="21828"/>
  </r>
  <r>
    <x v="4"/>
    <x v="8"/>
    <x v="13"/>
    <n v="23426"/>
  </r>
  <r>
    <x v="4"/>
    <x v="9"/>
    <x v="13"/>
    <n v="23399"/>
  </r>
  <r>
    <x v="4"/>
    <x v="10"/>
    <x v="13"/>
    <n v="22420"/>
  </r>
  <r>
    <x v="4"/>
    <x v="11"/>
    <x v="13"/>
    <n v="21579"/>
  </r>
  <r>
    <x v="5"/>
    <x v="0"/>
    <x v="13"/>
    <n v="18290"/>
  </r>
  <r>
    <x v="5"/>
    <x v="1"/>
    <x v="13"/>
    <n v="17544"/>
  </r>
  <r>
    <x v="5"/>
    <x v="2"/>
    <x v="13"/>
    <n v="22620"/>
  </r>
  <r>
    <x v="5"/>
    <x v="3"/>
    <x v="13"/>
    <n v="21342"/>
  </r>
  <r>
    <x v="5"/>
    <x v="4"/>
    <x v="13"/>
    <n v="20285"/>
  </r>
  <r>
    <x v="5"/>
    <x v="5"/>
    <x v="13"/>
    <n v="19600"/>
  </r>
  <r>
    <x v="5"/>
    <x v="6"/>
    <x v="13"/>
    <n v="19639"/>
  </r>
  <r>
    <x v="5"/>
    <x v="7"/>
    <x v="13"/>
    <n v="19243"/>
  </r>
  <r>
    <x v="5"/>
    <x v="8"/>
    <x v="13"/>
    <n v="22360"/>
  </r>
  <r>
    <x v="5"/>
    <x v="9"/>
    <x v="13"/>
    <n v="21222"/>
  </r>
  <r>
    <x v="5"/>
    <x v="10"/>
    <x v="13"/>
    <n v="21524"/>
  </r>
  <r>
    <x v="5"/>
    <x v="11"/>
    <x v="13"/>
    <n v="19856"/>
  </r>
  <r>
    <x v="6"/>
    <x v="0"/>
    <x v="13"/>
    <n v="16842"/>
  </r>
  <r>
    <x v="6"/>
    <x v="1"/>
    <x v="13"/>
    <n v="18684"/>
  </r>
  <r>
    <x v="6"/>
    <x v="2"/>
    <x v="13"/>
    <n v="23345"/>
  </r>
  <r>
    <x v="6"/>
    <x v="3"/>
    <x v="13"/>
    <n v="20250"/>
  </r>
  <r>
    <x v="6"/>
    <x v="4"/>
    <x v="13"/>
    <n v="21412"/>
  </r>
  <r>
    <x v="6"/>
    <x v="5"/>
    <x v="13"/>
    <n v="20199"/>
  </r>
  <r>
    <x v="6"/>
    <x v="6"/>
    <x v="13"/>
    <n v="20494"/>
  </r>
  <r>
    <x v="6"/>
    <x v="7"/>
    <x v="13"/>
    <n v="22003"/>
  </r>
  <r>
    <x v="6"/>
    <x v="8"/>
    <x v="13"/>
    <n v="21112"/>
  </r>
  <r>
    <x v="6"/>
    <x v="9"/>
    <x v="13"/>
    <n v="20993"/>
  </r>
  <r>
    <x v="6"/>
    <x v="10"/>
    <x v="13"/>
    <n v="20590"/>
  </r>
  <r>
    <x v="6"/>
    <x v="11"/>
    <x v="13"/>
    <n v="18404"/>
  </r>
  <r>
    <x v="7"/>
    <x v="0"/>
    <x v="13"/>
    <n v="16364"/>
  </r>
  <r>
    <x v="7"/>
    <x v="1"/>
    <x v="13"/>
    <n v="15770"/>
  </r>
  <r>
    <x v="7"/>
    <x v="2"/>
    <x v="13"/>
    <n v="19471"/>
  </r>
  <r>
    <x v="7"/>
    <x v="3"/>
    <x v="13"/>
    <n v="17750"/>
  </r>
  <r>
    <x v="7"/>
    <x v="4"/>
    <x v="13"/>
    <n v="19076"/>
  </r>
  <r>
    <x v="7"/>
    <x v="5"/>
    <x v="13"/>
    <n v="18065"/>
  </r>
  <r>
    <x v="7"/>
    <x v="6"/>
    <x v="13"/>
    <n v="16509"/>
  </r>
  <r>
    <x v="7"/>
    <x v="7"/>
    <x v="13"/>
    <n v="17859"/>
  </r>
  <r>
    <x v="7"/>
    <x v="8"/>
    <x v="13"/>
    <n v="17429"/>
  </r>
  <r>
    <x v="7"/>
    <x v="9"/>
    <x v="13"/>
    <n v="17842"/>
  </r>
  <r>
    <x v="7"/>
    <x v="10"/>
    <x v="13"/>
    <n v="17554"/>
  </r>
  <r>
    <x v="7"/>
    <x v="11"/>
    <x v="13"/>
    <n v="13108"/>
  </r>
  <r>
    <x v="8"/>
    <x v="0"/>
    <x v="13"/>
    <n v="13665"/>
  </r>
  <r>
    <x v="8"/>
    <x v="1"/>
    <x v="13"/>
    <n v="13732"/>
  </r>
  <r>
    <x v="8"/>
    <x v="2"/>
    <x v="13"/>
    <n v="15884"/>
  </r>
  <r>
    <x v="8"/>
    <x v="3"/>
    <x v="13"/>
    <n v="15688"/>
  </r>
  <r>
    <x v="8"/>
    <x v="4"/>
    <x v="13"/>
    <n v="16075"/>
  </r>
  <r>
    <x v="8"/>
    <x v="5"/>
    <x v="13"/>
    <n v="14809"/>
  </r>
  <r>
    <x v="8"/>
    <x v="6"/>
    <x v="13"/>
    <n v="16554"/>
  </r>
  <r>
    <x v="8"/>
    <x v="7"/>
    <x v="13"/>
    <n v="17451"/>
  </r>
  <r>
    <x v="8"/>
    <x v="8"/>
    <x v="13"/>
    <n v="17327"/>
  </r>
  <r>
    <x v="8"/>
    <x v="9"/>
    <x v="13"/>
    <n v="18518"/>
  </r>
  <r>
    <x v="8"/>
    <x v="10"/>
    <x v="13"/>
    <n v="17780"/>
  </r>
  <r>
    <x v="8"/>
    <x v="11"/>
    <x v="13"/>
    <n v="16003"/>
  </r>
  <r>
    <x v="9"/>
    <x v="0"/>
    <x v="13"/>
    <n v="14594"/>
  </r>
  <r>
    <x v="9"/>
    <x v="1"/>
    <x v="13"/>
    <n v="14837"/>
  </r>
  <r>
    <x v="9"/>
    <x v="2"/>
    <x v="13"/>
    <n v="15895"/>
  </r>
  <r>
    <x v="9"/>
    <x v="3"/>
    <x v="13"/>
    <n v="17906"/>
  </r>
  <r>
    <x v="9"/>
    <x v="4"/>
    <x v="13"/>
    <n v="18583"/>
  </r>
  <r>
    <x v="9"/>
    <x v="5"/>
    <x v="13"/>
    <n v="16855"/>
  </r>
  <r>
    <x v="9"/>
    <x v="6"/>
    <x v="13"/>
    <n v="17193"/>
  </r>
  <r>
    <x v="9"/>
    <x v="7"/>
    <x v="13"/>
    <n v="18444"/>
  </r>
  <r>
    <x v="9"/>
    <x v="8"/>
    <x v="13"/>
    <n v="19097"/>
  </r>
  <r>
    <x v="9"/>
    <x v="9"/>
    <x v="13"/>
    <n v="19097"/>
  </r>
  <r>
    <x v="9"/>
    <x v="10"/>
    <x v="13"/>
    <n v="17375"/>
  </r>
  <r>
    <x v="9"/>
    <x v="11"/>
    <x v="13"/>
    <n v="16963"/>
  </r>
  <r>
    <x v="10"/>
    <x v="0"/>
    <x v="13"/>
    <n v="15151"/>
  </r>
  <r>
    <x v="10"/>
    <x v="1"/>
    <x v="13"/>
    <n v="15337"/>
  </r>
  <r>
    <x v="10"/>
    <x v="2"/>
    <x v="13"/>
    <n v="20923"/>
  </r>
  <r>
    <x v="10"/>
    <x v="3"/>
    <x v="13"/>
    <n v="18392"/>
  </r>
  <r>
    <x v="10"/>
    <x v="4"/>
    <x v="13"/>
    <n v="18365"/>
  </r>
  <r>
    <x v="10"/>
    <x v="5"/>
    <x v="13"/>
    <n v="18497"/>
  </r>
  <r>
    <x v="10"/>
    <x v="6"/>
    <x v="13"/>
    <n v="19209"/>
  </r>
  <r>
    <x v="10"/>
    <x v="7"/>
    <x v="13"/>
    <n v="18549"/>
  </r>
  <r>
    <x v="10"/>
    <x v="8"/>
    <x v="13"/>
    <n v="19733"/>
  </r>
  <r>
    <x v="10"/>
    <x v="9"/>
    <x v="13"/>
    <n v="19124"/>
  </r>
  <r>
    <x v="10"/>
    <x v="10"/>
    <x v="13"/>
    <n v="19686"/>
  </r>
  <r>
    <x v="10"/>
    <x v="11"/>
    <x v="13"/>
    <n v="17876"/>
  </r>
  <r>
    <x v="11"/>
    <x v="0"/>
    <x v="13"/>
    <n v="14373"/>
  </r>
  <r>
    <x v="11"/>
    <x v="1"/>
    <x v="13"/>
    <n v="13653"/>
  </r>
  <r>
    <x v="11"/>
    <x v="2"/>
    <x v="13"/>
    <n v="17803"/>
  </r>
  <r>
    <x v="11"/>
    <x v="3"/>
    <x v="13"/>
    <n v="17215"/>
  </r>
  <r>
    <x v="11"/>
    <x v="4"/>
    <x v="13"/>
    <n v="17540"/>
  </r>
  <r>
    <x v="11"/>
    <x v="5"/>
    <x v="13"/>
    <n v="17331"/>
  </r>
  <r>
    <x v="11"/>
    <x v="6"/>
    <x v="13"/>
    <n v="16048"/>
  </r>
  <r>
    <x v="11"/>
    <x v="7"/>
    <x v="13"/>
    <n v="17387"/>
  </r>
  <r>
    <x v="11"/>
    <x v="8"/>
    <x v="13"/>
    <n v="17445"/>
  </r>
  <r>
    <x v="11"/>
    <x v="9"/>
    <x v="13"/>
    <n v="17638"/>
  </r>
  <r>
    <x v="11"/>
    <x v="10"/>
    <x v="13"/>
    <n v="18123"/>
  </r>
  <r>
    <x v="11"/>
    <x v="11"/>
    <x v="13"/>
    <n v="17750"/>
  </r>
  <r>
    <x v="12"/>
    <x v="0"/>
    <x v="13"/>
    <n v="15473"/>
  </r>
  <r>
    <x v="12"/>
    <x v="1"/>
    <x v="13"/>
    <n v="14960"/>
  </r>
  <r>
    <x v="12"/>
    <x v="2"/>
    <x v="13"/>
    <n v="18448"/>
  </r>
  <r>
    <x v="12"/>
    <x v="3"/>
    <x v="13"/>
    <n v="17607"/>
  </r>
  <r>
    <x v="12"/>
    <x v="4"/>
    <x v="13"/>
    <n v="18817"/>
  </r>
  <r>
    <x v="12"/>
    <x v="5"/>
    <x v="13"/>
    <n v="17435"/>
  </r>
  <r>
    <x v="12"/>
    <x v="6"/>
    <x v="13"/>
    <n v="17600"/>
  </r>
  <r>
    <x v="12"/>
    <x v="7"/>
    <x v="13"/>
    <n v="18315"/>
  </r>
  <r>
    <x v="12"/>
    <x v="8"/>
    <x v="13"/>
    <n v="17761"/>
  </r>
  <r>
    <x v="12"/>
    <x v="9"/>
    <x v="13"/>
    <n v="17489"/>
  </r>
  <r>
    <x v="12"/>
    <x v="10"/>
    <x v="13"/>
    <n v="18608"/>
  </r>
  <r>
    <x v="12"/>
    <x v="11"/>
    <x v="13"/>
    <n v="16835"/>
  </r>
  <r>
    <x v="13"/>
    <x v="0"/>
    <x v="13"/>
    <n v="16911"/>
  </r>
  <r>
    <x v="13"/>
    <x v="1"/>
    <x v="13"/>
    <n v="15067"/>
  </r>
  <r>
    <x v="13"/>
    <x v="2"/>
    <x v="13"/>
    <n v="18508"/>
  </r>
  <r>
    <x v="13"/>
    <x v="3"/>
    <x v="13"/>
    <n v="16966"/>
  </r>
  <r>
    <x v="13"/>
    <x v="4"/>
    <x v="13"/>
    <n v="16744"/>
  </r>
  <r>
    <x v="13"/>
    <x v="5"/>
    <x v="13"/>
    <n v="15717"/>
  </r>
  <r>
    <x v="13"/>
    <x v="6"/>
    <x v="13"/>
    <n v="15794"/>
  </r>
  <r>
    <x v="13"/>
    <x v="7"/>
    <x v="13"/>
    <n v="17202"/>
  </r>
  <r>
    <x v="13"/>
    <x v="8"/>
    <x v="13"/>
    <n v="16664"/>
  </r>
  <r>
    <x v="13"/>
    <x v="9"/>
    <x v="13"/>
    <n v="18907"/>
  </r>
  <r>
    <x v="13"/>
    <x v="10"/>
    <x v="13"/>
    <n v="18632"/>
  </r>
  <r>
    <x v="13"/>
    <x v="11"/>
    <x v="13"/>
    <n v="14675"/>
  </r>
  <r>
    <x v="14"/>
    <x v="0"/>
    <x v="13"/>
    <n v="14051"/>
  </r>
  <r>
    <x v="14"/>
    <x v="1"/>
    <x v="13"/>
    <n v="14295"/>
  </r>
  <r>
    <x v="14"/>
    <x v="2"/>
    <x v="13"/>
    <n v="15339"/>
  </r>
  <r>
    <x v="14"/>
    <x v="3"/>
    <x v="13"/>
    <n v="16284"/>
  </r>
  <r>
    <x v="14"/>
    <x v="4"/>
    <x v="13"/>
    <n v="16374"/>
  </r>
  <r>
    <x v="14"/>
    <x v="5"/>
    <x v="13"/>
    <n v="14507"/>
  </r>
  <r>
    <x v="14"/>
    <x v="6"/>
    <x v="13"/>
    <n v="15119"/>
  </r>
  <r>
    <x v="14"/>
    <x v="7"/>
    <x v="13"/>
    <n v="14128"/>
  </r>
  <r>
    <x v="14"/>
    <x v="8"/>
    <x v="13"/>
    <n v="14888"/>
  </r>
  <r>
    <x v="14"/>
    <x v="9"/>
    <x v="13"/>
    <n v="14915"/>
  </r>
  <r>
    <x v="14"/>
    <x v="10"/>
    <x v="13"/>
    <n v="12425"/>
  </r>
  <r>
    <x v="14"/>
    <x v="11"/>
    <x v="13"/>
    <n v="13589"/>
  </r>
  <r>
    <x v="15"/>
    <x v="0"/>
    <x v="13"/>
    <n v="12170"/>
  </r>
  <r>
    <x v="15"/>
    <x v="1"/>
    <x v="13"/>
    <n v="11789"/>
  </r>
  <r>
    <x v="15"/>
    <x v="2"/>
    <x v="13"/>
    <n v="13755"/>
  </r>
  <r>
    <x v="15"/>
    <x v="3"/>
    <x v="13"/>
    <n v="13689"/>
  </r>
  <r>
    <x v="15"/>
    <x v="4"/>
    <x v="13"/>
    <n v="13441"/>
  </r>
  <r>
    <x v="15"/>
    <x v="5"/>
    <x v="13"/>
    <n v="13487"/>
  </r>
  <r>
    <x v="15"/>
    <x v="6"/>
    <x v="13"/>
    <n v="11821"/>
  </r>
  <r>
    <x v="15"/>
    <x v="7"/>
    <x v="13"/>
    <n v="12881"/>
  </r>
  <r>
    <x v="15"/>
    <x v="8"/>
    <x v="13"/>
    <n v="14052"/>
  </r>
  <r>
    <x v="15"/>
    <x v="9"/>
    <x v="13"/>
    <n v="13705"/>
  </r>
  <r>
    <x v="15"/>
    <x v="10"/>
    <x v="13"/>
    <n v="13404"/>
  </r>
  <r>
    <x v="15"/>
    <x v="11"/>
    <x v="13"/>
    <n v="13224"/>
  </r>
  <r>
    <x v="16"/>
    <x v="0"/>
    <x v="13"/>
    <n v="10924"/>
  </r>
  <r>
    <x v="16"/>
    <x v="1"/>
    <x v="13"/>
    <n v="11277"/>
  </r>
  <r>
    <x v="16"/>
    <x v="2"/>
    <x v="13"/>
    <n v="14062"/>
  </r>
  <r>
    <x v="16"/>
    <x v="3"/>
    <x v="13"/>
    <n v="14235"/>
  </r>
  <r>
    <x v="16"/>
    <x v="4"/>
    <x v="13"/>
    <n v="13487"/>
  </r>
  <r>
    <x v="16"/>
    <x v="5"/>
    <x v="13"/>
    <n v="14813"/>
  </r>
  <r>
    <x v="16"/>
    <x v="6"/>
    <x v="13"/>
    <n v="14272"/>
  </r>
  <r>
    <x v="16"/>
    <x v="7"/>
    <x v="13"/>
    <n v="15277"/>
  </r>
  <r>
    <x v="16"/>
    <x v="8"/>
    <x v="13"/>
    <n v="15872"/>
  </r>
  <r>
    <x v="16"/>
    <x v="9"/>
    <x v="13"/>
    <n v="13662"/>
  </r>
  <r>
    <x v="16"/>
    <x v="10"/>
    <x v="13"/>
    <n v="14035"/>
  </r>
  <r>
    <x v="16"/>
    <x v="11"/>
    <x v="13"/>
    <n v="193"/>
  </r>
  <r>
    <x v="17"/>
    <x v="0"/>
    <x v="13"/>
    <n v="8940"/>
  </r>
  <r>
    <x v="17"/>
    <x v="1"/>
    <x v="13"/>
    <n v="8839"/>
  </r>
  <r>
    <x v="17"/>
    <x v="2"/>
    <x v="13"/>
    <n v="8529"/>
  </r>
  <r>
    <x v="17"/>
    <x v="3"/>
    <x v="13"/>
    <n v="8727"/>
  </r>
  <r>
    <x v="17"/>
    <x v="4"/>
    <x v="13"/>
    <n v="7995"/>
  </r>
  <r>
    <x v="17"/>
    <x v="5"/>
    <x v="13"/>
    <n v="5319"/>
  </r>
  <r>
    <x v="17"/>
    <x v="6"/>
    <x v="13"/>
    <n v="3837"/>
  </r>
  <r>
    <x v="17"/>
    <x v="7"/>
    <x v="13"/>
    <n v="2197"/>
  </r>
  <r>
    <x v="17"/>
    <x v="8"/>
    <x v="13"/>
    <n v="1968"/>
  </r>
  <r>
    <x v="17"/>
    <x v="9"/>
    <x v="13"/>
    <n v="2687"/>
  </r>
  <r>
    <x v="17"/>
    <x v="10"/>
    <x v="13"/>
    <n v="6540"/>
  </r>
  <r>
    <x v="17"/>
    <x v="11"/>
    <x v="13"/>
    <n v="6660"/>
  </r>
  <r>
    <x v="18"/>
    <x v="0"/>
    <x v="13"/>
    <n v="2642"/>
  </r>
  <r>
    <x v="18"/>
    <x v="1"/>
    <x v="13"/>
    <n v="5312"/>
  </r>
  <r>
    <x v="18"/>
    <x v="2"/>
    <x v="13"/>
    <n v="8241"/>
  </r>
  <r>
    <x v="18"/>
    <x v="3"/>
    <x v="13"/>
    <n v="7416"/>
  </r>
  <r>
    <x v="18"/>
    <x v="4"/>
    <x v="13"/>
    <n v="8484"/>
  </r>
  <r>
    <x v="18"/>
    <x v="5"/>
    <x v="13"/>
    <n v="7027"/>
  </r>
  <r>
    <x v="18"/>
    <x v="6"/>
    <x v="13"/>
    <n v="8291"/>
  </r>
  <r>
    <x v="18"/>
    <x v="7"/>
    <x v="13"/>
    <n v="7591"/>
  </r>
  <r>
    <x v="18"/>
    <x v="8"/>
    <x v="13"/>
    <n v="7172"/>
  </r>
  <r>
    <x v="18"/>
    <x v="9"/>
    <x v="13"/>
    <n v="7824"/>
  </r>
  <r>
    <x v="18"/>
    <x v="10"/>
    <x v="13"/>
    <n v="6333"/>
  </r>
  <r>
    <x v="18"/>
    <x v="11"/>
    <x v="13"/>
    <n v="6792"/>
  </r>
  <r>
    <x v="19"/>
    <x v="0"/>
    <x v="13"/>
    <n v="6412"/>
  </r>
  <r>
    <x v="19"/>
    <x v="1"/>
    <x v="13"/>
    <n v="5186"/>
  </r>
  <r>
    <x v="19"/>
    <x v="2"/>
    <x v="13"/>
    <n v="5286"/>
  </r>
  <r>
    <x v="19"/>
    <x v="3"/>
    <x v="13"/>
    <n v="4429"/>
  </r>
  <r>
    <x v="19"/>
    <x v="4"/>
    <x v="13"/>
    <n v="5246"/>
  </r>
  <r>
    <x v="19"/>
    <x v="5"/>
    <x v="13"/>
    <n v="5370"/>
  </r>
  <r>
    <x v="19"/>
    <x v="6"/>
    <x v="13"/>
    <n v="6496"/>
  </r>
  <r>
    <x v="19"/>
    <x v="7"/>
    <x v="13"/>
    <n v="6947"/>
  </r>
  <r>
    <x v="19"/>
    <x v="8"/>
    <x v="13"/>
    <n v="6323"/>
  </r>
  <r>
    <x v="19"/>
    <x v="9"/>
    <x v="13"/>
    <n v="6955"/>
  </r>
  <r>
    <x v="19"/>
    <x v="10"/>
    <x v="13"/>
    <n v="6501"/>
  </r>
  <r>
    <x v="19"/>
    <x v="11"/>
    <x v="13"/>
    <n v="5383"/>
  </r>
  <r>
    <x v="20"/>
    <x v="0"/>
    <x v="13"/>
    <n v="4756"/>
  </r>
  <r>
    <x v="20"/>
    <x v="1"/>
    <x v="13"/>
    <n v="4424"/>
  </r>
  <r>
    <x v="20"/>
    <x v="2"/>
    <x v="13"/>
    <n v="4428"/>
  </r>
  <r>
    <x v="20"/>
    <x v="3"/>
    <x v="13"/>
    <n v="4838"/>
  </r>
  <r>
    <x v="20"/>
    <x v="4"/>
    <x v="13"/>
    <n v="5152"/>
  </r>
  <r>
    <x v="20"/>
    <x v="5"/>
    <x v="13"/>
    <n v="4778"/>
  </r>
  <r>
    <x v="20"/>
    <x v="6"/>
    <x v="13"/>
    <n v="3990"/>
  </r>
  <r>
    <x v="20"/>
    <x v="7"/>
    <x v="13"/>
    <n v="3735"/>
  </r>
  <r>
    <x v="20"/>
    <x v="8"/>
    <x v="13"/>
    <n v="5087"/>
  </r>
  <r>
    <x v="20"/>
    <x v="9"/>
    <x v="13"/>
    <n v="4535"/>
  </r>
  <r>
    <x v="20"/>
    <x v="10"/>
    <x v="13"/>
    <n v="4065"/>
  </r>
  <r>
    <x v="20"/>
    <x v="11"/>
    <x v="13"/>
    <n v="4020"/>
  </r>
  <r>
    <x v="21"/>
    <x v="0"/>
    <x v="13"/>
    <n v="2764"/>
  </r>
  <r>
    <x v="21"/>
    <x v="1"/>
    <x v="13"/>
    <n v="3843"/>
  </r>
  <r>
    <x v="21"/>
    <x v="2"/>
    <x v="13"/>
    <n v="5342"/>
  </r>
  <r>
    <x v="21"/>
    <x v="3"/>
    <x v="13"/>
    <n v="4094"/>
  </r>
  <r>
    <x v="21"/>
    <x v="4"/>
    <x v="13"/>
    <n v="5175"/>
  </r>
  <r>
    <x v="21"/>
    <x v="5"/>
    <x v="13"/>
    <n v="5154"/>
  </r>
  <r>
    <x v="21"/>
    <x v="6"/>
    <x v="13"/>
    <n v="5922"/>
  </r>
  <r>
    <x v="21"/>
    <x v="7"/>
    <x v="13"/>
    <n v="6966"/>
  </r>
  <r>
    <x v="21"/>
    <x v="8"/>
    <x v="13"/>
    <n v="7927"/>
  </r>
  <r>
    <x v="21"/>
    <x v="9"/>
    <x v="13"/>
    <n v="6550"/>
  </r>
  <r>
    <x v="21"/>
    <x v="10"/>
    <x v="13"/>
    <n v="7213"/>
  </r>
  <r>
    <x v="21"/>
    <x v="11"/>
    <x v="13"/>
    <n v="6591"/>
  </r>
  <r>
    <x v="22"/>
    <x v="0"/>
    <x v="13"/>
    <n v="6363"/>
  </r>
  <r>
    <x v="22"/>
    <x v="1"/>
    <x v="13"/>
    <n v="5982"/>
  </r>
  <r>
    <x v="22"/>
    <x v="2"/>
    <x v="13"/>
    <n v="8495"/>
  </r>
  <r>
    <x v="22"/>
    <x v="3"/>
    <x v="13"/>
    <n v="5225"/>
  </r>
  <r>
    <x v="22"/>
    <x v="4"/>
    <x v="13"/>
    <n v="4456"/>
  </r>
  <r>
    <x v="22"/>
    <x v="5"/>
    <x v="13"/>
    <n v="2554"/>
  </r>
  <r>
    <x v="22"/>
    <x v="6"/>
    <x v="13"/>
    <n v="2644"/>
  </r>
  <r>
    <x v="22"/>
    <x v="7"/>
    <x v="13"/>
    <n v="2920"/>
  </r>
  <r>
    <x v="22"/>
    <x v="8"/>
    <x v="13"/>
    <n v="5004"/>
  </r>
  <r>
    <x v="22"/>
    <x v="9"/>
    <x v="13"/>
    <n v="5538"/>
  </r>
  <r>
    <x v="22"/>
    <x v="10"/>
    <x v="13"/>
    <n v="3976"/>
  </r>
  <r>
    <x v="22"/>
    <x v="11"/>
    <x v="13"/>
    <n v="5017"/>
  </r>
  <r>
    <x v="23"/>
    <x v="0"/>
    <x v="13"/>
    <n v="5549"/>
  </r>
  <r>
    <x v="23"/>
    <x v="1"/>
    <x v="13"/>
    <n v="3512"/>
  </r>
  <r>
    <x v="23"/>
    <x v="2"/>
    <x v="13"/>
    <n v="6201"/>
  </r>
  <r>
    <x v="23"/>
    <x v="3"/>
    <x v="13"/>
    <n v="6101"/>
  </r>
  <r>
    <x v="23"/>
    <x v="4"/>
    <x v="13"/>
    <n v="6819"/>
  </r>
  <r>
    <x v="23"/>
    <x v="5"/>
    <x v="13"/>
    <n v="6409"/>
  </r>
  <r>
    <x v="23"/>
    <x v="6"/>
    <x v="13"/>
    <n v="8896"/>
  </r>
  <r>
    <x v="23"/>
    <x v="7"/>
    <x v="13"/>
    <n v="8148"/>
  </r>
  <r>
    <x v="23"/>
    <x v="8"/>
    <x v="13"/>
    <n v="9967"/>
  </r>
  <r>
    <x v="23"/>
    <x v="9"/>
    <x v="13"/>
    <n v="10563"/>
  </r>
  <r>
    <x v="23"/>
    <x v="10"/>
    <x v="13"/>
    <n v="11058"/>
  </r>
  <r>
    <x v="23"/>
    <x v="11"/>
    <x v="13"/>
    <n v="9175"/>
  </r>
  <r>
    <x v="24"/>
    <x v="0"/>
    <x v="13"/>
    <n v="10049"/>
  </r>
  <r>
    <x v="24"/>
    <x v="1"/>
    <x v="13"/>
    <n v="10443"/>
  </r>
  <r>
    <x v="24"/>
    <x v="2"/>
    <x v="13"/>
    <n v="12954"/>
  </r>
  <r>
    <x v="24"/>
    <x v="3"/>
    <x v="13"/>
    <n v="12153"/>
  </r>
  <r>
    <x v="24"/>
    <x v="4"/>
    <x v="13"/>
    <n v="12264"/>
  </r>
  <r>
    <x v="24"/>
    <x v="5"/>
    <x v="13"/>
    <n v="12103"/>
  </r>
  <r>
    <x v="24"/>
    <x v="6"/>
    <x v="13"/>
    <n v="11581"/>
  </r>
  <r>
    <x v="24"/>
    <x v="7"/>
    <x v="13"/>
    <n v="13515"/>
  </r>
  <r>
    <x v="24"/>
    <x v="8"/>
    <x v="13"/>
    <n v="12036"/>
  </r>
  <r>
    <x v="24"/>
    <x v="9"/>
    <x v="13"/>
    <n v="13632"/>
  </r>
  <r>
    <x v="24"/>
    <x v="10"/>
    <x v="13"/>
    <n v="12556"/>
  </r>
  <r>
    <x v="24"/>
    <x v="11"/>
    <x v="13"/>
    <n v="10884"/>
  </r>
  <r>
    <x v="25"/>
    <x v="0"/>
    <x v="13"/>
    <n v="10908"/>
  </r>
  <r>
    <x v="25"/>
    <x v="1"/>
    <x v="13"/>
    <n v="11224"/>
  </r>
  <r>
    <x v="25"/>
    <x v="2"/>
    <x v="13"/>
    <n v="12680"/>
  </r>
  <r>
    <x v="25"/>
    <x v="3"/>
    <x v="13"/>
    <n v="12635"/>
  </r>
  <r>
    <x v="25"/>
    <x v="4"/>
    <x v="13"/>
    <n v="13683"/>
  </r>
  <r>
    <x v="25"/>
    <x v="5"/>
    <x v="13"/>
    <n v="12030"/>
  </r>
  <r>
    <x v="25"/>
    <x v="6"/>
    <x v="13"/>
    <n v="12967"/>
  </r>
  <r>
    <x v="25"/>
    <x v="7"/>
    <x v="13"/>
    <n v="13253"/>
  </r>
  <r>
    <x v="25"/>
    <x v="8"/>
    <x v="13"/>
    <n v="12801"/>
  </r>
  <r>
    <x v="25"/>
    <x v="9"/>
    <x v="13"/>
    <n v="13295"/>
  </r>
  <r>
    <x v="25"/>
    <x v="10"/>
    <x v="13"/>
    <n v="12335"/>
  </r>
  <r>
    <x v="25"/>
    <x v="11"/>
    <x v="13"/>
    <n v="11350"/>
  </r>
  <r>
    <x v="26"/>
    <x v="0"/>
    <x v="13"/>
    <n v="10817"/>
  </r>
  <r>
    <x v="26"/>
    <x v="1"/>
    <x v="13"/>
    <n v="10350"/>
  </r>
  <r>
    <x v="26"/>
    <x v="2"/>
    <x v="13"/>
    <n v="7008"/>
  </r>
  <r>
    <x v="26"/>
    <x v="3"/>
    <x v="13"/>
    <n v="1191"/>
  </r>
  <r>
    <x v="26"/>
    <x v="4"/>
    <x v="13"/>
    <n v="1954"/>
  </r>
  <r>
    <x v="26"/>
    <x v="5"/>
    <x v="13"/>
    <n v="2275"/>
  </r>
  <r>
    <x v="26"/>
    <x v="6"/>
    <x v="13"/>
    <n v="2169"/>
  </r>
  <r>
    <x v="26"/>
    <x v="7"/>
    <x v="13"/>
    <n v="2309"/>
  </r>
  <r>
    <x v="26"/>
    <x v="8"/>
    <x v="13"/>
    <n v="2607"/>
  </r>
  <r>
    <x v="0"/>
    <x v="0"/>
    <x v="14"/>
    <n v="103598"/>
  </r>
  <r>
    <x v="0"/>
    <x v="1"/>
    <x v="14"/>
    <n v="111523"/>
  </r>
  <r>
    <x v="0"/>
    <x v="2"/>
    <x v="14"/>
    <n v="150061"/>
  </r>
  <r>
    <x v="0"/>
    <x v="3"/>
    <x v="14"/>
    <n v="153580"/>
  </r>
  <r>
    <x v="0"/>
    <x v="4"/>
    <x v="14"/>
    <n v="161342"/>
  </r>
  <r>
    <x v="0"/>
    <x v="5"/>
    <x v="14"/>
    <n v="146034"/>
  </r>
  <r>
    <x v="0"/>
    <x v="6"/>
    <x v="14"/>
    <n v="147138"/>
  </r>
  <r>
    <x v="0"/>
    <x v="7"/>
    <x v="14"/>
    <n v="158127"/>
  </r>
  <r>
    <x v="0"/>
    <x v="8"/>
    <x v="14"/>
    <n v="157483"/>
  </r>
  <r>
    <x v="0"/>
    <x v="9"/>
    <x v="14"/>
    <n v="156766"/>
  </r>
  <r>
    <x v="0"/>
    <x v="10"/>
    <x v="14"/>
    <n v="159417"/>
  </r>
  <r>
    <x v="0"/>
    <x v="11"/>
    <x v="14"/>
    <n v="150330"/>
  </r>
  <r>
    <x v="1"/>
    <x v="0"/>
    <x v="14"/>
    <n v="123099"/>
  </r>
  <r>
    <x v="1"/>
    <x v="1"/>
    <x v="14"/>
    <n v="120807"/>
  </r>
  <r>
    <x v="1"/>
    <x v="2"/>
    <x v="14"/>
    <n v="154509"/>
  </r>
  <r>
    <x v="1"/>
    <x v="3"/>
    <x v="14"/>
    <n v="138196"/>
  </r>
  <r>
    <x v="1"/>
    <x v="4"/>
    <x v="14"/>
    <n v="149311"/>
  </r>
  <r>
    <x v="1"/>
    <x v="5"/>
    <x v="14"/>
    <n v="141372"/>
  </r>
  <r>
    <x v="1"/>
    <x v="6"/>
    <x v="14"/>
    <n v="139807"/>
  </r>
  <r>
    <x v="1"/>
    <x v="7"/>
    <x v="14"/>
    <n v="146343"/>
  </r>
  <r>
    <x v="1"/>
    <x v="8"/>
    <x v="14"/>
    <n v="140131"/>
  </r>
  <r>
    <x v="1"/>
    <x v="9"/>
    <x v="14"/>
    <n v="143007"/>
  </r>
  <r>
    <x v="1"/>
    <x v="10"/>
    <x v="14"/>
    <n v="143893"/>
  </r>
  <r>
    <x v="1"/>
    <x v="11"/>
    <x v="14"/>
    <n v="132011"/>
  </r>
  <r>
    <x v="2"/>
    <x v="0"/>
    <x v="14"/>
    <n v="115471"/>
  </r>
  <r>
    <x v="2"/>
    <x v="1"/>
    <x v="14"/>
    <n v="117400"/>
  </r>
  <r>
    <x v="2"/>
    <x v="2"/>
    <x v="14"/>
    <n v="142375"/>
  </r>
  <r>
    <x v="2"/>
    <x v="3"/>
    <x v="14"/>
    <n v="142553"/>
  </r>
  <r>
    <x v="2"/>
    <x v="4"/>
    <x v="14"/>
    <n v="151095"/>
  </r>
  <r>
    <x v="2"/>
    <x v="5"/>
    <x v="14"/>
    <n v="137781"/>
  </r>
  <r>
    <x v="2"/>
    <x v="6"/>
    <x v="14"/>
    <n v="146685"/>
  </r>
  <r>
    <x v="2"/>
    <x v="7"/>
    <x v="14"/>
    <n v="142256"/>
  </r>
  <r>
    <x v="2"/>
    <x v="8"/>
    <x v="14"/>
    <n v="138200"/>
  </r>
  <r>
    <x v="2"/>
    <x v="9"/>
    <x v="14"/>
    <n v="152907"/>
  </r>
  <r>
    <x v="2"/>
    <x v="10"/>
    <x v="14"/>
    <n v="141274"/>
  </r>
  <r>
    <x v="2"/>
    <x v="11"/>
    <x v="14"/>
    <n v="133352"/>
  </r>
  <r>
    <x v="3"/>
    <x v="0"/>
    <x v="14"/>
    <n v="112011"/>
  </r>
  <r>
    <x v="3"/>
    <x v="1"/>
    <x v="14"/>
    <n v="109354"/>
  </r>
  <r>
    <x v="3"/>
    <x v="2"/>
    <x v="14"/>
    <n v="133994"/>
  </r>
  <r>
    <x v="3"/>
    <x v="3"/>
    <x v="14"/>
    <n v="150994"/>
  </r>
  <r>
    <x v="3"/>
    <x v="4"/>
    <x v="14"/>
    <n v="149050"/>
  </r>
  <r>
    <x v="3"/>
    <x v="5"/>
    <x v="14"/>
    <n v="134498"/>
  </r>
  <r>
    <x v="3"/>
    <x v="6"/>
    <x v="14"/>
    <n v="143872"/>
  </r>
  <r>
    <x v="3"/>
    <x v="7"/>
    <x v="14"/>
    <n v="135625"/>
  </r>
  <r>
    <x v="3"/>
    <x v="8"/>
    <x v="14"/>
    <n v="143724"/>
  </r>
  <r>
    <x v="3"/>
    <x v="9"/>
    <x v="14"/>
    <n v="149640"/>
  </r>
  <r>
    <x v="3"/>
    <x v="10"/>
    <x v="14"/>
    <n v="134650"/>
  </r>
  <r>
    <x v="3"/>
    <x v="11"/>
    <x v="14"/>
    <n v="130427"/>
  </r>
  <r>
    <x v="4"/>
    <x v="0"/>
    <x v="14"/>
    <n v="114083"/>
  </r>
  <r>
    <x v="4"/>
    <x v="1"/>
    <x v="14"/>
    <n v="105942"/>
  </r>
  <r>
    <x v="4"/>
    <x v="2"/>
    <x v="14"/>
    <n v="137043"/>
  </r>
  <r>
    <x v="4"/>
    <x v="3"/>
    <x v="14"/>
    <n v="135443"/>
  </r>
  <r>
    <x v="4"/>
    <x v="4"/>
    <x v="14"/>
    <n v="133374"/>
  </r>
  <r>
    <x v="4"/>
    <x v="5"/>
    <x v="14"/>
    <n v="130202"/>
  </r>
  <r>
    <x v="4"/>
    <x v="6"/>
    <x v="14"/>
    <n v="135098"/>
  </r>
  <r>
    <x v="4"/>
    <x v="7"/>
    <x v="14"/>
    <n v="131940"/>
  </r>
  <r>
    <x v="4"/>
    <x v="8"/>
    <x v="14"/>
    <n v="132464"/>
  </r>
  <r>
    <x v="4"/>
    <x v="9"/>
    <x v="14"/>
    <n v="134873"/>
  </r>
  <r>
    <x v="4"/>
    <x v="10"/>
    <x v="14"/>
    <n v="132746"/>
  </r>
  <r>
    <x v="4"/>
    <x v="11"/>
    <x v="14"/>
    <n v="130859"/>
  </r>
  <r>
    <x v="5"/>
    <x v="0"/>
    <x v="14"/>
    <n v="108783"/>
  </r>
  <r>
    <x v="5"/>
    <x v="1"/>
    <x v="14"/>
    <n v="105215"/>
  </r>
  <r>
    <x v="5"/>
    <x v="2"/>
    <x v="14"/>
    <n v="138679"/>
  </r>
  <r>
    <x v="5"/>
    <x v="3"/>
    <x v="14"/>
    <n v="136461"/>
  </r>
  <r>
    <x v="5"/>
    <x v="4"/>
    <x v="14"/>
    <n v="136866"/>
  </r>
  <r>
    <x v="5"/>
    <x v="5"/>
    <x v="14"/>
    <n v="135082"/>
  </r>
  <r>
    <x v="5"/>
    <x v="6"/>
    <x v="14"/>
    <n v="132697"/>
  </r>
  <r>
    <x v="5"/>
    <x v="7"/>
    <x v="14"/>
    <n v="130124"/>
  </r>
  <r>
    <x v="5"/>
    <x v="8"/>
    <x v="14"/>
    <n v="138827"/>
  </r>
  <r>
    <x v="5"/>
    <x v="9"/>
    <x v="14"/>
    <n v="134744"/>
  </r>
  <r>
    <x v="5"/>
    <x v="10"/>
    <x v="14"/>
    <n v="133570"/>
  </r>
  <r>
    <x v="5"/>
    <x v="11"/>
    <x v="14"/>
    <n v="125605"/>
  </r>
  <r>
    <x v="6"/>
    <x v="0"/>
    <x v="14"/>
    <n v="103095"/>
  </r>
  <r>
    <x v="6"/>
    <x v="1"/>
    <x v="14"/>
    <n v="107859"/>
  </r>
  <r>
    <x v="6"/>
    <x v="2"/>
    <x v="14"/>
    <n v="136217"/>
  </r>
  <r>
    <x v="6"/>
    <x v="3"/>
    <x v="14"/>
    <n v="122626"/>
  </r>
  <r>
    <x v="6"/>
    <x v="4"/>
    <x v="14"/>
    <n v="127990"/>
  </r>
  <r>
    <x v="6"/>
    <x v="5"/>
    <x v="14"/>
    <n v="125388"/>
  </r>
  <r>
    <x v="6"/>
    <x v="6"/>
    <x v="14"/>
    <n v="123575"/>
  </r>
  <r>
    <x v="6"/>
    <x v="7"/>
    <x v="14"/>
    <n v="130741"/>
  </r>
  <r>
    <x v="6"/>
    <x v="8"/>
    <x v="14"/>
    <n v="126819"/>
  </r>
  <r>
    <x v="6"/>
    <x v="9"/>
    <x v="14"/>
    <n v="130385"/>
  </r>
  <r>
    <x v="6"/>
    <x v="10"/>
    <x v="14"/>
    <n v="123444"/>
  </r>
  <r>
    <x v="6"/>
    <x v="11"/>
    <x v="14"/>
    <n v="109649"/>
  </r>
  <r>
    <x v="7"/>
    <x v="0"/>
    <x v="14"/>
    <n v="97973"/>
  </r>
  <r>
    <x v="7"/>
    <x v="1"/>
    <x v="14"/>
    <n v="96230"/>
  </r>
  <r>
    <x v="7"/>
    <x v="2"/>
    <x v="14"/>
    <n v="121797"/>
  </r>
  <r>
    <x v="7"/>
    <x v="3"/>
    <x v="14"/>
    <n v="116761"/>
  </r>
  <r>
    <x v="7"/>
    <x v="4"/>
    <x v="14"/>
    <n v="124453"/>
  </r>
  <r>
    <x v="7"/>
    <x v="5"/>
    <x v="14"/>
    <n v="113934"/>
  </r>
  <r>
    <x v="7"/>
    <x v="6"/>
    <x v="14"/>
    <n v="111806"/>
  </r>
  <r>
    <x v="7"/>
    <x v="7"/>
    <x v="14"/>
    <n v="118687"/>
  </r>
  <r>
    <x v="7"/>
    <x v="8"/>
    <x v="14"/>
    <n v="112930"/>
  </r>
  <r>
    <x v="7"/>
    <x v="9"/>
    <x v="14"/>
    <n v="116123"/>
  </r>
  <r>
    <x v="7"/>
    <x v="10"/>
    <x v="14"/>
    <n v="112196"/>
  </r>
  <r>
    <x v="7"/>
    <x v="11"/>
    <x v="14"/>
    <n v="86047"/>
  </r>
  <r>
    <x v="8"/>
    <x v="0"/>
    <x v="14"/>
    <n v="83490"/>
  </r>
  <r>
    <x v="8"/>
    <x v="1"/>
    <x v="14"/>
    <n v="83965"/>
  </r>
  <r>
    <x v="8"/>
    <x v="2"/>
    <x v="14"/>
    <n v="100384"/>
  </r>
  <r>
    <x v="8"/>
    <x v="3"/>
    <x v="14"/>
    <n v="111087"/>
  </r>
  <r>
    <x v="8"/>
    <x v="4"/>
    <x v="14"/>
    <n v="119811"/>
  </r>
  <r>
    <x v="8"/>
    <x v="5"/>
    <x v="14"/>
    <n v="110745"/>
  </r>
  <r>
    <x v="8"/>
    <x v="6"/>
    <x v="14"/>
    <n v="119427"/>
  </r>
  <r>
    <x v="8"/>
    <x v="7"/>
    <x v="14"/>
    <n v="128142"/>
  </r>
  <r>
    <x v="8"/>
    <x v="8"/>
    <x v="14"/>
    <n v="136042"/>
  </r>
  <r>
    <x v="8"/>
    <x v="9"/>
    <x v="14"/>
    <n v="145189"/>
  </r>
  <r>
    <x v="8"/>
    <x v="10"/>
    <x v="14"/>
    <n v="135771"/>
  </r>
  <r>
    <x v="8"/>
    <x v="11"/>
    <x v="14"/>
    <n v="124638"/>
  </r>
  <r>
    <x v="9"/>
    <x v="0"/>
    <x v="14"/>
    <n v="107455"/>
  </r>
  <r>
    <x v="9"/>
    <x v="1"/>
    <x v="14"/>
    <n v="112339"/>
  </r>
  <r>
    <x v="9"/>
    <x v="2"/>
    <x v="14"/>
    <n v="133684"/>
  </r>
  <r>
    <x v="9"/>
    <x v="3"/>
    <x v="14"/>
    <n v="150694"/>
  </r>
  <r>
    <x v="9"/>
    <x v="4"/>
    <x v="14"/>
    <n v="162611"/>
  </r>
  <r>
    <x v="9"/>
    <x v="5"/>
    <x v="14"/>
    <n v="148974"/>
  </r>
  <r>
    <x v="9"/>
    <x v="6"/>
    <x v="14"/>
    <n v="152338"/>
  </r>
  <r>
    <x v="9"/>
    <x v="7"/>
    <x v="14"/>
    <n v="162543"/>
  </r>
  <r>
    <x v="9"/>
    <x v="8"/>
    <x v="14"/>
    <n v="164789"/>
  </r>
  <r>
    <x v="9"/>
    <x v="9"/>
    <x v="14"/>
    <n v="164789"/>
  </r>
  <r>
    <x v="9"/>
    <x v="10"/>
    <x v="14"/>
    <n v="150068"/>
  </r>
  <r>
    <x v="9"/>
    <x v="11"/>
    <x v="14"/>
    <n v="144716"/>
  </r>
  <r>
    <x v="10"/>
    <x v="0"/>
    <x v="14"/>
    <n v="123278"/>
  </r>
  <r>
    <x v="10"/>
    <x v="1"/>
    <x v="14"/>
    <n v="138265"/>
  </r>
  <r>
    <x v="10"/>
    <x v="2"/>
    <x v="14"/>
    <n v="173266"/>
  </r>
  <r>
    <x v="10"/>
    <x v="3"/>
    <x v="14"/>
    <n v="162772"/>
  </r>
  <r>
    <x v="10"/>
    <x v="4"/>
    <x v="14"/>
    <n v="162708"/>
  </r>
  <r>
    <x v="10"/>
    <x v="5"/>
    <x v="14"/>
    <n v="163361"/>
  </r>
  <r>
    <x v="10"/>
    <x v="6"/>
    <x v="14"/>
    <n v="154192"/>
  </r>
  <r>
    <x v="10"/>
    <x v="7"/>
    <x v="14"/>
    <n v="155177"/>
  </r>
  <r>
    <x v="10"/>
    <x v="8"/>
    <x v="14"/>
    <n v="167601"/>
  </r>
  <r>
    <x v="10"/>
    <x v="9"/>
    <x v="14"/>
    <n v="162507"/>
  </r>
  <r>
    <x v="10"/>
    <x v="10"/>
    <x v="14"/>
    <n v="160398"/>
  </r>
  <r>
    <x v="10"/>
    <x v="11"/>
    <x v="14"/>
    <n v="147904"/>
  </r>
  <r>
    <x v="11"/>
    <x v="0"/>
    <x v="14"/>
    <n v="119800"/>
  </r>
  <r>
    <x v="11"/>
    <x v="1"/>
    <x v="14"/>
    <n v="118884"/>
  </r>
  <r>
    <x v="11"/>
    <x v="2"/>
    <x v="14"/>
    <n v="156219"/>
  </r>
  <r>
    <x v="11"/>
    <x v="3"/>
    <x v="14"/>
    <n v="159887"/>
  </r>
  <r>
    <x v="11"/>
    <x v="4"/>
    <x v="14"/>
    <n v="159365"/>
  </r>
  <r>
    <x v="11"/>
    <x v="5"/>
    <x v="14"/>
    <n v="153066"/>
  </r>
  <r>
    <x v="11"/>
    <x v="6"/>
    <x v="14"/>
    <n v="148616"/>
  </r>
  <r>
    <x v="11"/>
    <x v="7"/>
    <x v="14"/>
    <n v="153619"/>
  </r>
  <r>
    <x v="11"/>
    <x v="8"/>
    <x v="14"/>
    <n v="162715"/>
  </r>
  <r>
    <x v="11"/>
    <x v="9"/>
    <x v="14"/>
    <n v="153652"/>
  </r>
  <r>
    <x v="11"/>
    <x v="10"/>
    <x v="14"/>
    <n v="160352"/>
  </r>
  <r>
    <x v="11"/>
    <x v="11"/>
    <x v="14"/>
    <n v="150082"/>
  </r>
  <r>
    <x v="12"/>
    <x v="0"/>
    <x v="14"/>
    <n v="123786"/>
  </r>
  <r>
    <x v="12"/>
    <x v="1"/>
    <x v="14"/>
    <n v="125111"/>
  </r>
  <r>
    <x v="12"/>
    <x v="2"/>
    <x v="14"/>
    <n v="154923"/>
  </r>
  <r>
    <x v="12"/>
    <x v="3"/>
    <x v="14"/>
    <n v="150608"/>
  </r>
  <r>
    <x v="12"/>
    <x v="4"/>
    <x v="14"/>
    <n v="156214"/>
  </r>
  <r>
    <x v="12"/>
    <x v="5"/>
    <x v="14"/>
    <n v="150061"/>
  </r>
  <r>
    <x v="12"/>
    <x v="6"/>
    <x v="14"/>
    <n v="146172"/>
  </r>
  <r>
    <x v="12"/>
    <x v="7"/>
    <x v="14"/>
    <n v="158195"/>
  </r>
  <r>
    <x v="12"/>
    <x v="8"/>
    <x v="14"/>
    <n v="150149"/>
  </r>
  <r>
    <x v="12"/>
    <x v="9"/>
    <x v="14"/>
    <n v="152607"/>
  </r>
  <r>
    <x v="12"/>
    <x v="10"/>
    <x v="14"/>
    <n v="153455"/>
  </r>
  <r>
    <x v="12"/>
    <x v="11"/>
    <x v="14"/>
    <n v="129958"/>
  </r>
  <r>
    <x v="13"/>
    <x v="0"/>
    <x v="14"/>
    <n v="117978"/>
  </r>
  <r>
    <x v="13"/>
    <x v="1"/>
    <x v="14"/>
    <n v="117790"/>
  </r>
  <r>
    <x v="13"/>
    <x v="2"/>
    <x v="14"/>
    <n v="148492"/>
  </r>
  <r>
    <x v="13"/>
    <x v="3"/>
    <x v="14"/>
    <n v="138594"/>
  </r>
  <r>
    <x v="13"/>
    <x v="4"/>
    <x v="14"/>
    <n v="129827"/>
  </r>
  <r>
    <x v="13"/>
    <x v="5"/>
    <x v="14"/>
    <n v="126267"/>
  </r>
  <r>
    <x v="13"/>
    <x v="6"/>
    <x v="14"/>
    <n v="128815"/>
  </r>
  <r>
    <x v="13"/>
    <x v="7"/>
    <x v="14"/>
    <n v="145219"/>
  </r>
  <r>
    <x v="13"/>
    <x v="8"/>
    <x v="14"/>
    <n v="140953"/>
  </r>
  <r>
    <x v="13"/>
    <x v="9"/>
    <x v="14"/>
    <n v="148459"/>
  </r>
  <r>
    <x v="13"/>
    <x v="10"/>
    <x v="14"/>
    <n v="144835"/>
  </r>
  <r>
    <x v="13"/>
    <x v="11"/>
    <x v="14"/>
    <n v="123968"/>
  </r>
  <r>
    <x v="14"/>
    <x v="0"/>
    <x v="14"/>
    <n v="113576"/>
  </r>
  <r>
    <x v="14"/>
    <x v="1"/>
    <x v="14"/>
    <n v="118658"/>
  </r>
  <r>
    <x v="14"/>
    <x v="2"/>
    <x v="14"/>
    <n v="126431"/>
  </r>
  <r>
    <x v="14"/>
    <x v="3"/>
    <x v="14"/>
    <n v="145171"/>
  </r>
  <r>
    <x v="14"/>
    <x v="4"/>
    <x v="14"/>
    <n v="142683"/>
  </r>
  <r>
    <x v="14"/>
    <x v="5"/>
    <x v="14"/>
    <n v="129353"/>
  </r>
  <r>
    <x v="14"/>
    <x v="6"/>
    <x v="14"/>
    <n v="137252"/>
  </r>
  <r>
    <x v="14"/>
    <x v="7"/>
    <x v="14"/>
    <n v="131351"/>
  </r>
  <r>
    <x v="14"/>
    <x v="8"/>
    <x v="14"/>
    <n v="138215"/>
  </r>
  <r>
    <x v="14"/>
    <x v="9"/>
    <x v="14"/>
    <n v="141992"/>
  </r>
  <r>
    <x v="14"/>
    <x v="10"/>
    <x v="14"/>
    <n v="126594"/>
  </r>
  <r>
    <x v="14"/>
    <x v="11"/>
    <x v="14"/>
    <n v="118055"/>
  </r>
  <r>
    <x v="15"/>
    <x v="0"/>
    <x v="14"/>
    <n v="100844"/>
  </r>
  <r>
    <x v="15"/>
    <x v="1"/>
    <x v="14"/>
    <n v="94986"/>
  </r>
  <r>
    <x v="15"/>
    <x v="2"/>
    <x v="14"/>
    <n v="114220"/>
  </r>
  <r>
    <x v="15"/>
    <x v="3"/>
    <x v="14"/>
    <n v="116535"/>
  </r>
  <r>
    <x v="15"/>
    <x v="4"/>
    <x v="14"/>
    <n v="116422"/>
  </r>
  <r>
    <x v="15"/>
    <x v="5"/>
    <x v="14"/>
    <n v="121598"/>
  </r>
  <r>
    <x v="15"/>
    <x v="6"/>
    <x v="14"/>
    <n v="109073"/>
  </r>
  <r>
    <x v="15"/>
    <x v="7"/>
    <x v="14"/>
    <n v="115518"/>
  </r>
  <r>
    <x v="15"/>
    <x v="8"/>
    <x v="14"/>
    <n v="125575"/>
  </r>
  <r>
    <x v="15"/>
    <x v="9"/>
    <x v="14"/>
    <n v="126061"/>
  </r>
  <r>
    <x v="15"/>
    <x v="10"/>
    <x v="14"/>
    <n v="115888"/>
  </r>
  <r>
    <x v="15"/>
    <x v="11"/>
    <x v="14"/>
    <n v="110951"/>
  </r>
  <r>
    <x v="16"/>
    <x v="0"/>
    <x v="14"/>
    <n v="90609"/>
  </r>
  <r>
    <x v="16"/>
    <x v="1"/>
    <x v="14"/>
    <n v="101234"/>
  </r>
  <r>
    <x v="16"/>
    <x v="2"/>
    <x v="14"/>
    <n v="129469"/>
  </r>
  <r>
    <x v="16"/>
    <x v="3"/>
    <x v="14"/>
    <n v="129994"/>
  </r>
  <r>
    <x v="16"/>
    <x v="4"/>
    <x v="14"/>
    <n v="120577"/>
  </r>
  <r>
    <x v="16"/>
    <x v="5"/>
    <x v="14"/>
    <n v="129736"/>
  </r>
  <r>
    <x v="16"/>
    <x v="6"/>
    <x v="14"/>
    <n v="119842"/>
  </r>
  <r>
    <x v="16"/>
    <x v="7"/>
    <x v="14"/>
    <n v="129532"/>
  </r>
  <r>
    <x v="16"/>
    <x v="8"/>
    <x v="14"/>
    <n v="133195"/>
  </r>
  <r>
    <x v="16"/>
    <x v="9"/>
    <x v="14"/>
    <n v="115251"/>
  </r>
  <r>
    <x v="16"/>
    <x v="10"/>
    <x v="14"/>
    <n v="117442"/>
  </r>
  <r>
    <x v="16"/>
    <x v="11"/>
    <x v="14"/>
    <n v="108613"/>
  </r>
  <r>
    <x v="17"/>
    <x v="0"/>
    <x v="14"/>
    <n v="92002"/>
  </r>
  <r>
    <x v="17"/>
    <x v="1"/>
    <x v="14"/>
    <n v="88568"/>
  </r>
  <r>
    <x v="17"/>
    <x v="2"/>
    <x v="14"/>
    <n v="97977"/>
  </r>
  <r>
    <x v="17"/>
    <x v="3"/>
    <x v="14"/>
    <n v="103245"/>
  </r>
  <r>
    <x v="17"/>
    <x v="4"/>
    <x v="14"/>
    <n v="113863"/>
  </r>
  <r>
    <x v="17"/>
    <x v="5"/>
    <x v="14"/>
    <n v="109170"/>
  </r>
  <r>
    <x v="17"/>
    <x v="6"/>
    <x v="14"/>
    <n v="73113"/>
  </r>
  <r>
    <x v="17"/>
    <x v="7"/>
    <x v="14"/>
    <n v="99408"/>
  </r>
  <r>
    <x v="17"/>
    <x v="8"/>
    <x v="14"/>
    <n v="114510"/>
  </r>
  <r>
    <x v="17"/>
    <x v="9"/>
    <x v="14"/>
    <n v="97840"/>
  </r>
  <r>
    <x v="17"/>
    <x v="10"/>
    <x v="14"/>
    <n v="114836"/>
  </r>
  <r>
    <x v="17"/>
    <x v="11"/>
    <x v="14"/>
    <n v="99104"/>
  </r>
  <r>
    <x v="18"/>
    <x v="0"/>
    <x v="14"/>
    <n v="84984"/>
  </r>
  <r>
    <x v="18"/>
    <x v="1"/>
    <x v="14"/>
    <n v="76631"/>
  </r>
  <r>
    <x v="18"/>
    <x v="2"/>
    <x v="14"/>
    <n v="109682"/>
  </r>
  <r>
    <x v="18"/>
    <x v="3"/>
    <x v="14"/>
    <n v="98198"/>
  </r>
  <r>
    <x v="18"/>
    <x v="4"/>
    <x v="14"/>
    <n v="109311"/>
  </r>
  <r>
    <x v="18"/>
    <x v="5"/>
    <x v="14"/>
    <n v="106280"/>
  </r>
  <r>
    <x v="18"/>
    <x v="6"/>
    <x v="14"/>
    <n v="102824"/>
  </r>
  <r>
    <x v="18"/>
    <x v="7"/>
    <x v="14"/>
    <n v="93704"/>
  </r>
  <r>
    <x v="18"/>
    <x v="8"/>
    <x v="14"/>
    <n v="91818"/>
  </r>
  <r>
    <x v="18"/>
    <x v="9"/>
    <x v="14"/>
    <n v="99180"/>
  </r>
  <r>
    <x v="18"/>
    <x v="10"/>
    <x v="14"/>
    <n v="90245"/>
  </r>
  <r>
    <x v="18"/>
    <x v="11"/>
    <x v="14"/>
    <n v="80914"/>
  </r>
  <r>
    <x v="19"/>
    <x v="0"/>
    <x v="14"/>
    <n v="66997"/>
  </r>
  <r>
    <x v="19"/>
    <x v="1"/>
    <x v="14"/>
    <n v="64504"/>
  </r>
  <r>
    <x v="19"/>
    <x v="2"/>
    <x v="14"/>
    <n v="60852"/>
  </r>
  <r>
    <x v="19"/>
    <x v="3"/>
    <x v="14"/>
    <n v="72124"/>
  </r>
  <r>
    <x v="19"/>
    <x v="4"/>
    <x v="14"/>
    <n v="82933"/>
  </r>
  <r>
    <x v="19"/>
    <x v="5"/>
    <x v="14"/>
    <n v="74746"/>
  </r>
  <r>
    <x v="19"/>
    <x v="6"/>
    <x v="14"/>
    <n v="82396"/>
  </r>
  <r>
    <x v="19"/>
    <x v="7"/>
    <x v="14"/>
    <n v="74735"/>
  </r>
  <r>
    <x v="19"/>
    <x v="8"/>
    <x v="14"/>
    <n v="71277"/>
  </r>
  <r>
    <x v="19"/>
    <x v="9"/>
    <x v="14"/>
    <n v="83975"/>
  </r>
  <r>
    <x v="19"/>
    <x v="10"/>
    <x v="14"/>
    <n v="79143"/>
  </r>
  <r>
    <x v="19"/>
    <x v="11"/>
    <x v="14"/>
    <n v="67659"/>
  </r>
  <r>
    <x v="20"/>
    <x v="0"/>
    <x v="14"/>
    <n v="59105"/>
  </r>
  <r>
    <x v="20"/>
    <x v="1"/>
    <x v="14"/>
    <n v="56721"/>
  </r>
  <r>
    <x v="20"/>
    <x v="2"/>
    <x v="14"/>
    <n v="62113"/>
  </r>
  <r>
    <x v="20"/>
    <x v="3"/>
    <x v="14"/>
    <n v="84765"/>
  </r>
  <r>
    <x v="20"/>
    <x v="4"/>
    <x v="14"/>
    <n v="72875"/>
  </r>
  <r>
    <x v="20"/>
    <x v="5"/>
    <x v="14"/>
    <n v="61630"/>
  </r>
  <r>
    <x v="20"/>
    <x v="6"/>
    <x v="14"/>
    <n v="56526"/>
  </r>
  <r>
    <x v="20"/>
    <x v="7"/>
    <x v="14"/>
    <n v="52268"/>
  </r>
  <r>
    <x v="20"/>
    <x v="8"/>
    <x v="14"/>
    <n v="63514"/>
  </r>
  <r>
    <x v="20"/>
    <x v="9"/>
    <x v="14"/>
    <n v="62617"/>
  </r>
  <r>
    <x v="20"/>
    <x v="10"/>
    <x v="14"/>
    <n v="63688"/>
  </r>
  <r>
    <x v="20"/>
    <x v="11"/>
    <x v="14"/>
    <n v="56554"/>
  </r>
  <r>
    <x v="21"/>
    <x v="0"/>
    <x v="14"/>
    <n v="53853"/>
  </r>
  <r>
    <x v="21"/>
    <x v="1"/>
    <x v="14"/>
    <n v="62901"/>
  </r>
  <r>
    <x v="21"/>
    <x v="2"/>
    <x v="14"/>
    <n v="81835"/>
  </r>
  <r>
    <x v="21"/>
    <x v="3"/>
    <x v="14"/>
    <n v="88671"/>
  </r>
  <r>
    <x v="21"/>
    <x v="4"/>
    <x v="14"/>
    <n v="90406"/>
  </r>
  <r>
    <x v="21"/>
    <x v="5"/>
    <x v="14"/>
    <n v="87636"/>
  </r>
  <r>
    <x v="21"/>
    <x v="6"/>
    <x v="14"/>
    <n v="88789"/>
  </r>
  <r>
    <x v="21"/>
    <x v="7"/>
    <x v="14"/>
    <n v="92011"/>
  </r>
  <r>
    <x v="21"/>
    <x v="8"/>
    <x v="14"/>
    <n v="93897"/>
  </r>
  <r>
    <x v="21"/>
    <x v="9"/>
    <x v="14"/>
    <n v="94524"/>
  </r>
  <r>
    <x v="21"/>
    <x v="10"/>
    <x v="14"/>
    <n v="92008"/>
  </r>
  <r>
    <x v="21"/>
    <x v="11"/>
    <x v="14"/>
    <n v="80467"/>
  </r>
  <r>
    <x v="22"/>
    <x v="0"/>
    <x v="14"/>
    <n v="71276"/>
  </r>
  <r>
    <x v="22"/>
    <x v="1"/>
    <x v="14"/>
    <n v="75466"/>
  </r>
  <r>
    <x v="22"/>
    <x v="2"/>
    <x v="14"/>
    <n v="97517"/>
  </r>
  <r>
    <x v="22"/>
    <x v="3"/>
    <x v="14"/>
    <n v="96457"/>
  </r>
  <r>
    <x v="22"/>
    <x v="4"/>
    <x v="14"/>
    <n v="94803"/>
  </r>
  <r>
    <x v="22"/>
    <x v="5"/>
    <x v="14"/>
    <n v="85732"/>
  </r>
  <r>
    <x v="22"/>
    <x v="6"/>
    <x v="14"/>
    <n v="75636"/>
  </r>
  <r>
    <x v="22"/>
    <x v="7"/>
    <x v="14"/>
    <n v="95212"/>
  </r>
  <r>
    <x v="22"/>
    <x v="8"/>
    <x v="14"/>
    <n v="94335"/>
  </r>
  <r>
    <x v="22"/>
    <x v="9"/>
    <x v="14"/>
    <n v="86258"/>
  </r>
  <r>
    <x v="22"/>
    <x v="10"/>
    <x v="14"/>
    <n v="90168"/>
  </r>
  <r>
    <x v="22"/>
    <x v="11"/>
    <x v="14"/>
    <n v="74525"/>
  </r>
  <r>
    <x v="23"/>
    <x v="0"/>
    <x v="14"/>
    <n v="75207"/>
  </r>
  <r>
    <x v="23"/>
    <x v="1"/>
    <x v="14"/>
    <n v="70806"/>
  </r>
  <r>
    <x v="23"/>
    <x v="2"/>
    <x v="14"/>
    <n v="94100"/>
  </r>
  <r>
    <x v="23"/>
    <x v="3"/>
    <x v="14"/>
    <n v="88323"/>
  </r>
  <r>
    <x v="23"/>
    <x v="4"/>
    <x v="14"/>
    <n v="120188"/>
  </r>
  <r>
    <x v="23"/>
    <x v="5"/>
    <x v="14"/>
    <n v="95601"/>
  </r>
  <r>
    <x v="23"/>
    <x v="6"/>
    <x v="14"/>
    <n v="96232"/>
  </r>
  <r>
    <x v="23"/>
    <x v="7"/>
    <x v="14"/>
    <n v="105755"/>
  </r>
  <r>
    <x v="23"/>
    <x v="8"/>
    <x v="14"/>
    <n v="108309"/>
  </r>
  <r>
    <x v="23"/>
    <x v="9"/>
    <x v="14"/>
    <n v="108285"/>
  </r>
  <r>
    <x v="23"/>
    <x v="10"/>
    <x v="14"/>
    <n v="119728"/>
  </r>
  <r>
    <x v="23"/>
    <x v="11"/>
    <x v="14"/>
    <n v="99063"/>
  </r>
  <r>
    <x v="24"/>
    <x v="0"/>
    <x v="14"/>
    <n v="116903"/>
  </r>
  <r>
    <x v="24"/>
    <x v="1"/>
    <x v="14"/>
    <n v="112569"/>
  </r>
  <r>
    <x v="24"/>
    <x v="2"/>
    <x v="14"/>
    <n v="124939"/>
  </r>
  <r>
    <x v="24"/>
    <x v="3"/>
    <x v="14"/>
    <n v="115667"/>
  </r>
  <r>
    <x v="24"/>
    <x v="4"/>
    <x v="14"/>
    <n v="120519"/>
  </r>
  <r>
    <x v="24"/>
    <x v="5"/>
    <x v="14"/>
    <n v="129106"/>
  </r>
  <r>
    <x v="24"/>
    <x v="6"/>
    <x v="14"/>
    <n v="129221"/>
  </r>
  <r>
    <x v="24"/>
    <x v="7"/>
    <x v="14"/>
    <n v="146115"/>
  </r>
  <r>
    <x v="24"/>
    <x v="8"/>
    <x v="14"/>
    <n v="131151"/>
  </r>
  <r>
    <x v="24"/>
    <x v="9"/>
    <x v="14"/>
    <n v="144537"/>
  </r>
  <r>
    <x v="24"/>
    <x v="10"/>
    <x v="14"/>
    <n v="131746"/>
  </r>
  <r>
    <x v="24"/>
    <x v="11"/>
    <x v="14"/>
    <n v="112518"/>
  </r>
  <r>
    <x v="25"/>
    <x v="0"/>
    <x v="14"/>
    <n v="111713"/>
  </r>
  <r>
    <x v="25"/>
    <x v="1"/>
    <x v="14"/>
    <n v="108185"/>
  </r>
  <r>
    <x v="25"/>
    <x v="2"/>
    <x v="14"/>
    <n v="120911"/>
  </r>
  <r>
    <x v="25"/>
    <x v="3"/>
    <x v="14"/>
    <n v="121150"/>
  </r>
  <r>
    <x v="25"/>
    <x v="4"/>
    <x v="14"/>
    <n v="129260"/>
  </r>
  <r>
    <x v="25"/>
    <x v="5"/>
    <x v="14"/>
    <n v="112095"/>
  </r>
  <r>
    <x v="25"/>
    <x v="6"/>
    <x v="14"/>
    <n v="110339"/>
  </r>
  <r>
    <x v="25"/>
    <x v="7"/>
    <x v="14"/>
    <n v="108276"/>
  </r>
  <r>
    <x v="25"/>
    <x v="8"/>
    <x v="14"/>
    <n v="105332"/>
  </r>
  <r>
    <x v="25"/>
    <x v="9"/>
    <x v="14"/>
    <n v="106118"/>
  </r>
  <r>
    <x v="25"/>
    <x v="10"/>
    <x v="14"/>
    <n v="96014"/>
  </r>
  <r>
    <x v="25"/>
    <x v="11"/>
    <x v="14"/>
    <n v="87536"/>
  </r>
  <r>
    <x v="26"/>
    <x v="0"/>
    <x v="14"/>
    <n v="83663"/>
  </r>
  <r>
    <x v="26"/>
    <x v="1"/>
    <x v="14"/>
    <n v="79482"/>
  </r>
  <r>
    <x v="26"/>
    <x v="2"/>
    <x v="14"/>
    <n v="55760"/>
  </r>
  <r>
    <x v="26"/>
    <x v="3"/>
    <x v="14"/>
    <n v="6935"/>
  </r>
  <r>
    <x v="26"/>
    <x v="4"/>
    <x v="14"/>
    <n v="12254"/>
  </r>
  <r>
    <x v="26"/>
    <x v="5"/>
    <x v="14"/>
    <n v="13052"/>
  </r>
  <r>
    <x v="26"/>
    <x v="6"/>
    <x v="14"/>
    <n v="12275"/>
  </r>
  <r>
    <x v="26"/>
    <x v="7"/>
    <x v="14"/>
    <n v="14927"/>
  </r>
  <r>
    <x v="26"/>
    <x v="8"/>
    <x v="14"/>
    <n v="18599"/>
  </r>
  <r>
    <x v="0"/>
    <x v="0"/>
    <x v="15"/>
    <n v="90175"/>
  </r>
  <r>
    <x v="0"/>
    <x v="1"/>
    <x v="15"/>
    <n v="79781"/>
  </r>
  <r>
    <x v="0"/>
    <x v="2"/>
    <x v="15"/>
    <n v="127094"/>
  </r>
  <r>
    <x v="0"/>
    <x v="3"/>
    <x v="15"/>
    <n v="128420"/>
  </r>
  <r>
    <x v="0"/>
    <x v="4"/>
    <x v="15"/>
    <n v="137918"/>
  </r>
  <r>
    <x v="0"/>
    <x v="5"/>
    <x v="15"/>
    <n v="133147"/>
  </r>
  <r>
    <x v="0"/>
    <x v="6"/>
    <x v="15"/>
    <n v="129606"/>
  </r>
  <r>
    <x v="0"/>
    <x v="7"/>
    <x v="15"/>
    <n v="135069"/>
  </r>
  <r>
    <x v="0"/>
    <x v="8"/>
    <x v="15"/>
    <n v="134013"/>
  </r>
  <r>
    <x v="0"/>
    <x v="9"/>
    <x v="15"/>
    <n v="128129"/>
  </r>
  <r>
    <x v="0"/>
    <x v="10"/>
    <x v="15"/>
    <n v="130464"/>
  </r>
  <r>
    <x v="0"/>
    <x v="11"/>
    <x v="15"/>
    <n v="122715"/>
  </r>
  <r>
    <x v="1"/>
    <x v="0"/>
    <x v="15"/>
    <n v="106724"/>
  </r>
  <r>
    <x v="1"/>
    <x v="1"/>
    <x v="15"/>
    <n v="100401"/>
  </r>
  <r>
    <x v="1"/>
    <x v="2"/>
    <x v="15"/>
    <n v="124176"/>
  </r>
  <r>
    <x v="1"/>
    <x v="3"/>
    <x v="15"/>
    <n v="109825"/>
  </r>
  <r>
    <x v="1"/>
    <x v="4"/>
    <x v="15"/>
    <n v="120714"/>
  </r>
  <r>
    <x v="1"/>
    <x v="5"/>
    <x v="15"/>
    <n v="116629"/>
  </r>
  <r>
    <x v="1"/>
    <x v="6"/>
    <x v="15"/>
    <n v="120312"/>
  </r>
  <r>
    <x v="1"/>
    <x v="7"/>
    <x v="15"/>
    <n v="122227"/>
  </r>
  <r>
    <x v="1"/>
    <x v="8"/>
    <x v="15"/>
    <n v="116353"/>
  </r>
  <r>
    <x v="1"/>
    <x v="9"/>
    <x v="15"/>
    <n v="119555"/>
  </r>
  <r>
    <x v="1"/>
    <x v="10"/>
    <x v="15"/>
    <n v="121239"/>
  </r>
  <r>
    <x v="1"/>
    <x v="11"/>
    <x v="15"/>
    <n v="111148"/>
  </r>
  <r>
    <x v="2"/>
    <x v="0"/>
    <x v="15"/>
    <n v="100976"/>
  </r>
  <r>
    <x v="2"/>
    <x v="1"/>
    <x v="15"/>
    <n v="100610"/>
  </r>
  <r>
    <x v="2"/>
    <x v="2"/>
    <x v="15"/>
    <n v="118853"/>
  </r>
  <r>
    <x v="2"/>
    <x v="3"/>
    <x v="15"/>
    <n v="120239"/>
  </r>
  <r>
    <x v="2"/>
    <x v="4"/>
    <x v="15"/>
    <n v="127749"/>
  </r>
  <r>
    <x v="2"/>
    <x v="5"/>
    <x v="15"/>
    <n v="115665"/>
  </r>
  <r>
    <x v="2"/>
    <x v="6"/>
    <x v="15"/>
    <n v="124508"/>
  </r>
  <r>
    <x v="2"/>
    <x v="7"/>
    <x v="15"/>
    <n v="123280"/>
  </r>
  <r>
    <x v="2"/>
    <x v="8"/>
    <x v="15"/>
    <n v="119265"/>
  </r>
  <r>
    <x v="2"/>
    <x v="9"/>
    <x v="15"/>
    <n v="132010"/>
  </r>
  <r>
    <x v="2"/>
    <x v="10"/>
    <x v="15"/>
    <n v="122268"/>
  </r>
  <r>
    <x v="2"/>
    <x v="11"/>
    <x v="15"/>
    <n v="114310"/>
  </r>
  <r>
    <x v="3"/>
    <x v="0"/>
    <x v="15"/>
    <n v="103212"/>
  </r>
  <r>
    <x v="3"/>
    <x v="1"/>
    <x v="15"/>
    <n v="101418"/>
  </r>
  <r>
    <x v="3"/>
    <x v="2"/>
    <x v="15"/>
    <n v="117226"/>
  </r>
  <r>
    <x v="3"/>
    <x v="3"/>
    <x v="15"/>
    <n v="128968"/>
  </r>
  <r>
    <x v="3"/>
    <x v="4"/>
    <x v="15"/>
    <n v="123214"/>
  </r>
  <r>
    <x v="3"/>
    <x v="5"/>
    <x v="15"/>
    <n v="117008"/>
  </r>
  <r>
    <x v="3"/>
    <x v="6"/>
    <x v="15"/>
    <n v="120983"/>
  </r>
  <r>
    <x v="3"/>
    <x v="7"/>
    <x v="15"/>
    <n v="116032"/>
  </r>
  <r>
    <x v="3"/>
    <x v="8"/>
    <x v="15"/>
    <n v="121747"/>
  </r>
  <r>
    <x v="3"/>
    <x v="9"/>
    <x v="15"/>
    <n v="127019"/>
  </r>
  <r>
    <x v="3"/>
    <x v="10"/>
    <x v="15"/>
    <n v="115525"/>
  </r>
  <r>
    <x v="3"/>
    <x v="11"/>
    <x v="15"/>
    <n v="110449"/>
  </r>
  <r>
    <x v="4"/>
    <x v="0"/>
    <x v="15"/>
    <n v="101622"/>
  </r>
  <r>
    <x v="4"/>
    <x v="1"/>
    <x v="15"/>
    <n v="95908"/>
  </r>
  <r>
    <x v="4"/>
    <x v="2"/>
    <x v="15"/>
    <n v="120484"/>
  </r>
  <r>
    <x v="4"/>
    <x v="3"/>
    <x v="15"/>
    <n v="116186"/>
  </r>
  <r>
    <x v="4"/>
    <x v="4"/>
    <x v="15"/>
    <n v="107230"/>
  </r>
  <r>
    <x v="4"/>
    <x v="5"/>
    <x v="15"/>
    <n v="111858"/>
  </r>
  <r>
    <x v="4"/>
    <x v="6"/>
    <x v="15"/>
    <n v="118386"/>
  </r>
  <r>
    <x v="4"/>
    <x v="7"/>
    <x v="15"/>
    <n v="117283"/>
  </r>
  <r>
    <x v="4"/>
    <x v="8"/>
    <x v="15"/>
    <n v="117270"/>
  </r>
  <r>
    <x v="4"/>
    <x v="9"/>
    <x v="15"/>
    <n v="121829"/>
  </r>
  <r>
    <x v="4"/>
    <x v="10"/>
    <x v="15"/>
    <n v="113961"/>
  </r>
  <r>
    <x v="4"/>
    <x v="11"/>
    <x v="15"/>
    <n v="107672"/>
  </r>
  <r>
    <x v="5"/>
    <x v="0"/>
    <x v="15"/>
    <n v="92454"/>
  </r>
  <r>
    <x v="5"/>
    <x v="1"/>
    <x v="15"/>
    <n v="89684"/>
  </r>
  <r>
    <x v="5"/>
    <x v="2"/>
    <x v="15"/>
    <n v="116557"/>
  </r>
  <r>
    <x v="5"/>
    <x v="3"/>
    <x v="15"/>
    <n v="112618"/>
  </r>
  <r>
    <x v="5"/>
    <x v="4"/>
    <x v="15"/>
    <n v="113444"/>
  </r>
  <r>
    <x v="5"/>
    <x v="5"/>
    <x v="15"/>
    <n v="113195"/>
  </r>
  <r>
    <x v="5"/>
    <x v="6"/>
    <x v="15"/>
    <n v="114021"/>
  </r>
  <r>
    <x v="5"/>
    <x v="7"/>
    <x v="15"/>
    <n v="110439"/>
  </r>
  <r>
    <x v="5"/>
    <x v="8"/>
    <x v="15"/>
    <n v="114334"/>
  </r>
  <r>
    <x v="5"/>
    <x v="9"/>
    <x v="15"/>
    <n v="111017"/>
  </r>
  <r>
    <x v="5"/>
    <x v="10"/>
    <x v="15"/>
    <n v="109871"/>
  </r>
  <r>
    <x v="5"/>
    <x v="11"/>
    <x v="15"/>
    <n v="105434"/>
  </r>
  <r>
    <x v="6"/>
    <x v="0"/>
    <x v="15"/>
    <n v="87051"/>
  </r>
  <r>
    <x v="6"/>
    <x v="1"/>
    <x v="15"/>
    <n v="86320"/>
  </r>
  <r>
    <x v="6"/>
    <x v="2"/>
    <x v="15"/>
    <n v="106838"/>
  </r>
  <r>
    <x v="6"/>
    <x v="3"/>
    <x v="15"/>
    <n v="93627"/>
  </r>
  <r>
    <x v="6"/>
    <x v="4"/>
    <x v="15"/>
    <n v="98660"/>
  </r>
  <r>
    <x v="6"/>
    <x v="5"/>
    <x v="15"/>
    <n v="94168"/>
  </r>
  <r>
    <x v="6"/>
    <x v="6"/>
    <x v="15"/>
    <n v="96313"/>
  </r>
  <r>
    <x v="6"/>
    <x v="7"/>
    <x v="15"/>
    <n v="101685"/>
  </r>
  <r>
    <x v="6"/>
    <x v="8"/>
    <x v="15"/>
    <n v="98434"/>
  </r>
  <r>
    <x v="6"/>
    <x v="9"/>
    <x v="15"/>
    <n v="95942"/>
  </r>
  <r>
    <x v="6"/>
    <x v="10"/>
    <x v="15"/>
    <n v="94452"/>
  </r>
  <r>
    <x v="6"/>
    <x v="11"/>
    <x v="15"/>
    <n v="84102"/>
  </r>
  <r>
    <x v="7"/>
    <x v="0"/>
    <x v="15"/>
    <n v="76587"/>
  </r>
  <r>
    <x v="7"/>
    <x v="1"/>
    <x v="15"/>
    <n v="74517"/>
  </r>
  <r>
    <x v="7"/>
    <x v="2"/>
    <x v="15"/>
    <n v="92602"/>
  </r>
  <r>
    <x v="7"/>
    <x v="3"/>
    <x v="15"/>
    <n v="85505"/>
  </r>
  <r>
    <x v="7"/>
    <x v="4"/>
    <x v="15"/>
    <n v="92248"/>
  </r>
  <r>
    <x v="7"/>
    <x v="5"/>
    <x v="15"/>
    <n v="86631"/>
  </r>
  <r>
    <x v="7"/>
    <x v="6"/>
    <x v="15"/>
    <n v="84763"/>
  </r>
  <r>
    <x v="7"/>
    <x v="7"/>
    <x v="15"/>
    <n v="89586"/>
  </r>
  <r>
    <x v="7"/>
    <x v="8"/>
    <x v="15"/>
    <n v="83225"/>
  </r>
  <r>
    <x v="7"/>
    <x v="9"/>
    <x v="15"/>
    <n v="82992"/>
  </r>
  <r>
    <x v="7"/>
    <x v="10"/>
    <x v="15"/>
    <n v="81107"/>
  </r>
  <r>
    <x v="7"/>
    <x v="11"/>
    <x v="15"/>
    <n v="60389"/>
  </r>
  <r>
    <x v="8"/>
    <x v="0"/>
    <x v="15"/>
    <n v="63260"/>
  </r>
  <r>
    <x v="8"/>
    <x v="1"/>
    <x v="15"/>
    <n v="61834"/>
  </r>
  <r>
    <x v="8"/>
    <x v="2"/>
    <x v="15"/>
    <n v="70906"/>
  </r>
  <r>
    <x v="8"/>
    <x v="3"/>
    <x v="15"/>
    <n v="75180"/>
  </r>
  <r>
    <x v="8"/>
    <x v="4"/>
    <x v="15"/>
    <n v="80180"/>
  </r>
  <r>
    <x v="8"/>
    <x v="5"/>
    <x v="15"/>
    <n v="72925"/>
  </r>
  <r>
    <x v="8"/>
    <x v="6"/>
    <x v="15"/>
    <n v="80823"/>
  </r>
  <r>
    <x v="8"/>
    <x v="7"/>
    <x v="15"/>
    <n v="85243"/>
  </r>
  <r>
    <x v="8"/>
    <x v="8"/>
    <x v="15"/>
    <n v="84656"/>
  </r>
  <r>
    <x v="8"/>
    <x v="9"/>
    <x v="15"/>
    <n v="89312"/>
  </r>
  <r>
    <x v="8"/>
    <x v="10"/>
    <x v="15"/>
    <n v="84133"/>
  </r>
  <r>
    <x v="8"/>
    <x v="11"/>
    <x v="15"/>
    <n v="75894"/>
  </r>
  <r>
    <x v="9"/>
    <x v="0"/>
    <x v="15"/>
    <n v="68477"/>
  </r>
  <r>
    <x v="9"/>
    <x v="1"/>
    <x v="15"/>
    <n v="71438"/>
  </r>
  <r>
    <x v="9"/>
    <x v="2"/>
    <x v="15"/>
    <n v="77293"/>
  </r>
  <r>
    <x v="9"/>
    <x v="3"/>
    <x v="15"/>
    <n v="86017"/>
  </r>
  <r>
    <x v="9"/>
    <x v="4"/>
    <x v="15"/>
    <n v="97149"/>
  </r>
  <r>
    <x v="9"/>
    <x v="5"/>
    <x v="15"/>
    <n v="89140"/>
  </r>
  <r>
    <x v="9"/>
    <x v="6"/>
    <x v="15"/>
    <n v="99485"/>
  </r>
  <r>
    <x v="9"/>
    <x v="7"/>
    <x v="15"/>
    <n v="95232"/>
  </r>
  <r>
    <x v="9"/>
    <x v="8"/>
    <x v="15"/>
    <n v="97317"/>
  </r>
  <r>
    <x v="9"/>
    <x v="9"/>
    <x v="15"/>
    <n v="97317"/>
  </r>
  <r>
    <x v="9"/>
    <x v="10"/>
    <x v="15"/>
    <n v="90537"/>
  </r>
  <r>
    <x v="9"/>
    <x v="11"/>
    <x v="15"/>
    <n v="88387"/>
  </r>
  <r>
    <x v="10"/>
    <x v="0"/>
    <x v="15"/>
    <n v="78044"/>
  </r>
  <r>
    <x v="10"/>
    <x v="1"/>
    <x v="15"/>
    <n v="82576"/>
  </r>
  <r>
    <x v="10"/>
    <x v="2"/>
    <x v="15"/>
    <n v="105594"/>
  </r>
  <r>
    <x v="10"/>
    <x v="3"/>
    <x v="15"/>
    <n v="96020"/>
  </r>
  <r>
    <x v="10"/>
    <x v="4"/>
    <x v="15"/>
    <n v="94817"/>
  </r>
  <r>
    <x v="10"/>
    <x v="5"/>
    <x v="15"/>
    <n v="97442"/>
  </r>
  <r>
    <x v="10"/>
    <x v="6"/>
    <x v="15"/>
    <n v="97925"/>
  </r>
  <r>
    <x v="10"/>
    <x v="7"/>
    <x v="15"/>
    <n v="97745"/>
  </r>
  <r>
    <x v="10"/>
    <x v="8"/>
    <x v="15"/>
    <n v="105722"/>
  </r>
  <r>
    <x v="10"/>
    <x v="9"/>
    <x v="15"/>
    <n v="100316"/>
  </r>
  <r>
    <x v="10"/>
    <x v="10"/>
    <x v="15"/>
    <n v="102415"/>
  </r>
  <r>
    <x v="10"/>
    <x v="11"/>
    <x v="15"/>
    <n v="95266"/>
  </r>
  <r>
    <x v="11"/>
    <x v="0"/>
    <x v="15"/>
    <n v="82194"/>
  </r>
  <r>
    <x v="11"/>
    <x v="1"/>
    <x v="15"/>
    <n v="78664"/>
  </r>
  <r>
    <x v="11"/>
    <x v="2"/>
    <x v="15"/>
    <n v="104212"/>
  </r>
  <r>
    <x v="11"/>
    <x v="3"/>
    <x v="15"/>
    <n v="104297"/>
  </r>
  <r>
    <x v="11"/>
    <x v="4"/>
    <x v="15"/>
    <n v="101883"/>
  </r>
  <r>
    <x v="11"/>
    <x v="5"/>
    <x v="15"/>
    <n v="102261"/>
  </r>
  <r>
    <x v="11"/>
    <x v="6"/>
    <x v="15"/>
    <n v="98823"/>
  </r>
  <r>
    <x v="11"/>
    <x v="7"/>
    <x v="15"/>
    <n v="103165"/>
  </r>
  <r>
    <x v="11"/>
    <x v="8"/>
    <x v="15"/>
    <n v="107813"/>
  </r>
  <r>
    <x v="11"/>
    <x v="9"/>
    <x v="15"/>
    <n v="100291"/>
  </r>
  <r>
    <x v="11"/>
    <x v="10"/>
    <x v="15"/>
    <n v="104945"/>
  </r>
  <r>
    <x v="11"/>
    <x v="11"/>
    <x v="15"/>
    <n v="97074"/>
  </r>
  <r>
    <x v="12"/>
    <x v="0"/>
    <x v="15"/>
    <n v="83135"/>
  </r>
  <r>
    <x v="12"/>
    <x v="1"/>
    <x v="15"/>
    <n v="79534"/>
  </r>
  <r>
    <x v="12"/>
    <x v="2"/>
    <x v="15"/>
    <n v="96335"/>
  </r>
  <r>
    <x v="12"/>
    <x v="3"/>
    <x v="15"/>
    <n v="91582"/>
  </r>
  <r>
    <x v="12"/>
    <x v="4"/>
    <x v="15"/>
    <n v="97066"/>
  </r>
  <r>
    <x v="12"/>
    <x v="5"/>
    <x v="15"/>
    <n v="90601"/>
  </r>
  <r>
    <x v="12"/>
    <x v="6"/>
    <x v="15"/>
    <n v="92619"/>
  </r>
  <r>
    <x v="12"/>
    <x v="7"/>
    <x v="15"/>
    <n v="98834"/>
  </r>
  <r>
    <x v="12"/>
    <x v="8"/>
    <x v="15"/>
    <n v="99367"/>
  </r>
  <r>
    <x v="12"/>
    <x v="9"/>
    <x v="15"/>
    <n v="97569"/>
  </r>
  <r>
    <x v="12"/>
    <x v="10"/>
    <x v="15"/>
    <n v="99378"/>
  </r>
  <r>
    <x v="12"/>
    <x v="11"/>
    <x v="15"/>
    <n v="81006"/>
  </r>
  <r>
    <x v="13"/>
    <x v="0"/>
    <x v="15"/>
    <n v="78349"/>
  </r>
  <r>
    <x v="13"/>
    <x v="1"/>
    <x v="15"/>
    <n v="76973"/>
  </r>
  <r>
    <x v="13"/>
    <x v="2"/>
    <x v="15"/>
    <n v="94258"/>
  </r>
  <r>
    <x v="13"/>
    <x v="3"/>
    <x v="15"/>
    <n v="82707"/>
  </r>
  <r>
    <x v="13"/>
    <x v="4"/>
    <x v="15"/>
    <n v="76521"/>
  </r>
  <r>
    <x v="13"/>
    <x v="5"/>
    <x v="15"/>
    <n v="74123"/>
  </r>
  <r>
    <x v="13"/>
    <x v="6"/>
    <x v="15"/>
    <n v="71740"/>
  </r>
  <r>
    <x v="13"/>
    <x v="7"/>
    <x v="15"/>
    <n v="84258"/>
  </r>
  <r>
    <x v="13"/>
    <x v="8"/>
    <x v="15"/>
    <n v="72695"/>
  </r>
  <r>
    <x v="13"/>
    <x v="9"/>
    <x v="15"/>
    <n v="81504"/>
  </r>
  <r>
    <x v="13"/>
    <x v="10"/>
    <x v="15"/>
    <n v="87524"/>
  </r>
  <r>
    <x v="13"/>
    <x v="11"/>
    <x v="15"/>
    <n v="74695"/>
  </r>
  <r>
    <x v="14"/>
    <x v="0"/>
    <x v="15"/>
    <n v="70485"/>
  </r>
  <r>
    <x v="14"/>
    <x v="1"/>
    <x v="15"/>
    <n v="69788"/>
  </r>
  <r>
    <x v="14"/>
    <x v="2"/>
    <x v="15"/>
    <n v="74263"/>
  </r>
  <r>
    <x v="14"/>
    <x v="3"/>
    <x v="15"/>
    <n v="86462"/>
  </r>
  <r>
    <x v="14"/>
    <x v="4"/>
    <x v="15"/>
    <n v="85252"/>
  </r>
  <r>
    <x v="14"/>
    <x v="5"/>
    <x v="15"/>
    <n v="78912"/>
  </r>
  <r>
    <x v="14"/>
    <x v="6"/>
    <x v="15"/>
    <n v="83717"/>
  </r>
  <r>
    <x v="14"/>
    <x v="7"/>
    <x v="15"/>
    <n v="81107"/>
  </r>
  <r>
    <x v="14"/>
    <x v="8"/>
    <x v="15"/>
    <n v="76681"/>
  </r>
  <r>
    <x v="14"/>
    <x v="9"/>
    <x v="15"/>
    <n v="78787"/>
  </r>
  <r>
    <x v="14"/>
    <x v="10"/>
    <x v="15"/>
    <n v="72632"/>
  </r>
  <r>
    <x v="14"/>
    <x v="11"/>
    <x v="15"/>
    <n v="69476"/>
  </r>
  <r>
    <x v="15"/>
    <x v="0"/>
    <x v="15"/>
    <n v="61687"/>
  </r>
  <r>
    <x v="15"/>
    <x v="1"/>
    <x v="15"/>
    <n v="58433"/>
  </r>
  <r>
    <x v="15"/>
    <x v="2"/>
    <x v="15"/>
    <n v="66149"/>
  </r>
  <r>
    <x v="15"/>
    <x v="3"/>
    <x v="15"/>
    <n v="64392"/>
  </r>
  <r>
    <x v="15"/>
    <x v="4"/>
    <x v="15"/>
    <n v="63268"/>
  </r>
  <r>
    <x v="15"/>
    <x v="5"/>
    <x v="15"/>
    <n v="67038"/>
  </r>
  <r>
    <x v="15"/>
    <x v="6"/>
    <x v="15"/>
    <n v="62840"/>
  </r>
  <r>
    <x v="15"/>
    <x v="7"/>
    <x v="15"/>
    <n v="64204"/>
  </r>
  <r>
    <x v="15"/>
    <x v="8"/>
    <x v="15"/>
    <n v="71841"/>
  </r>
  <r>
    <x v="15"/>
    <x v="9"/>
    <x v="15"/>
    <n v="72788"/>
  </r>
  <r>
    <x v="15"/>
    <x v="10"/>
    <x v="15"/>
    <n v="67098"/>
  </r>
  <r>
    <x v="15"/>
    <x v="11"/>
    <x v="15"/>
    <n v="63501"/>
  </r>
  <r>
    <x v="16"/>
    <x v="0"/>
    <x v="15"/>
    <n v="52728"/>
  </r>
  <r>
    <x v="16"/>
    <x v="1"/>
    <x v="15"/>
    <n v="55528"/>
  </r>
  <r>
    <x v="16"/>
    <x v="2"/>
    <x v="15"/>
    <n v="70388"/>
  </r>
  <r>
    <x v="16"/>
    <x v="3"/>
    <x v="15"/>
    <n v="67448"/>
  </r>
  <r>
    <x v="16"/>
    <x v="4"/>
    <x v="15"/>
    <n v="61231"/>
  </r>
  <r>
    <x v="16"/>
    <x v="5"/>
    <x v="15"/>
    <n v="64505"/>
  </r>
  <r>
    <x v="16"/>
    <x v="6"/>
    <x v="15"/>
    <n v="64138"/>
  </r>
  <r>
    <x v="16"/>
    <x v="7"/>
    <x v="15"/>
    <n v="62567"/>
  </r>
  <r>
    <x v="16"/>
    <x v="8"/>
    <x v="15"/>
    <n v="67249"/>
  </r>
  <r>
    <x v="16"/>
    <x v="9"/>
    <x v="15"/>
    <n v="58512"/>
  </r>
  <r>
    <x v="16"/>
    <x v="10"/>
    <x v="15"/>
    <n v="55059"/>
  </r>
  <r>
    <x v="16"/>
    <x v="11"/>
    <x v="15"/>
    <n v="12584"/>
  </r>
  <r>
    <x v="17"/>
    <x v="0"/>
    <x v="15"/>
    <n v="41110"/>
  </r>
  <r>
    <x v="17"/>
    <x v="1"/>
    <x v="15"/>
    <n v="45731"/>
  </r>
  <r>
    <x v="17"/>
    <x v="2"/>
    <x v="15"/>
    <n v="48361"/>
  </r>
  <r>
    <x v="17"/>
    <x v="3"/>
    <x v="15"/>
    <n v="48252"/>
  </r>
  <r>
    <x v="17"/>
    <x v="4"/>
    <x v="15"/>
    <n v="54004"/>
  </r>
  <r>
    <x v="17"/>
    <x v="5"/>
    <x v="15"/>
    <n v="49842"/>
  </r>
  <r>
    <x v="17"/>
    <x v="6"/>
    <x v="15"/>
    <n v="39303"/>
  </r>
  <r>
    <x v="17"/>
    <x v="7"/>
    <x v="15"/>
    <n v="35229"/>
  </r>
  <r>
    <x v="17"/>
    <x v="8"/>
    <x v="15"/>
    <n v="35884"/>
  </r>
  <r>
    <x v="17"/>
    <x v="9"/>
    <x v="15"/>
    <n v="33244"/>
  </r>
  <r>
    <x v="17"/>
    <x v="10"/>
    <x v="15"/>
    <n v="46884"/>
  </r>
  <r>
    <x v="17"/>
    <x v="11"/>
    <x v="15"/>
    <n v="39608"/>
  </r>
  <r>
    <x v="18"/>
    <x v="0"/>
    <x v="15"/>
    <n v="33321"/>
  </r>
  <r>
    <x v="18"/>
    <x v="1"/>
    <x v="15"/>
    <n v="38066"/>
  </r>
  <r>
    <x v="18"/>
    <x v="2"/>
    <x v="15"/>
    <n v="53031"/>
  </r>
  <r>
    <x v="18"/>
    <x v="3"/>
    <x v="15"/>
    <n v="42121"/>
  </r>
  <r>
    <x v="18"/>
    <x v="4"/>
    <x v="15"/>
    <n v="42419"/>
  </r>
  <r>
    <x v="18"/>
    <x v="5"/>
    <x v="15"/>
    <n v="42960"/>
  </r>
  <r>
    <x v="18"/>
    <x v="6"/>
    <x v="15"/>
    <n v="43724"/>
  </r>
  <r>
    <x v="18"/>
    <x v="7"/>
    <x v="15"/>
    <n v="39691"/>
  </r>
  <r>
    <x v="18"/>
    <x v="8"/>
    <x v="15"/>
    <n v="38335"/>
  </r>
  <r>
    <x v="18"/>
    <x v="9"/>
    <x v="15"/>
    <n v="41433"/>
  </r>
  <r>
    <x v="18"/>
    <x v="10"/>
    <x v="15"/>
    <n v="36250"/>
  </r>
  <r>
    <x v="18"/>
    <x v="11"/>
    <x v="15"/>
    <n v="33727"/>
  </r>
  <r>
    <x v="19"/>
    <x v="0"/>
    <x v="15"/>
    <n v="30459"/>
  </r>
  <r>
    <x v="19"/>
    <x v="1"/>
    <x v="15"/>
    <n v="26893"/>
  </r>
  <r>
    <x v="19"/>
    <x v="2"/>
    <x v="15"/>
    <n v="30355"/>
  </r>
  <r>
    <x v="19"/>
    <x v="3"/>
    <x v="15"/>
    <n v="30502"/>
  </r>
  <r>
    <x v="19"/>
    <x v="4"/>
    <x v="15"/>
    <n v="33114"/>
  </r>
  <r>
    <x v="19"/>
    <x v="5"/>
    <x v="15"/>
    <n v="33169"/>
  </r>
  <r>
    <x v="19"/>
    <x v="6"/>
    <x v="15"/>
    <n v="38798"/>
  </r>
  <r>
    <x v="19"/>
    <x v="7"/>
    <x v="15"/>
    <n v="36901"/>
  </r>
  <r>
    <x v="19"/>
    <x v="8"/>
    <x v="15"/>
    <n v="37623"/>
  </r>
  <r>
    <x v="19"/>
    <x v="9"/>
    <x v="15"/>
    <n v="40258"/>
  </r>
  <r>
    <x v="19"/>
    <x v="10"/>
    <x v="15"/>
    <n v="37350"/>
  </r>
  <r>
    <x v="19"/>
    <x v="11"/>
    <x v="15"/>
    <n v="29630"/>
  </r>
  <r>
    <x v="20"/>
    <x v="0"/>
    <x v="15"/>
    <n v="23191"/>
  </r>
  <r>
    <x v="20"/>
    <x v="1"/>
    <x v="15"/>
    <n v="25440"/>
  </r>
  <r>
    <x v="20"/>
    <x v="2"/>
    <x v="15"/>
    <n v="23828"/>
  </r>
  <r>
    <x v="20"/>
    <x v="3"/>
    <x v="15"/>
    <n v="32873"/>
  </r>
  <r>
    <x v="20"/>
    <x v="4"/>
    <x v="15"/>
    <n v="32792"/>
  </r>
  <r>
    <x v="20"/>
    <x v="5"/>
    <x v="15"/>
    <n v="26491"/>
  </r>
  <r>
    <x v="20"/>
    <x v="6"/>
    <x v="15"/>
    <n v="24393"/>
  </r>
  <r>
    <x v="20"/>
    <x v="7"/>
    <x v="15"/>
    <n v="22993"/>
  </r>
  <r>
    <x v="20"/>
    <x v="8"/>
    <x v="15"/>
    <n v="40757"/>
  </r>
  <r>
    <x v="20"/>
    <x v="9"/>
    <x v="15"/>
    <n v="33957"/>
  </r>
  <r>
    <x v="20"/>
    <x v="10"/>
    <x v="15"/>
    <n v="26605"/>
  </r>
  <r>
    <x v="20"/>
    <x v="11"/>
    <x v="15"/>
    <n v="29552"/>
  </r>
  <r>
    <x v="21"/>
    <x v="0"/>
    <x v="15"/>
    <n v="23654"/>
  </r>
  <r>
    <x v="21"/>
    <x v="1"/>
    <x v="15"/>
    <n v="23392"/>
  </r>
  <r>
    <x v="21"/>
    <x v="2"/>
    <x v="15"/>
    <n v="33189"/>
  </r>
  <r>
    <x v="21"/>
    <x v="3"/>
    <x v="15"/>
    <n v="36467"/>
  </r>
  <r>
    <x v="21"/>
    <x v="4"/>
    <x v="15"/>
    <n v="33429"/>
  </r>
  <r>
    <x v="21"/>
    <x v="5"/>
    <x v="15"/>
    <n v="33751"/>
  </r>
  <r>
    <x v="21"/>
    <x v="6"/>
    <x v="15"/>
    <n v="35375"/>
  </r>
  <r>
    <x v="21"/>
    <x v="7"/>
    <x v="15"/>
    <n v="37854"/>
  </r>
  <r>
    <x v="21"/>
    <x v="8"/>
    <x v="15"/>
    <n v="42132"/>
  </r>
  <r>
    <x v="21"/>
    <x v="9"/>
    <x v="15"/>
    <n v="41646"/>
  </r>
  <r>
    <x v="21"/>
    <x v="10"/>
    <x v="15"/>
    <n v="40286"/>
  </r>
  <r>
    <x v="21"/>
    <x v="11"/>
    <x v="15"/>
    <n v="34689"/>
  </r>
  <r>
    <x v="22"/>
    <x v="0"/>
    <x v="15"/>
    <n v="32187"/>
  </r>
  <r>
    <x v="22"/>
    <x v="1"/>
    <x v="15"/>
    <n v="32008"/>
  </r>
  <r>
    <x v="22"/>
    <x v="2"/>
    <x v="15"/>
    <n v="40524"/>
  </r>
  <r>
    <x v="22"/>
    <x v="3"/>
    <x v="15"/>
    <n v="41870"/>
  </r>
  <r>
    <x v="22"/>
    <x v="4"/>
    <x v="15"/>
    <n v="41509"/>
  </r>
  <r>
    <x v="22"/>
    <x v="5"/>
    <x v="15"/>
    <n v="35198"/>
  </r>
  <r>
    <x v="22"/>
    <x v="6"/>
    <x v="15"/>
    <n v="35804"/>
  </r>
  <r>
    <x v="22"/>
    <x v="7"/>
    <x v="15"/>
    <n v="41959"/>
  </r>
  <r>
    <x v="22"/>
    <x v="8"/>
    <x v="15"/>
    <n v="41877"/>
  </r>
  <r>
    <x v="22"/>
    <x v="9"/>
    <x v="15"/>
    <n v="37506"/>
  </r>
  <r>
    <x v="22"/>
    <x v="10"/>
    <x v="15"/>
    <n v="39556"/>
  </r>
  <r>
    <x v="22"/>
    <x v="11"/>
    <x v="15"/>
    <n v="36048"/>
  </r>
  <r>
    <x v="23"/>
    <x v="0"/>
    <x v="15"/>
    <n v="32594"/>
  </r>
  <r>
    <x v="23"/>
    <x v="1"/>
    <x v="15"/>
    <n v="29149"/>
  </r>
  <r>
    <x v="23"/>
    <x v="2"/>
    <x v="15"/>
    <n v="36401"/>
  </r>
  <r>
    <x v="23"/>
    <x v="3"/>
    <x v="15"/>
    <n v="36340"/>
  </r>
  <r>
    <x v="23"/>
    <x v="4"/>
    <x v="15"/>
    <n v="42547"/>
  </r>
  <r>
    <x v="23"/>
    <x v="5"/>
    <x v="15"/>
    <n v="38882"/>
  </r>
  <r>
    <x v="23"/>
    <x v="6"/>
    <x v="15"/>
    <n v="43270"/>
  </r>
  <r>
    <x v="23"/>
    <x v="7"/>
    <x v="15"/>
    <n v="50976"/>
  </r>
  <r>
    <x v="23"/>
    <x v="8"/>
    <x v="15"/>
    <n v="52418"/>
  </r>
  <r>
    <x v="23"/>
    <x v="9"/>
    <x v="15"/>
    <n v="52294"/>
  </r>
  <r>
    <x v="23"/>
    <x v="10"/>
    <x v="15"/>
    <n v="53696"/>
  </r>
  <r>
    <x v="23"/>
    <x v="11"/>
    <x v="15"/>
    <n v="43711"/>
  </r>
  <r>
    <x v="24"/>
    <x v="0"/>
    <x v="15"/>
    <n v="49560"/>
  </r>
  <r>
    <x v="24"/>
    <x v="1"/>
    <x v="15"/>
    <n v="50228"/>
  </r>
  <r>
    <x v="24"/>
    <x v="2"/>
    <x v="15"/>
    <n v="62269"/>
  </r>
  <r>
    <x v="24"/>
    <x v="3"/>
    <x v="15"/>
    <n v="60372"/>
  </r>
  <r>
    <x v="24"/>
    <x v="4"/>
    <x v="15"/>
    <n v="61596"/>
  </r>
  <r>
    <x v="24"/>
    <x v="5"/>
    <x v="15"/>
    <n v="56580"/>
  </r>
  <r>
    <x v="24"/>
    <x v="6"/>
    <x v="15"/>
    <n v="61100"/>
  </r>
  <r>
    <x v="24"/>
    <x v="7"/>
    <x v="15"/>
    <n v="64415"/>
  </r>
  <r>
    <x v="24"/>
    <x v="8"/>
    <x v="15"/>
    <n v="59403"/>
  </r>
  <r>
    <x v="24"/>
    <x v="9"/>
    <x v="15"/>
    <n v="66729"/>
  </r>
  <r>
    <x v="24"/>
    <x v="10"/>
    <x v="15"/>
    <n v="59897"/>
  </r>
  <r>
    <x v="24"/>
    <x v="11"/>
    <x v="15"/>
    <n v="51885"/>
  </r>
  <r>
    <x v="25"/>
    <x v="0"/>
    <x v="15"/>
    <n v="50081"/>
  </r>
  <r>
    <x v="25"/>
    <x v="1"/>
    <x v="15"/>
    <n v="48432"/>
  </r>
  <r>
    <x v="25"/>
    <x v="2"/>
    <x v="15"/>
    <n v="56714"/>
  </r>
  <r>
    <x v="25"/>
    <x v="3"/>
    <x v="15"/>
    <n v="56883"/>
  </r>
  <r>
    <x v="25"/>
    <x v="4"/>
    <x v="15"/>
    <n v="60262"/>
  </r>
  <r>
    <x v="25"/>
    <x v="5"/>
    <x v="15"/>
    <n v="52415"/>
  </r>
  <r>
    <x v="25"/>
    <x v="6"/>
    <x v="15"/>
    <n v="54013"/>
  </r>
  <r>
    <x v="25"/>
    <x v="7"/>
    <x v="15"/>
    <n v="54594"/>
  </r>
  <r>
    <x v="25"/>
    <x v="8"/>
    <x v="15"/>
    <n v="53958"/>
  </r>
  <r>
    <x v="25"/>
    <x v="9"/>
    <x v="15"/>
    <n v="55461"/>
  </r>
  <r>
    <x v="25"/>
    <x v="10"/>
    <x v="15"/>
    <n v="49985"/>
  </r>
  <r>
    <x v="25"/>
    <x v="11"/>
    <x v="15"/>
    <n v="46487"/>
  </r>
  <r>
    <x v="26"/>
    <x v="0"/>
    <x v="15"/>
    <n v="44492"/>
  </r>
  <r>
    <x v="26"/>
    <x v="1"/>
    <x v="15"/>
    <n v="40488"/>
  </r>
  <r>
    <x v="26"/>
    <x v="2"/>
    <x v="15"/>
    <n v="26968"/>
  </r>
  <r>
    <x v="26"/>
    <x v="3"/>
    <x v="15"/>
    <n v="3829"/>
  </r>
  <r>
    <x v="26"/>
    <x v="4"/>
    <x v="15"/>
    <n v="7626"/>
  </r>
  <r>
    <x v="26"/>
    <x v="5"/>
    <x v="15"/>
    <n v="8487"/>
  </r>
  <r>
    <x v="26"/>
    <x v="6"/>
    <x v="15"/>
    <n v="7510"/>
  </r>
  <r>
    <x v="26"/>
    <x v="7"/>
    <x v="15"/>
    <n v="9749"/>
  </r>
  <r>
    <x v="26"/>
    <x v="8"/>
    <x v="15"/>
    <n v="11726"/>
  </r>
  <r>
    <x v="0"/>
    <x v="0"/>
    <x v="16"/>
    <n v="18230"/>
  </r>
  <r>
    <x v="0"/>
    <x v="1"/>
    <x v="16"/>
    <n v="23753"/>
  </r>
  <r>
    <x v="0"/>
    <x v="2"/>
    <x v="16"/>
    <n v="28614"/>
  </r>
  <r>
    <x v="0"/>
    <x v="3"/>
    <x v="16"/>
    <n v="27654"/>
  </r>
  <r>
    <x v="0"/>
    <x v="4"/>
    <x v="16"/>
    <n v="32545"/>
  </r>
  <r>
    <x v="0"/>
    <x v="5"/>
    <x v="16"/>
    <n v="29082"/>
  </r>
  <r>
    <x v="0"/>
    <x v="6"/>
    <x v="16"/>
    <n v="30907"/>
  </r>
  <r>
    <x v="0"/>
    <x v="7"/>
    <x v="16"/>
    <n v="36171"/>
  </r>
  <r>
    <x v="0"/>
    <x v="8"/>
    <x v="16"/>
    <n v="37034"/>
  </r>
  <r>
    <x v="0"/>
    <x v="9"/>
    <x v="16"/>
    <n v="36790"/>
  </r>
  <r>
    <x v="0"/>
    <x v="10"/>
    <x v="16"/>
    <n v="37908"/>
  </r>
  <r>
    <x v="0"/>
    <x v="11"/>
    <x v="16"/>
    <n v="34549"/>
  </r>
  <r>
    <x v="1"/>
    <x v="0"/>
    <x v="16"/>
    <n v="30836"/>
  </r>
  <r>
    <x v="1"/>
    <x v="1"/>
    <x v="16"/>
    <n v="29303"/>
  </r>
  <r>
    <x v="1"/>
    <x v="2"/>
    <x v="16"/>
    <n v="36371"/>
  </r>
  <r>
    <x v="1"/>
    <x v="3"/>
    <x v="16"/>
    <n v="30005"/>
  </r>
  <r>
    <x v="1"/>
    <x v="4"/>
    <x v="16"/>
    <n v="29858"/>
  </r>
  <r>
    <x v="1"/>
    <x v="5"/>
    <x v="16"/>
    <n v="28659"/>
  </r>
  <r>
    <x v="1"/>
    <x v="6"/>
    <x v="16"/>
    <n v="29421"/>
  </r>
  <r>
    <x v="1"/>
    <x v="7"/>
    <x v="16"/>
    <n v="31693"/>
  </r>
  <r>
    <x v="1"/>
    <x v="8"/>
    <x v="16"/>
    <n v="31009"/>
  </r>
  <r>
    <x v="1"/>
    <x v="9"/>
    <x v="16"/>
    <n v="32602"/>
  </r>
  <r>
    <x v="1"/>
    <x v="10"/>
    <x v="16"/>
    <n v="33685"/>
  </r>
  <r>
    <x v="1"/>
    <x v="11"/>
    <x v="16"/>
    <n v="30002"/>
  </r>
  <r>
    <x v="2"/>
    <x v="0"/>
    <x v="16"/>
    <n v="29248"/>
  </r>
  <r>
    <x v="2"/>
    <x v="1"/>
    <x v="16"/>
    <n v="29107"/>
  </r>
  <r>
    <x v="2"/>
    <x v="2"/>
    <x v="16"/>
    <n v="34825"/>
  </r>
  <r>
    <x v="2"/>
    <x v="3"/>
    <x v="16"/>
    <n v="33741"/>
  </r>
  <r>
    <x v="2"/>
    <x v="4"/>
    <x v="16"/>
    <n v="36733"/>
  </r>
  <r>
    <x v="2"/>
    <x v="5"/>
    <x v="16"/>
    <n v="30702"/>
  </r>
  <r>
    <x v="2"/>
    <x v="6"/>
    <x v="16"/>
    <n v="33649"/>
  </r>
  <r>
    <x v="2"/>
    <x v="7"/>
    <x v="16"/>
    <n v="32796"/>
  </r>
  <r>
    <x v="2"/>
    <x v="8"/>
    <x v="16"/>
    <n v="33345"/>
  </r>
  <r>
    <x v="2"/>
    <x v="9"/>
    <x v="16"/>
    <n v="37844"/>
  </r>
  <r>
    <x v="2"/>
    <x v="10"/>
    <x v="16"/>
    <n v="35040"/>
  </r>
  <r>
    <x v="2"/>
    <x v="11"/>
    <x v="16"/>
    <n v="32703"/>
  </r>
  <r>
    <x v="3"/>
    <x v="0"/>
    <x v="16"/>
    <n v="30387"/>
  </r>
  <r>
    <x v="3"/>
    <x v="1"/>
    <x v="16"/>
    <n v="30071"/>
  </r>
  <r>
    <x v="3"/>
    <x v="2"/>
    <x v="16"/>
    <n v="33102"/>
  </r>
  <r>
    <x v="3"/>
    <x v="3"/>
    <x v="16"/>
    <n v="36196"/>
  </r>
  <r>
    <x v="3"/>
    <x v="4"/>
    <x v="16"/>
    <n v="34910"/>
  </r>
  <r>
    <x v="3"/>
    <x v="5"/>
    <x v="16"/>
    <n v="32274"/>
  </r>
  <r>
    <x v="3"/>
    <x v="6"/>
    <x v="16"/>
    <n v="33502"/>
  </r>
  <r>
    <x v="3"/>
    <x v="7"/>
    <x v="16"/>
    <n v="32363"/>
  </r>
  <r>
    <x v="3"/>
    <x v="8"/>
    <x v="16"/>
    <n v="35785"/>
  </r>
  <r>
    <x v="3"/>
    <x v="9"/>
    <x v="16"/>
    <n v="37319"/>
  </r>
  <r>
    <x v="3"/>
    <x v="10"/>
    <x v="16"/>
    <n v="33690"/>
  </r>
  <r>
    <x v="3"/>
    <x v="11"/>
    <x v="16"/>
    <n v="31979"/>
  </r>
  <r>
    <x v="4"/>
    <x v="0"/>
    <x v="16"/>
    <n v="29648"/>
  </r>
  <r>
    <x v="4"/>
    <x v="1"/>
    <x v="16"/>
    <n v="29496"/>
  </r>
  <r>
    <x v="4"/>
    <x v="2"/>
    <x v="16"/>
    <n v="36456"/>
  </r>
  <r>
    <x v="4"/>
    <x v="3"/>
    <x v="16"/>
    <n v="35176"/>
  </r>
  <r>
    <x v="4"/>
    <x v="4"/>
    <x v="16"/>
    <n v="33447"/>
  </r>
  <r>
    <x v="4"/>
    <x v="5"/>
    <x v="16"/>
    <n v="32173"/>
  </r>
  <r>
    <x v="4"/>
    <x v="6"/>
    <x v="16"/>
    <n v="35948"/>
  </r>
  <r>
    <x v="4"/>
    <x v="7"/>
    <x v="16"/>
    <n v="35472"/>
  </r>
  <r>
    <x v="4"/>
    <x v="8"/>
    <x v="16"/>
    <n v="35831"/>
  </r>
  <r>
    <x v="4"/>
    <x v="9"/>
    <x v="16"/>
    <n v="37823"/>
  </r>
  <r>
    <x v="4"/>
    <x v="10"/>
    <x v="16"/>
    <n v="40914"/>
  </r>
  <r>
    <x v="4"/>
    <x v="11"/>
    <x v="16"/>
    <n v="39054"/>
  </r>
  <r>
    <x v="5"/>
    <x v="0"/>
    <x v="16"/>
    <n v="34452"/>
  </r>
  <r>
    <x v="5"/>
    <x v="1"/>
    <x v="16"/>
    <n v="33037"/>
  </r>
  <r>
    <x v="5"/>
    <x v="2"/>
    <x v="16"/>
    <n v="43400"/>
  </r>
  <r>
    <x v="5"/>
    <x v="3"/>
    <x v="16"/>
    <n v="40683"/>
  </r>
  <r>
    <x v="5"/>
    <x v="4"/>
    <x v="16"/>
    <n v="38657"/>
  </r>
  <r>
    <x v="5"/>
    <x v="5"/>
    <x v="16"/>
    <n v="37852"/>
  </r>
  <r>
    <x v="5"/>
    <x v="6"/>
    <x v="16"/>
    <n v="39298"/>
  </r>
  <r>
    <x v="5"/>
    <x v="7"/>
    <x v="16"/>
    <n v="39007"/>
  </r>
  <r>
    <x v="5"/>
    <x v="8"/>
    <x v="16"/>
    <n v="43281"/>
  </r>
  <r>
    <x v="5"/>
    <x v="9"/>
    <x v="16"/>
    <n v="41306"/>
  </r>
  <r>
    <x v="5"/>
    <x v="10"/>
    <x v="16"/>
    <n v="43490"/>
  </r>
  <r>
    <x v="5"/>
    <x v="11"/>
    <x v="16"/>
    <n v="41257"/>
  </r>
  <r>
    <x v="6"/>
    <x v="0"/>
    <x v="16"/>
    <n v="33554"/>
  </r>
  <r>
    <x v="6"/>
    <x v="1"/>
    <x v="16"/>
    <n v="38364"/>
  </r>
  <r>
    <x v="6"/>
    <x v="2"/>
    <x v="16"/>
    <n v="48116"/>
  </r>
  <r>
    <x v="6"/>
    <x v="3"/>
    <x v="16"/>
    <n v="40808"/>
  </r>
  <r>
    <x v="6"/>
    <x v="4"/>
    <x v="16"/>
    <n v="41294"/>
  </r>
  <r>
    <x v="6"/>
    <x v="5"/>
    <x v="16"/>
    <n v="40519"/>
  </r>
  <r>
    <x v="6"/>
    <x v="6"/>
    <x v="16"/>
    <n v="42204"/>
  </r>
  <r>
    <x v="6"/>
    <x v="7"/>
    <x v="16"/>
    <n v="45071"/>
  </r>
  <r>
    <x v="6"/>
    <x v="8"/>
    <x v="16"/>
    <n v="44147"/>
  </r>
  <r>
    <x v="6"/>
    <x v="9"/>
    <x v="16"/>
    <n v="47501"/>
  </r>
  <r>
    <x v="6"/>
    <x v="10"/>
    <x v="16"/>
    <n v="43712"/>
  </r>
  <r>
    <x v="6"/>
    <x v="11"/>
    <x v="16"/>
    <n v="38675"/>
  </r>
  <r>
    <x v="7"/>
    <x v="0"/>
    <x v="16"/>
    <n v="36777"/>
  </r>
  <r>
    <x v="7"/>
    <x v="1"/>
    <x v="16"/>
    <n v="34986"/>
  </r>
  <r>
    <x v="7"/>
    <x v="2"/>
    <x v="16"/>
    <n v="43665"/>
  </r>
  <r>
    <x v="7"/>
    <x v="3"/>
    <x v="16"/>
    <n v="40304"/>
  </r>
  <r>
    <x v="7"/>
    <x v="4"/>
    <x v="16"/>
    <n v="41228"/>
  </r>
  <r>
    <x v="7"/>
    <x v="5"/>
    <x v="16"/>
    <n v="39384"/>
  </r>
  <r>
    <x v="7"/>
    <x v="6"/>
    <x v="16"/>
    <n v="38706"/>
  </r>
  <r>
    <x v="7"/>
    <x v="7"/>
    <x v="16"/>
    <n v="39893"/>
  </r>
  <r>
    <x v="7"/>
    <x v="8"/>
    <x v="16"/>
    <n v="37584"/>
  </r>
  <r>
    <x v="7"/>
    <x v="9"/>
    <x v="16"/>
    <n v="38676"/>
  </r>
  <r>
    <x v="7"/>
    <x v="10"/>
    <x v="16"/>
    <n v="39134"/>
  </r>
  <r>
    <x v="7"/>
    <x v="11"/>
    <x v="16"/>
    <n v="28673"/>
  </r>
  <r>
    <x v="8"/>
    <x v="0"/>
    <x v="16"/>
    <n v="30222"/>
  </r>
  <r>
    <x v="8"/>
    <x v="1"/>
    <x v="16"/>
    <n v="29721"/>
  </r>
  <r>
    <x v="8"/>
    <x v="2"/>
    <x v="16"/>
    <n v="34659"/>
  </r>
  <r>
    <x v="8"/>
    <x v="3"/>
    <x v="16"/>
    <n v="34344"/>
  </r>
  <r>
    <x v="8"/>
    <x v="4"/>
    <x v="16"/>
    <n v="34585"/>
  </r>
  <r>
    <x v="8"/>
    <x v="5"/>
    <x v="16"/>
    <n v="32495"/>
  </r>
  <r>
    <x v="8"/>
    <x v="6"/>
    <x v="16"/>
    <n v="37762"/>
  </r>
  <r>
    <x v="8"/>
    <x v="7"/>
    <x v="16"/>
    <n v="39627"/>
  </r>
  <r>
    <x v="8"/>
    <x v="8"/>
    <x v="16"/>
    <n v="39676"/>
  </r>
  <r>
    <x v="8"/>
    <x v="9"/>
    <x v="16"/>
    <n v="41464"/>
  </r>
  <r>
    <x v="8"/>
    <x v="10"/>
    <x v="16"/>
    <n v="40757"/>
  </r>
  <r>
    <x v="8"/>
    <x v="11"/>
    <x v="16"/>
    <n v="38215"/>
  </r>
  <r>
    <x v="9"/>
    <x v="0"/>
    <x v="16"/>
    <n v="36212"/>
  </r>
  <r>
    <x v="9"/>
    <x v="1"/>
    <x v="16"/>
    <n v="32190"/>
  </r>
  <r>
    <x v="9"/>
    <x v="2"/>
    <x v="16"/>
    <n v="41496"/>
  </r>
  <r>
    <x v="9"/>
    <x v="3"/>
    <x v="16"/>
    <n v="44929"/>
  </r>
  <r>
    <x v="9"/>
    <x v="4"/>
    <x v="16"/>
    <n v="51709"/>
  </r>
  <r>
    <x v="9"/>
    <x v="5"/>
    <x v="16"/>
    <n v="45447"/>
  </r>
  <r>
    <x v="9"/>
    <x v="6"/>
    <x v="16"/>
    <n v="49554"/>
  </r>
  <r>
    <x v="9"/>
    <x v="7"/>
    <x v="16"/>
    <n v="48245"/>
  </r>
  <r>
    <x v="9"/>
    <x v="8"/>
    <x v="16"/>
    <n v="48351"/>
  </r>
  <r>
    <x v="9"/>
    <x v="9"/>
    <x v="16"/>
    <n v="48351"/>
  </r>
  <r>
    <x v="9"/>
    <x v="10"/>
    <x v="16"/>
    <n v="45654"/>
  </r>
  <r>
    <x v="9"/>
    <x v="11"/>
    <x v="16"/>
    <n v="44865"/>
  </r>
  <r>
    <x v="10"/>
    <x v="0"/>
    <x v="16"/>
    <n v="42805"/>
  </r>
  <r>
    <x v="10"/>
    <x v="1"/>
    <x v="16"/>
    <n v="45644"/>
  </r>
  <r>
    <x v="10"/>
    <x v="2"/>
    <x v="16"/>
    <n v="57504"/>
  </r>
  <r>
    <x v="10"/>
    <x v="3"/>
    <x v="16"/>
    <n v="47510"/>
  </r>
  <r>
    <x v="10"/>
    <x v="4"/>
    <x v="16"/>
    <n v="46807"/>
  </r>
  <r>
    <x v="10"/>
    <x v="5"/>
    <x v="16"/>
    <n v="48236"/>
  </r>
  <r>
    <x v="10"/>
    <x v="6"/>
    <x v="16"/>
    <n v="49371"/>
  </r>
  <r>
    <x v="10"/>
    <x v="7"/>
    <x v="16"/>
    <n v="47610"/>
  </r>
  <r>
    <x v="10"/>
    <x v="8"/>
    <x v="16"/>
    <n v="52546"/>
  </r>
  <r>
    <x v="10"/>
    <x v="9"/>
    <x v="16"/>
    <n v="49492"/>
  </r>
  <r>
    <x v="10"/>
    <x v="10"/>
    <x v="16"/>
    <n v="50238"/>
  </r>
  <r>
    <x v="10"/>
    <x v="11"/>
    <x v="16"/>
    <n v="47677"/>
  </r>
  <r>
    <x v="11"/>
    <x v="0"/>
    <x v="16"/>
    <n v="43150"/>
  </r>
  <r>
    <x v="11"/>
    <x v="1"/>
    <x v="16"/>
    <n v="41337"/>
  </r>
  <r>
    <x v="11"/>
    <x v="2"/>
    <x v="16"/>
    <n v="53701"/>
  </r>
  <r>
    <x v="11"/>
    <x v="3"/>
    <x v="16"/>
    <n v="50809"/>
  </r>
  <r>
    <x v="11"/>
    <x v="4"/>
    <x v="16"/>
    <n v="49575"/>
  </r>
  <r>
    <x v="11"/>
    <x v="5"/>
    <x v="16"/>
    <n v="48084"/>
  </r>
  <r>
    <x v="11"/>
    <x v="6"/>
    <x v="16"/>
    <n v="47982"/>
  </r>
  <r>
    <x v="11"/>
    <x v="7"/>
    <x v="16"/>
    <n v="50174"/>
  </r>
  <r>
    <x v="11"/>
    <x v="8"/>
    <x v="16"/>
    <n v="52701"/>
  </r>
  <r>
    <x v="11"/>
    <x v="9"/>
    <x v="16"/>
    <n v="47839"/>
  </r>
  <r>
    <x v="11"/>
    <x v="10"/>
    <x v="16"/>
    <n v="52523"/>
  </r>
  <r>
    <x v="11"/>
    <x v="11"/>
    <x v="16"/>
    <n v="48322"/>
  </r>
  <r>
    <x v="12"/>
    <x v="0"/>
    <x v="16"/>
    <n v="43273"/>
  </r>
  <r>
    <x v="12"/>
    <x v="1"/>
    <x v="16"/>
    <n v="40887"/>
  </r>
  <r>
    <x v="12"/>
    <x v="2"/>
    <x v="16"/>
    <n v="49754"/>
  </r>
  <r>
    <x v="12"/>
    <x v="3"/>
    <x v="16"/>
    <n v="47642"/>
  </r>
  <r>
    <x v="12"/>
    <x v="4"/>
    <x v="16"/>
    <n v="49087"/>
  </r>
  <r>
    <x v="12"/>
    <x v="5"/>
    <x v="16"/>
    <n v="48029"/>
  </r>
  <r>
    <x v="12"/>
    <x v="6"/>
    <x v="16"/>
    <n v="51307"/>
  </r>
  <r>
    <x v="12"/>
    <x v="7"/>
    <x v="16"/>
    <n v="55395"/>
  </r>
  <r>
    <x v="12"/>
    <x v="8"/>
    <x v="16"/>
    <n v="53263"/>
  </r>
  <r>
    <x v="12"/>
    <x v="9"/>
    <x v="16"/>
    <n v="51385"/>
  </r>
  <r>
    <x v="12"/>
    <x v="10"/>
    <x v="16"/>
    <n v="53861"/>
  </r>
  <r>
    <x v="12"/>
    <x v="11"/>
    <x v="16"/>
    <n v="41953"/>
  </r>
  <r>
    <x v="13"/>
    <x v="0"/>
    <x v="16"/>
    <n v="40825"/>
  </r>
  <r>
    <x v="13"/>
    <x v="1"/>
    <x v="16"/>
    <n v="39596"/>
  </r>
  <r>
    <x v="13"/>
    <x v="2"/>
    <x v="16"/>
    <n v="47894"/>
  </r>
  <r>
    <x v="13"/>
    <x v="3"/>
    <x v="16"/>
    <n v="41040"/>
  </r>
  <r>
    <x v="13"/>
    <x v="4"/>
    <x v="16"/>
    <n v="40246"/>
  </r>
  <r>
    <x v="13"/>
    <x v="5"/>
    <x v="16"/>
    <n v="39846"/>
  </r>
  <r>
    <x v="13"/>
    <x v="6"/>
    <x v="16"/>
    <n v="39861"/>
  </r>
  <r>
    <x v="13"/>
    <x v="7"/>
    <x v="16"/>
    <n v="45649"/>
  </r>
  <r>
    <x v="13"/>
    <x v="8"/>
    <x v="16"/>
    <n v="45111"/>
  </r>
  <r>
    <x v="13"/>
    <x v="9"/>
    <x v="16"/>
    <n v="47700"/>
  </r>
  <r>
    <x v="13"/>
    <x v="10"/>
    <x v="16"/>
    <n v="46874"/>
  </r>
  <r>
    <x v="13"/>
    <x v="11"/>
    <x v="16"/>
    <n v="36478"/>
  </r>
  <r>
    <x v="14"/>
    <x v="0"/>
    <x v="16"/>
    <n v="36585"/>
  </r>
  <r>
    <x v="14"/>
    <x v="1"/>
    <x v="16"/>
    <n v="36370"/>
  </r>
  <r>
    <x v="14"/>
    <x v="2"/>
    <x v="16"/>
    <n v="36155"/>
  </r>
  <r>
    <x v="14"/>
    <x v="3"/>
    <x v="16"/>
    <n v="40285"/>
  </r>
  <r>
    <x v="14"/>
    <x v="4"/>
    <x v="16"/>
    <n v="40638"/>
  </r>
  <r>
    <x v="14"/>
    <x v="5"/>
    <x v="16"/>
    <n v="37376"/>
  </r>
  <r>
    <x v="14"/>
    <x v="6"/>
    <x v="16"/>
    <n v="40807"/>
  </r>
  <r>
    <x v="14"/>
    <x v="7"/>
    <x v="16"/>
    <n v="39699"/>
  </r>
  <r>
    <x v="14"/>
    <x v="8"/>
    <x v="16"/>
    <n v="40744"/>
  </r>
  <r>
    <x v="14"/>
    <x v="9"/>
    <x v="16"/>
    <n v="41551"/>
  </r>
  <r>
    <x v="14"/>
    <x v="10"/>
    <x v="16"/>
    <n v="37492"/>
  </r>
  <r>
    <x v="14"/>
    <x v="11"/>
    <x v="16"/>
    <n v="19134"/>
  </r>
  <r>
    <x v="15"/>
    <x v="0"/>
    <x v="16"/>
    <n v="32883"/>
  </r>
  <r>
    <x v="15"/>
    <x v="1"/>
    <x v="16"/>
    <n v="32602"/>
  </r>
  <r>
    <x v="15"/>
    <x v="2"/>
    <x v="16"/>
    <n v="38017"/>
  </r>
  <r>
    <x v="15"/>
    <x v="3"/>
    <x v="16"/>
    <n v="36471"/>
  </r>
  <r>
    <x v="15"/>
    <x v="4"/>
    <x v="16"/>
    <n v="35282"/>
  </r>
  <r>
    <x v="15"/>
    <x v="5"/>
    <x v="16"/>
    <n v="36635"/>
  </r>
  <r>
    <x v="15"/>
    <x v="6"/>
    <x v="16"/>
    <n v="33685"/>
  </r>
  <r>
    <x v="15"/>
    <x v="7"/>
    <x v="16"/>
    <n v="35904"/>
  </r>
  <r>
    <x v="15"/>
    <x v="8"/>
    <x v="16"/>
    <n v="36806"/>
  </r>
  <r>
    <x v="15"/>
    <x v="9"/>
    <x v="16"/>
    <n v="37654"/>
  </r>
  <r>
    <x v="15"/>
    <x v="10"/>
    <x v="16"/>
    <n v="35409"/>
  </r>
  <r>
    <x v="15"/>
    <x v="11"/>
    <x v="16"/>
    <n v="36227"/>
  </r>
  <r>
    <x v="16"/>
    <x v="0"/>
    <x v="16"/>
    <n v="30899"/>
  </r>
  <r>
    <x v="16"/>
    <x v="1"/>
    <x v="16"/>
    <n v="31748"/>
  </r>
  <r>
    <x v="16"/>
    <x v="2"/>
    <x v="16"/>
    <n v="39285"/>
  </r>
  <r>
    <x v="16"/>
    <x v="3"/>
    <x v="16"/>
    <n v="37293"/>
  </r>
  <r>
    <x v="16"/>
    <x v="4"/>
    <x v="16"/>
    <n v="34167"/>
  </r>
  <r>
    <x v="16"/>
    <x v="5"/>
    <x v="16"/>
    <n v="37989"/>
  </r>
  <r>
    <x v="16"/>
    <x v="6"/>
    <x v="16"/>
    <n v="36286"/>
  </r>
  <r>
    <x v="16"/>
    <x v="7"/>
    <x v="16"/>
    <n v="37976"/>
  </r>
  <r>
    <x v="16"/>
    <x v="8"/>
    <x v="16"/>
    <n v="38159"/>
  </r>
  <r>
    <x v="16"/>
    <x v="9"/>
    <x v="16"/>
    <n v="31755"/>
  </r>
  <r>
    <x v="16"/>
    <x v="10"/>
    <x v="16"/>
    <n v="32013"/>
  </r>
  <r>
    <x v="16"/>
    <x v="11"/>
    <x v="16"/>
    <n v="1746"/>
  </r>
  <r>
    <x v="17"/>
    <x v="0"/>
    <x v="16"/>
    <n v="21989"/>
  </r>
  <r>
    <x v="17"/>
    <x v="1"/>
    <x v="16"/>
    <n v="22594"/>
  </r>
  <r>
    <x v="17"/>
    <x v="2"/>
    <x v="16"/>
    <n v="20364"/>
  </r>
  <r>
    <x v="17"/>
    <x v="3"/>
    <x v="16"/>
    <n v="24466"/>
  </r>
  <r>
    <x v="17"/>
    <x v="4"/>
    <x v="16"/>
    <n v="23233"/>
  </r>
  <r>
    <x v="17"/>
    <x v="5"/>
    <x v="16"/>
    <n v="22466"/>
  </r>
  <r>
    <x v="17"/>
    <x v="6"/>
    <x v="16"/>
    <n v="9395"/>
  </r>
  <r>
    <x v="17"/>
    <x v="7"/>
    <x v="16"/>
    <n v="9640"/>
  </r>
  <r>
    <x v="17"/>
    <x v="8"/>
    <x v="16"/>
    <n v="10940"/>
  </r>
  <r>
    <x v="17"/>
    <x v="9"/>
    <x v="16"/>
    <n v="14725"/>
  </r>
  <r>
    <x v="17"/>
    <x v="10"/>
    <x v="16"/>
    <n v="24835"/>
  </r>
  <r>
    <x v="17"/>
    <x v="11"/>
    <x v="16"/>
    <n v="18162"/>
  </r>
  <r>
    <x v="18"/>
    <x v="0"/>
    <x v="16"/>
    <n v="18119"/>
  </r>
  <r>
    <x v="18"/>
    <x v="1"/>
    <x v="16"/>
    <n v="17245"/>
  </r>
  <r>
    <x v="18"/>
    <x v="2"/>
    <x v="16"/>
    <n v="23444"/>
  </r>
  <r>
    <x v="18"/>
    <x v="3"/>
    <x v="16"/>
    <n v="20422"/>
  </r>
  <r>
    <x v="18"/>
    <x v="4"/>
    <x v="16"/>
    <n v="22999"/>
  </r>
  <r>
    <x v="18"/>
    <x v="5"/>
    <x v="16"/>
    <n v="25232"/>
  </r>
  <r>
    <x v="18"/>
    <x v="6"/>
    <x v="16"/>
    <n v="28716"/>
  </r>
  <r>
    <x v="18"/>
    <x v="7"/>
    <x v="16"/>
    <n v="21690"/>
  </r>
  <r>
    <x v="18"/>
    <x v="8"/>
    <x v="16"/>
    <n v="16784"/>
  </r>
  <r>
    <x v="18"/>
    <x v="9"/>
    <x v="16"/>
    <n v="17108"/>
  </r>
  <r>
    <x v="18"/>
    <x v="10"/>
    <x v="16"/>
    <n v="14419"/>
  </r>
  <r>
    <x v="18"/>
    <x v="11"/>
    <x v="16"/>
    <n v="16579"/>
  </r>
  <r>
    <x v="19"/>
    <x v="0"/>
    <x v="16"/>
    <n v="15843"/>
  </r>
  <r>
    <x v="19"/>
    <x v="1"/>
    <x v="16"/>
    <n v="10450"/>
  </r>
  <r>
    <x v="19"/>
    <x v="2"/>
    <x v="16"/>
    <n v="12306"/>
  </r>
  <r>
    <x v="19"/>
    <x v="3"/>
    <x v="16"/>
    <n v="13041"/>
  </r>
  <r>
    <x v="19"/>
    <x v="4"/>
    <x v="16"/>
    <n v="16899"/>
  </r>
  <r>
    <x v="19"/>
    <x v="5"/>
    <x v="16"/>
    <n v="13740"/>
  </r>
  <r>
    <x v="19"/>
    <x v="6"/>
    <x v="16"/>
    <n v="16127"/>
  </r>
  <r>
    <x v="19"/>
    <x v="7"/>
    <x v="16"/>
    <n v="14669"/>
  </r>
  <r>
    <x v="19"/>
    <x v="8"/>
    <x v="16"/>
    <n v="15789"/>
  </r>
  <r>
    <x v="19"/>
    <x v="9"/>
    <x v="16"/>
    <n v="17573"/>
  </r>
  <r>
    <x v="19"/>
    <x v="10"/>
    <x v="16"/>
    <n v="15739"/>
  </r>
  <r>
    <x v="19"/>
    <x v="11"/>
    <x v="16"/>
    <n v="12092"/>
  </r>
  <r>
    <x v="20"/>
    <x v="0"/>
    <x v="16"/>
    <n v="13482"/>
  </r>
  <r>
    <x v="20"/>
    <x v="1"/>
    <x v="16"/>
    <n v="11138"/>
  </r>
  <r>
    <x v="20"/>
    <x v="2"/>
    <x v="16"/>
    <n v="10267"/>
  </r>
  <r>
    <x v="20"/>
    <x v="3"/>
    <x v="16"/>
    <n v="13125"/>
  </r>
  <r>
    <x v="20"/>
    <x v="4"/>
    <x v="16"/>
    <n v="14829"/>
  </r>
  <r>
    <x v="20"/>
    <x v="5"/>
    <x v="16"/>
    <n v="12975"/>
  </r>
  <r>
    <x v="20"/>
    <x v="6"/>
    <x v="16"/>
    <n v="12413"/>
  </r>
  <r>
    <x v="20"/>
    <x v="7"/>
    <x v="16"/>
    <n v="11602"/>
  </r>
  <r>
    <x v="20"/>
    <x v="8"/>
    <x v="16"/>
    <n v="14170"/>
  </r>
  <r>
    <x v="20"/>
    <x v="9"/>
    <x v="16"/>
    <n v="14807"/>
  </r>
  <r>
    <x v="20"/>
    <x v="10"/>
    <x v="16"/>
    <n v="11884"/>
  </r>
  <r>
    <x v="20"/>
    <x v="11"/>
    <x v="16"/>
    <n v="10704"/>
  </r>
  <r>
    <x v="21"/>
    <x v="0"/>
    <x v="16"/>
    <n v="11394"/>
  </r>
  <r>
    <x v="21"/>
    <x v="1"/>
    <x v="16"/>
    <n v="9957"/>
  </r>
  <r>
    <x v="21"/>
    <x v="2"/>
    <x v="16"/>
    <n v="16072"/>
  </r>
  <r>
    <x v="21"/>
    <x v="3"/>
    <x v="16"/>
    <n v="17632"/>
  </r>
  <r>
    <x v="21"/>
    <x v="4"/>
    <x v="16"/>
    <n v="16980"/>
  </r>
  <r>
    <x v="21"/>
    <x v="5"/>
    <x v="16"/>
    <n v="16191"/>
  </r>
  <r>
    <x v="21"/>
    <x v="6"/>
    <x v="16"/>
    <n v="16549"/>
  </r>
  <r>
    <x v="21"/>
    <x v="7"/>
    <x v="16"/>
    <n v="16385"/>
  </r>
  <r>
    <x v="21"/>
    <x v="8"/>
    <x v="16"/>
    <n v="18407"/>
  </r>
  <r>
    <x v="21"/>
    <x v="9"/>
    <x v="16"/>
    <n v="15779"/>
  </r>
  <r>
    <x v="21"/>
    <x v="10"/>
    <x v="16"/>
    <n v="18296"/>
  </r>
  <r>
    <x v="21"/>
    <x v="11"/>
    <x v="16"/>
    <n v="14999"/>
  </r>
  <r>
    <x v="22"/>
    <x v="0"/>
    <x v="16"/>
    <n v="15802"/>
  </r>
  <r>
    <x v="22"/>
    <x v="1"/>
    <x v="16"/>
    <n v="14373"/>
  </r>
  <r>
    <x v="22"/>
    <x v="2"/>
    <x v="16"/>
    <n v="20185"/>
  </r>
  <r>
    <x v="22"/>
    <x v="3"/>
    <x v="16"/>
    <n v="20620"/>
  </r>
  <r>
    <x v="22"/>
    <x v="4"/>
    <x v="16"/>
    <n v="20291"/>
  </r>
  <r>
    <x v="22"/>
    <x v="5"/>
    <x v="16"/>
    <n v="20939"/>
  </r>
  <r>
    <x v="22"/>
    <x v="6"/>
    <x v="16"/>
    <n v="18555"/>
  </r>
  <r>
    <x v="22"/>
    <x v="7"/>
    <x v="16"/>
    <n v="22097"/>
  </r>
  <r>
    <x v="22"/>
    <x v="8"/>
    <x v="16"/>
    <n v="20923"/>
  </r>
  <r>
    <x v="22"/>
    <x v="9"/>
    <x v="16"/>
    <n v="21478"/>
  </r>
  <r>
    <x v="22"/>
    <x v="10"/>
    <x v="16"/>
    <n v="23457"/>
  </r>
  <r>
    <x v="22"/>
    <x v="11"/>
    <x v="16"/>
    <n v="19341"/>
  </r>
  <r>
    <x v="23"/>
    <x v="0"/>
    <x v="16"/>
    <n v="17894"/>
  </r>
  <r>
    <x v="23"/>
    <x v="1"/>
    <x v="16"/>
    <n v="16390"/>
  </r>
  <r>
    <x v="23"/>
    <x v="2"/>
    <x v="16"/>
    <n v="21630"/>
  </r>
  <r>
    <x v="23"/>
    <x v="3"/>
    <x v="16"/>
    <n v="18889"/>
  </r>
  <r>
    <x v="23"/>
    <x v="4"/>
    <x v="16"/>
    <n v="21087"/>
  </r>
  <r>
    <x v="23"/>
    <x v="5"/>
    <x v="16"/>
    <n v="19462"/>
  </r>
  <r>
    <x v="23"/>
    <x v="6"/>
    <x v="16"/>
    <n v="27744"/>
  </r>
  <r>
    <x v="23"/>
    <x v="7"/>
    <x v="16"/>
    <n v="29705"/>
  </r>
  <r>
    <x v="23"/>
    <x v="8"/>
    <x v="16"/>
    <n v="28686"/>
  </r>
  <r>
    <x v="23"/>
    <x v="9"/>
    <x v="16"/>
    <n v="29780"/>
  </r>
  <r>
    <x v="23"/>
    <x v="10"/>
    <x v="16"/>
    <n v="28995"/>
  </r>
  <r>
    <x v="23"/>
    <x v="11"/>
    <x v="16"/>
    <n v="23947"/>
  </r>
  <r>
    <x v="24"/>
    <x v="0"/>
    <x v="16"/>
    <n v="32235"/>
  </r>
  <r>
    <x v="24"/>
    <x v="1"/>
    <x v="16"/>
    <n v="31675"/>
  </r>
  <r>
    <x v="24"/>
    <x v="2"/>
    <x v="16"/>
    <n v="40314"/>
  </r>
  <r>
    <x v="24"/>
    <x v="3"/>
    <x v="16"/>
    <n v="34665"/>
  </r>
  <r>
    <x v="24"/>
    <x v="4"/>
    <x v="16"/>
    <n v="34216"/>
  </r>
  <r>
    <x v="24"/>
    <x v="5"/>
    <x v="16"/>
    <n v="34561"/>
  </r>
  <r>
    <x v="24"/>
    <x v="6"/>
    <x v="16"/>
    <n v="33013"/>
  </r>
  <r>
    <x v="24"/>
    <x v="7"/>
    <x v="16"/>
    <n v="36594"/>
  </r>
  <r>
    <x v="24"/>
    <x v="8"/>
    <x v="16"/>
    <n v="32997"/>
  </r>
  <r>
    <x v="24"/>
    <x v="9"/>
    <x v="16"/>
    <n v="38269"/>
  </r>
  <r>
    <x v="24"/>
    <x v="10"/>
    <x v="16"/>
    <n v="38037"/>
  </r>
  <r>
    <x v="24"/>
    <x v="11"/>
    <x v="16"/>
    <n v="24876"/>
  </r>
  <r>
    <x v="25"/>
    <x v="0"/>
    <x v="16"/>
    <n v="32008"/>
  </r>
  <r>
    <x v="25"/>
    <x v="1"/>
    <x v="16"/>
    <n v="28920"/>
  </r>
  <r>
    <x v="25"/>
    <x v="2"/>
    <x v="16"/>
    <n v="32685"/>
  </r>
  <r>
    <x v="25"/>
    <x v="3"/>
    <x v="16"/>
    <n v="31623"/>
  </r>
  <r>
    <x v="25"/>
    <x v="4"/>
    <x v="16"/>
    <n v="34473"/>
  </r>
  <r>
    <x v="25"/>
    <x v="5"/>
    <x v="16"/>
    <n v="28753"/>
  </r>
  <r>
    <x v="25"/>
    <x v="6"/>
    <x v="16"/>
    <n v="30232"/>
  </r>
  <r>
    <x v="25"/>
    <x v="7"/>
    <x v="16"/>
    <n v="30355"/>
  </r>
  <r>
    <x v="25"/>
    <x v="8"/>
    <x v="16"/>
    <n v="30638"/>
  </r>
  <r>
    <x v="25"/>
    <x v="9"/>
    <x v="16"/>
    <n v="30069"/>
  </r>
  <r>
    <x v="25"/>
    <x v="10"/>
    <x v="16"/>
    <n v="28535"/>
  </r>
  <r>
    <x v="25"/>
    <x v="11"/>
    <x v="16"/>
    <n v="25084"/>
  </r>
  <r>
    <x v="26"/>
    <x v="0"/>
    <x v="16"/>
    <n v="28293"/>
  </r>
  <r>
    <x v="26"/>
    <x v="1"/>
    <x v="16"/>
    <n v="24279"/>
  </r>
  <r>
    <x v="26"/>
    <x v="2"/>
    <x v="16"/>
    <n v="14095"/>
  </r>
  <r>
    <x v="26"/>
    <x v="3"/>
    <x v="16"/>
    <n v="2103"/>
  </r>
  <r>
    <x v="26"/>
    <x v="4"/>
    <x v="16"/>
    <n v="3669"/>
  </r>
  <r>
    <x v="26"/>
    <x v="5"/>
    <x v="16"/>
    <n v="4039"/>
  </r>
  <r>
    <x v="26"/>
    <x v="6"/>
    <x v="16"/>
    <n v="3613"/>
  </r>
  <r>
    <x v="26"/>
    <x v="7"/>
    <x v="16"/>
    <n v="4516"/>
  </r>
  <r>
    <x v="26"/>
    <x v="8"/>
    <x v="16"/>
    <n v="5480"/>
  </r>
  <r>
    <x v="0"/>
    <x v="0"/>
    <x v="17"/>
    <n v="13661"/>
  </r>
  <r>
    <x v="0"/>
    <x v="1"/>
    <x v="17"/>
    <n v="13681"/>
  </r>
  <r>
    <x v="0"/>
    <x v="2"/>
    <x v="17"/>
    <n v="16892"/>
  </r>
  <r>
    <x v="0"/>
    <x v="3"/>
    <x v="17"/>
    <n v="15980"/>
  </r>
  <r>
    <x v="0"/>
    <x v="4"/>
    <x v="17"/>
    <n v="18346"/>
  </r>
  <r>
    <x v="0"/>
    <x v="5"/>
    <x v="17"/>
    <n v="16673"/>
  </r>
  <r>
    <x v="0"/>
    <x v="6"/>
    <x v="17"/>
    <n v="17409"/>
  </r>
  <r>
    <x v="0"/>
    <x v="7"/>
    <x v="17"/>
    <n v="19797"/>
  </r>
  <r>
    <x v="0"/>
    <x v="8"/>
    <x v="17"/>
    <n v="21405"/>
  </r>
  <r>
    <x v="0"/>
    <x v="9"/>
    <x v="17"/>
    <n v="20778"/>
  </r>
  <r>
    <x v="0"/>
    <x v="10"/>
    <x v="17"/>
    <n v="21508"/>
  </r>
  <r>
    <x v="0"/>
    <x v="11"/>
    <x v="17"/>
    <n v="19691"/>
  </r>
  <r>
    <x v="1"/>
    <x v="0"/>
    <x v="17"/>
    <n v="18460"/>
  </r>
  <r>
    <x v="1"/>
    <x v="1"/>
    <x v="17"/>
    <n v="17404"/>
  </r>
  <r>
    <x v="1"/>
    <x v="2"/>
    <x v="17"/>
    <n v="21918"/>
  </r>
  <r>
    <x v="1"/>
    <x v="3"/>
    <x v="17"/>
    <n v="17690"/>
  </r>
  <r>
    <x v="1"/>
    <x v="4"/>
    <x v="17"/>
    <n v="17455"/>
  </r>
  <r>
    <x v="1"/>
    <x v="5"/>
    <x v="17"/>
    <n v="16697"/>
  </r>
  <r>
    <x v="1"/>
    <x v="6"/>
    <x v="17"/>
    <n v="19126"/>
  </r>
  <r>
    <x v="1"/>
    <x v="7"/>
    <x v="17"/>
    <n v="20243"/>
  </r>
  <r>
    <x v="1"/>
    <x v="8"/>
    <x v="17"/>
    <n v="20999"/>
  </r>
  <r>
    <x v="1"/>
    <x v="9"/>
    <x v="17"/>
    <n v="20451"/>
  </r>
  <r>
    <x v="1"/>
    <x v="10"/>
    <x v="17"/>
    <n v="21108"/>
  </r>
  <r>
    <x v="1"/>
    <x v="11"/>
    <x v="17"/>
    <n v="18037"/>
  </r>
  <r>
    <x v="2"/>
    <x v="0"/>
    <x v="17"/>
    <n v="17307"/>
  </r>
  <r>
    <x v="2"/>
    <x v="1"/>
    <x v="17"/>
    <n v="18125"/>
  </r>
  <r>
    <x v="2"/>
    <x v="2"/>
    <x v="17"/>
    <n v="22085"/>
  </r>
  <r>
    <x v="2"/>
    <x v="3"/>
    <x v="17"/>
    <n v="20603"/>
  </r>
  <r>
    <x v="2"/>
    <x v="4"/>
    <x v="17"/>
    <n v="22521"/>
  </r>
  <r>
    <x v="2"/>
    <x v="5"/>
    <x v="17"/>
    <n v="18536"/>
  </r>
  <r>
    <x v="2"/>
    <x v="6"/>
    <x v="17"/>
    <n v="20813"/>
  </r>
  <r>
    <x v="2"/>
    <x v="7"/>
    <x v="17"/>
    <n v="19736"/>
  </r>
  <r>
    <x v="2"/>
    <x v="8"/>
    <x v="17"/>
    <n v="19835"/>
  </r>
  <r>
    <x v="2"/>
    <x v="9"/>
    <x v="17"/>
    <n v="23096"/>
  </r>
  <r>
    <x v="2"/>
    <x v="10"/>
    <x v="17"/>
    <n v="21777"/>
  </r>
  <r>
    <x v="2"/>
    <x v="11"/>
    <x v="17"/>
    <n v="19751"/>
  </r>
  <r>
    <x v="3"/>
    <x v="0"/>
    <x v="17"/>
    <n v="18180"/>
  </r>
  <r>
    <x v="3"/>
    <x v="1"/>
    <x v="17"/>
    <n v="17773"/>
  </r>
  <r>
    <x v="3"/>
    <x v="2"/>
    <x v="17"/>
    <n v="21153"/>
  </r>
  <r>
    <x v="3"/>
    <x v="3"/>
    <x v="17"/>
    <n v="22858"/>
  </r>
  <r>
    <x v="3"/>
    <x v="4"/>
    <x v="17"/>
    <n v="21647"/>
  </r>
  <r>
    <x v="3"/>
    <x v="5"/>
    <x v="17"/>
    <n v="19799"/>
  </r>
  <r>
    <x v="3"/>
    <x v="6"/>
    <x v="17"/>
    <n v="20757"/>
  </r>
  <r>
    <x v="3"/>
    <x v="7"/>
    <x v="17"/>
    <n v="18806"/>
  </r>
  <r>
    <x v="3"/>
    <x v="8"/>
    <x v="17"/>
    <n v="21591"/>
  </r>
  <r>
    <x v="3"/>
    <x v="9"/>
    <x v="17"/>
    <n v="21576"/>
  </r>
  <r>
    <x v="3"/>
    <x v="10"/>
    <x v="17"/>
    <n v="20351"/>
  </r>
  <r>
    <x v="3"/>
    <x v="11"/>
    <x v="17"/>
    <n v="19040"/>
  </r>
  <r>
    <x v="4"/>
    <x v="0"/>
    <x v="17"/>
    <n v="18730"/>
  </r>
  <r>
    <x v="4"/>
    <x v="1"/>
    <x v="17"/>
    <n v="17334"/>
  </r>
  <r>
    <x v="4"/>
    <x v="2"/>
    <x v="17"/>
    <n v="22141"/>
  </r>
  <r>
    <x v="4"/>
    <x v="3"/>
    <x v="17"/>
    <n v="20898"/>
  </r>
  <r>
    <x v="4"/>
    <x v="4"/>
    <x v="17"/>
    <n v="19171"/>
  </r>
  <r>
    <x v="4"/>
    <x v="5"/>
    <x v="17"/>
    <n v="20063"/>
  </r>
  <r>
    <x v="4"/>
    <x v="6"/>
    <x v="17"/>
    <n v="21658"/>
  </r>
  <r>
    <x v="4"/>
    <x v="7"/>
    <x v="17"/>
    <n v="20498"/>
  </r>
  <r>
    <x v="4"/>
    <x v="8"/>
    <x v="17"/>
    <n v="21749"/>
  </r>
  <r>
    <x v="4"/>
    <x v="9"/>
    <x v="17"/>
    <n v="21440"/>
  </r>
  <r>
    <x v="4"/>
    <x v="10"/>
    <x v="17"/>
    <n v="23109"/>
  </r>
  <r>
    <x v="4"/>
    <x v="11"/>
    <x v="17"/>
    <n v="22511"/>
  </r>
  <r>
    <x v="5"/>
    <x v="0"/>
    <x v="17"/>
    <n v="19897"/>
  </r>
  <r>
    <x v="5"/>
    <x v="1"/>
    <x v="17"/>
    <n v="19381"/>
  </r>
  <r>
    <x v="5"/>
    <x v="2"/>
    <x v="17"/>
    <n v="24281"/>
  </r>
  <r>
    <x v="5"/>
    <x v="3"/>
    <x v="17"/>
    <n v="22046"/>
  </r>
  <r>
    <x v="5"/>
    <x v="4"/>
    <x v="17"/>
    <n v="21650"/>
  </r>
  <r>
    <x v="5"/>
    <x v="5"/>
    <x v="17"/>
    <n v="21577"/>
  </r>
  <r>
    <x v="5"/>
    <x v="6"/>
    <x v="17"/>
    <n v="21655"/>
  </r>
  <r>
    <x v="5"/>
    <x v="7"/>
    <x v="17"/>
    <n v="21830"/>
  </r>
  <r>
    <x v="5"/>
    <x v="8"/>
    <x v="17"/>
    <n v="23413"/>
  </r>
  <r>
    <x v="5"/>
    <x v="9"/>
    <x v="17"/>
    <n v="21406"/>
  </r>
  <r>
    <x v="5"/>
    <x v="10"/>
    <x v="17"/>
    <n v="22408"/>
  </r>
  <r>
    <x v="5"/>
    <x v="11"/>
    <x v="17"/>
    <n v="21544"/>
  </r>
  <r>
    <x v="6"/>
    <x v="0"/>
    <x v="17"/>
    <n v="17508"/>
  </r>
  <r>
    <x v="6"/>
    <x v="1"/>
    <x v="17"/>
    <n v="20213"/>
  </r>
  <r>
    <x v="6"/>
    <x v="2"/>
    <x v="17"/>
    <n v="25475"/>
  </r>
  <r>
    <x v="6"/>
    <x v="3"/>
    <x v="17"/>
    <n v="21210"/>
  </r>
  <r>
    <x v="6"/>
    <x v="4"/>
    <x v="17"/>
    <n v="20378"/>
  </r>
  <r>
    <x v="6"/>
    <x v="5"/>
    <x v="17"/>
    <n v="20611"/>
  </r>
  <r>
    <x v="6"/>
    <x v="6"/>
    <x v="17"/>
    <n v="22648"/>
  </r>
  <r>
    <x v="6"/>
    <x v="7"/>
    <x v="17"/>
    <n v="22951"/>
  </r>
  <r>
    <x v="6"/>
    <x v="8"/>
    <x v="17"/>
    <n v="23330"/>
  </r>
  <r>
    <x v="6"/>
    <x v="9"/>
    <x v="17"/>
    <n v="23449"/>
  </r>
  <r>
    <x v="6"/>
    <x v="10"/>
    <x v="17"/>
    <n v="22895"/>
  </r>
  <r>
    <x v="6"/>
    <x v="11"/>
    <x v="17"/>
    <n v="20729"/>
  </r>
  <r>
    <x v="7"/>
    <x v="0"/>
    <x v="17"/>
    <n v="19352"/>
  </r>
  <r>
    <x v="7"/>
    <x v="1"/>
    <x v="17"/>
    <n v="18870"/>
  </r>
  <r>
    <x v="7"/>
    <x v="2"/>
    <x v="17"/>
    <n v="23166"/>
  </r>
  <r>
    <x v="7"/>
    <x v="3"/>
    <x v="17"/>
    <n v="19769"/>
  </r>
  <r>
    <x v="7"/>
    <x v="4"/>
    <x v="17"/>
    <n v="21002"/>
  </r>
  <r>
    <x v="7"/>
    <x v="5"/>
    <x v="17"/>
    <n v="20566"/>
  </r>
  <r>
    <x v="7"/>
    <x v="6"/>
    <x v="17"/>
    <n v="19568"/>
  </r>
  <r>
    <x v="7"/>
    <x v="7"/>
    <x v="17"/>
    <n v="19138"/>
  </r>
  <r>
    <x v="7"/>
    <x v="8"/>
    <x v="17"/>
    <n v="18193"/>
  </r>
  <r>
    <x v="7"/>
    <x v="9"/>
    <x v="17"/>
    <n v="18364"/>
  </r>
  <r>
    <x v="7"/>
    <x v="10"/>
    <x v="17"/>
    <n v="18061"/>
  </r>
  <r>
    <x v="7"/>
    <x v="11"/>
    <x v="17"/>
    <n v="13873"/>
  </r>
  <r>
    <x v="8"/>
    <x v="0"/>
    <x v="17"/>
    <n v="13912"/>
  </r>
  <r>
    <x v="8"/>
    <x v="1"/>
    <x v="17"/>
    <n v="13937"/>
  </r>
  <r>
    <x v="8"/>
    <x v="2"/>
    <x v="17"/>
    <n v="16042"/>
  </r>
  <r>
    <x v="8"/>
    <x v="3"/>
    <x v="17"/>
    <n v="15429"/>
  </r>
  <r>
    <x v="8"/>
    <x v="4"/>
    <x v="17"/>
    <n v="16020"/>
  </r>
  <r>
    <x v="8"/>
    <x v="5"/>
    <x v="17"/>
    <n v="16175"/>
  </r>
  <r>
    <x v="8"/>
    <x v="6"/>
    <x v="17"/>
    <n v="17822"/>
  </r>
  <r>
    <x v="8"/>
    <x v="7"/>
    <x v="17"/>
    <n v="19492"/>
  </r>
  <r>
    <x v="8"/>
    <x v="8"/>
    <x v="17"/>
    <n v="19334"/>
  </r>
  <r>
    <x v="8"/>
    <x v="9"/>
    <x v="17"/>
    <n v="19131"/>
  </r>
  <r>
    <x v="8"/>
    <x v="10"/>
    <x v="17"/>
    <n v="19389"/>
  </r>
  <r>
    <x v="8"/>
    <x v="11"/>
    <x v="17"/>
    <n v="17812"/>
  </r>
  <r>
    <x v="9"/>
    <x v="0"/>
    <x v="17"/>
    <n v="15979"/>
  </r>
  <r>
    <x v="9"/>
    <x v="1"/>
    <x v="17"/>
    <n v="14555"/>
  </r>
  <r>
    <x v="9"/>
    <x v="2"/>
    <x v="17"/>
    <n v="18233"/>
  </r>
  <r>
    <x v="9"/>
    <x v="3"/>
    <x v="17"/>
    <n v="19536"/>
  </r>
  <r>
    <x v="9"/>
    <x v="4"/>
    <x v="17"/>
    <n v="19331"/>
  </r>
  <r>
    <x v="9"/>
    <x v="5"/>
    <x v="17"/>
    <n v="18576"/>
  </r>
  <r>
    <x v="9"/>
    <x v="6"/>
    <x v="17"/>
    <n v="20002"/>
  </r>
  <r>
    <x v="9"/>
    <x v="7"/>
    <x v="17"/>
    <n v="20447"/>
  </r>
  <r>
    <x v="9"/>
    <x v="8"/>
    <x v="17"/>
    <n v="20476"/>
  </r>
  <r>
    <x v="9"/>
    <x v="9"/>
    <x v="17"/>
    <n v="20476"/>
  </r>
  <r>
    <x v="9"/>
    <x v="10"/>
    <x v="17"/>
    <n v="19341"/>
  </r>
  <r>
    <x v="9"/>
    <x v="11"/>
    <x v="17"/>
    <n v="20027"/>
  </r>
  <r>
    <x v="10"/>
    <x v="0"/>
    <x v="17"/>
    <n v="16693"/>
  </r>
  <r>
    <x v="10"/>
    <x v="1"/>
    <x v="17"/>
    <n v="17540"/>
  </r>
  <r>
    <x v="10"/>
    <x v="2"/>
    <x v="17"/>
    <n v="21717"/>
  </r>
  <r>
    <x v="10"/>
    <x v="3"/>
    <x v="17"/>
    <n v="19075"/>
  </r>
  <r>
    <x v="10"/>
    <x v="4"/>
    <x v="17"/>
    <n v="23285"/>
  </r>
  <r>
    <x v="10"/>
    <x v="5"/>
    <x v="17"/>
    <n v="24852"/>
  </r>
  <r>
    <x v="10"/>
    <x v="6"/>
    <x v="17"/>
    <n v="24420"/>
  </r>
  <r>
    <x v="10"/>
    <x v="7"/>
    <x v="17"/>
    <n v="24471"/>
  </r>
  <r>
    <x v="10"/>
    <x v="8"/>
    <x v="17"/>
    <n v="25653"/>
  </r>
  <r>
    <x v="10"/>
    <x v="9"/>
    <x v="17"/>
    <n v="24753"/>
  </r>
  <r>
    <x v="10"/>
    <x v="10"/>
    <x v="17"/>
    <n v="26303"/>
  </r>
  <r>
    <x v="10"/>
    <x v="11"/>
    <x v="17"/>
    <n v="24427"/>
  </r>
  <r>
    <x v="11"/>
    <x v="0"/>
    <x v="17"/>
    <n v="20186"/>
  </r>
  <r>
    <x v="11"/>
    <x v="1"/>
    <x v="17"/>
    <n v="19664"/>
  </r>
  <r>
    <x v="11"/>
    <x v="2"/>
    <x v="17"/>
    <n v="24662"/>
  </r>
  <r>
    <x v="11"/>
    <x v="3"/>
    <x v="17"/>
    <n v="26078"/>
  </r>
  <r>
    <x v="11"/>
    <x v="4"/>
    <x v="17"/>
    <n v="25621"/>
  </r>
  <r>
    <x v="11"/>
    <x v="5"/>
    <x v="17"/>
    <n v="24177"/>
  </r>
  <r>
    <x v="11"/>
    <x v="6"/>
    <x v="17"/>
    <n v="24323"/>
  </r>
  <r>
    <x v="11"/>
    <x v="7"/>
    <x v="17"/>
    <n v="24808"/>
  </r>
  <r>
    <x v="11"/>
    <x v="8"/>
    <x v="17"/>
    <n v="27043"/>
  </r>
  <r>
    <x v="11"/>
    <x v="9"/>
    <x v="17"/>
    <n v="25790"/>
  </r>
  <r>
    <x v="11"/>
    <x v="10"/>
    <x v="17"/>
    <n v="27179"/>
  </r>
  <r>
    <x v="11"/>
    <x v="11"/>
    <x v="17"/>
    <n v="26451"/>
  </r>
  <r>
    <x v="12"/>
    <x v="0"/>
    <x v="17"/>
    <n v="21289"/>
  </r>
  <r>
    <x v="12"/>
    <x v="1"/>
    <x v="17"/>
    <n v="19975"/>
  </r>
  <r>
    <x v="12"/>
    <x v="2"/>
    <x v="17"/>
    <n v="25549"/>
  </r>
  <r>
    <x v="12"/>
    <x v="3"/>
    <x v="17"/>
    <n v="23086"/>
  </r>
  <r>
    <x v="12"/>
    <x v="4"/>
    <x v="17"/>
    <n v="23236"/>
  </r>
  <r>
    <x v="12"/>
    <x v="5"/>
    <x v="17"/>
    <n v="23617"/>
  </r>
  <r>
    <x v="12"/>
    <x v="6"/>
    <x v="17"/>
    <n v="25655"/>
  </r>
  <r>
    <x v="12"/>
    <x v="7"/>
    <x v="17"/>
    <n v="26452"/>
  </r>
  <r>
    <x v="12"/>
    <x v="8"/>
    <x v="17"/>
    <n v="24946"/>
  </r>
  <r>
    <x v="12"/>
    <x v="9"/>
    <x v="17"/>
    <n v="25076"/>
  </r>
  <r>
    <x v="12"/>
    <x v="10"/>
    <x v="17"/>
    <n v="27473"/>
  </r>
  <r>
    <x v="12"/>
    <x v="11"/>
    <x v="17"/>
    <n v="20978"/>
  </r>
  <r>
    <x v="13"/>
    <x v="0"/>
    <x v="17"/>
    <n v="18538"/>
  </r>
  <r>
    <x v="13"/>
    <x v="1"/>
    <x v="17"/>
    <n v="17825"/>
  </r>
  <r>
    <x v="13"/>
    <x v="2"/>
    <x v="17"/>
    <n v="23511"/>
  </r>
  <r>
    <x v="13"/>
    <x v="3"/>
    <x v="17"/>
    <n v="20905"/>
  </r>
  <r>
    <x v="13"/>
    <x v="4"/>
    <x v="17"/>
    <n v="26197"/>
  </r>
  <r>
    <x v="13"/>
    <x v="5"/>
    <x v="17"/>
    <n v="24419"/>
  </r>
  <r>
    <x v="13"/>
    <x v="6"/>
    <x v="17"/>
    <n v="24032"/>
  </r>
  <r>
    <x v="13"/>
    <x v="7"/>
    <x v="17"/>
    <n v="24848"/>
  </r>
  <r>
    <x v="13"/>
    <x v="8"/>
    <x v="17"/>
    <n v="24288"/>
  </r>
  <r>
    <x v="13"/>
    <x v="9"/>
    <x v="17"/>
    <n v="23200"/>
  </r>
  <r>
    <x v="13"/>
    <x v="10"/>
    <x v="17"/>
    <n v="27450"/>
  </r>
  <r>
    <x v="13"/>
    <x v="11"/>
    <x v="17"/>
    <n v="23539"/>
  </r>
  <r>
    <x v="14"/>
    <x v="0"/>
    <x v="17"/>
    <n v="21409"/>
  </r>
  <r>
    <x v="14"/>
    <x v="1"/>
    <x v="17"/>
    <n v="24061"/>
  </r>
  <r>
    <x v="14"/>
    <x v="2"/>
    <x v="17"/>
    <n v="24145"/>
  </r>
  <r>
    <x v="14"/>
    <x v="3"/>
    <x v="17"/>
    <n v="25322"/>
  </r>
  <r>
    <x v="14"/>
    <x v="4"/>
    <x v="17"/>
    <n v="24660"/>
  </r>
  <r>
    <x v="14"/>
    <x v="5"/>
    <x v="17"/>
    <n v="21413"/>
  </r>
  <r>
    <x v="14"/>
    <x v="6"/>
    <x v="17"/>
    <n v="24175"/>
  </r>
  <r>
    <x v="14"/>
    <x v="7"/>
    <x v="17"/>
    <n v="21813"/>
  </r>
  <r>
    <x v="14"/>
    <x v="8"/>
    <x v="17"/>
    <n v="21765"/>
  </r>
  <r>
    <x v="14"/>
    <x v="9"/>
    <x v="17"/>
    <n v="21480"/>
  </r>
  <r>
    <x v="14"/>
    <x v="10"/>
    <x v="17"/>
    <n v="20435"/>
  </r>
  <r>
    <x v="14"/>
    <x v="11"/>
    <x v="17"/>
    <n v="19172"/>
  </r>
  <r>
    <x v="15"/>
    <x v="0"/>
    <x v="17"/>
    <n v="18263"/>
  </r>
  <r>
    <x v="15"/>
    <x v="1"/>
    <x v="17"/>
    <n v="17806"/>
  </r>
  <r>
    <x v="15"/>
    <x v="2"/>
    <x v="17"/>
    <n v="18155"/>
  </r>
  <r>
    <x v="15"/>
    <x v="3"/>
    <x v="17"/>
    <n v="17855"/>
  </r>
  <r>
    <x v="15"/>
    <x v="4"/>
    <x v="17"/>
    <n v="18811"/>
  </r>
  <r>
    <x v="15"/>
    <x v="5"/>
    <x v="17"/>
    <n v="18586"/>
  </r>
  <r>
    <x v="15"/>
    <x v="6"/>
    <x v="17"/>
    <n v="17287"/>
  </r>
  <r>
    <x v="15"/>
    <x v="7"/>
    <x v="17"/>
    <n v="17934"/>
  </r>
  <r>
    <x v="15"/>
    <x v="8"/>
    <x v="17"/>
    <n v="19592"/>
  </r>
  <r>
    <x v="15"/>
    <x v="9"/>
    <x v="17"/>
    <n v="19367"/>
  </r>
  <r>
    <x v="15"/>
    <x v="10"/>
    <x v="17"/>
    <n v="17399"/>
  </r>
  <r>
    <x v="15"/>
    <x v="11"/>
    <x v="17"/>
    <n v="16994"/>
  </r>
  <r>
    <x v="16"/>
    <x v="0"/>
    <x v="17"/>
    <n v="15040"/>
  </r>
  <r>
    <x v="16"/>
    <x v="1"/>
    <x v="17"/>
    <n v="16922"/>
  </r>
  <r>
    <x v="16"/>
    <x v="2"/>
    <x v="17"/>
    <n v="18632"/>
  </r>
  <r>
    <x v="16"/>
    <x v="3"/>
    <x v="17"/>
    <n v="17334"/>
  </r>
  <r>
    <x v="16"/>
    <x v="4"/>
    <x v="17"/>
    <n v="16234"/>
  </r>
  <r>
    <x v="16"/>
    <x v="5"/>
    <x v="17"/>
    <n v="17704"/>
  </r>
  <r>
    <x v="16"/>
    <x v="6"/>
    <x v="17"/>
    <n v="16989"/>
  </r>
  <r>
    <x v="16"/>
    <x v="7"/>
    <x v="17"/>
    <n v="17463"/>
  </r>
  <r>
    <x v="16"/>
    <x v="8"/>
    <x v="17"/>
    <n v="17888"/>
  </r>
  <r>
    <x v="16"/>
    <x v="9"/>
    <x v="17"/>
    <n v="15675"/>
  </r>
  <r>
    <x v="16"/>
    <x v="10"/>
    <x v="17"/>
    <n v="16396"/>
  </r>
  <r>
    <x v="16"/>
    <x v="11"/>
    <x v="17"/>
    <n v="15246"/>
  </r>
  <r>
    <x v="17"/>
    <x v="0"/>
    <x v="17"/>
    <n v="12810"/>
  </r>
  <r>
    <x v="17"/>
    <x v="1"/>
    <x v="17"/>
    <n v="12502"/>
  </r>
  <r>
    <x v="17"/>
    <x v="2"/>
    <x v="17"/>
    <n v="10877"/>
  </r>
  <r>
    <x v="17"/>
    <x v="3"/>
    <x v="17"/>
    <n v="11691"/>
  </r>
  <r>
    <x v="17"/>
    <x v="4"/>
    <x v="17"/>
    <n v="9682"/>
  </r>
  <r>
    <x v="17"/>
    <x v="5"/>
    <x v="17"/>
    <n v="8592"/>
  </r>
  <r>
    <x v="17"/>
    <x v="6"/>
    <x v="17"/>
    <n v="4432"/>
  </r>
  <r>
    <x v="17"/>
    <x v="7"/>
    <x v="17"/>
    <n v="5222"/>
  </r>
  <r>
    <x v="17"/>
    <x v="8"/>
    <x v="17"/>
    <n v="6614"/>
  </r>
  <r>
    <x v="17"/>
    <x v="9"/>
    <x v="17"/>
    <n v="5704"/>
  </r>
  <r>
    <x v="17"/>
    <x v="10"/>
    <x v="17"/>
    <n v="9983"/>
  </r>
  <r>
    <x v="17"/>
    <x v="11"/>
    <x v="17"/>
    <n v="8713"/>
  </r>
  <r>
    <x v="18"/>
    <x v="0"/>
    <x v="17"/>
    <n v="7112"/>
  </r>
  <r>
    <x v="18"/>
    <x v="1"/>
    <x v="17"/>
    <n v="6235"/>
  </r>
  <r>
    <x v="18"/>
    <x v="2"/>
    <x v="17"/>
    <n v="8036"/>
  </r>
  <r>
    <x v="18"/>
    <x v="3"/>
    <x v="17"/>
    <n v="6681"/>
  </r>
  <r>
    <x v="18"/>
    <x v="4"/>
    <x v="17"/>
    <n v="8404"/>
  </r>
  <r>
    <x v="18"/>
    <x v="5"/>
    <x v="17"/>
    <n v="8522"/>
  </r>
  <r>
    <x v="18"/>
    <x v="6"/>
    <x v="17"/>
    <n v="11421"/>
  </r>
  <r>
    <x v="18"/>
    <x v="7"/>
    <x v="17"/>
    <n v="9148"/>
  </r>
  <r>
    <x v="18"/>
    <x v="8"/>
    <x v="17"/>
    <n v="9758"/>
  </r>
  <r>
    <x v="18"/>
    <x v="9"/>
    <x v="17"/>
    <n v="9471"/>
  </r>
  <r>
    <x v="18"/>
    <x v="10"/>
    <x v="17"/>
    <n v="7366"/>
  </r>
  <r>
    <x v="18"/>
    <x v="11"/>
    <x v="17"/>
    <n v="8124"/>
  </r>
  <r>
    <x v="19"/>
    <x v="0"/>
    <x v="17"/>
    <n v="6878"/>
  </r>
  <r>
    <x v="19"/>
    <x v="1"/>
    <x v="17"/>
    <n v="6186"/>
  </r>
  <r>
    <x v="19"/>
    <x v="2"/>
    <x v="17"/>
    <n v="5578"/>
  </r>
  <r>
    <x v="19"/>
    <x v="3"/>
    <x v="17"/>
    <n v="5091"/>
  </r>
  <r>
    <x v="19"/>
    <x v="4"/>
    <x v="17"/>
    <n v="6581"/>
  </r>
  <r>
    <x v="19"/>
    <x v="5"/>
    <x v="17"/>
    <n v="5309"/>
  </r>
  <r>
    <x v="19"/>
    <x v="6"/>
    <x v="17"/>
    <n v="7016"/>
  </r>
  <r>
    <x v="19"/>
    <x v="7"/>
    <x v="17"/>
    <n v="6668"/>
  </r>
  <r>
    <x v="19"/>
    <x v="8"/>
    <x v="17"/>
    <n v="6080"/>
  </r>
  <r>
    <x v="19"/>
    <x v="9"/>
    <x v="17"/>
    <n v="6711"/>
  </r>
  <r>
    <x v="19"/>
    <x v="10"/>
    <x v="17"/>
    <n v="6103"/>
  </r>
  <r>
    <x v="19"/>
    <x v="11"/>
    <x v="17"/>
    <n v="5067"/>
  </r>
  <r>
    <x v="20"/>
    <x v="0"/>
    <x v="17"/>
    <n v="4679"/>
  </r>
  <r>
    <x v="20"/>
    <x v="1"/>
    <x v="17"/>
    <n v="3711"/>
  </r>
  <r>
    <x v="20"/>
    <x v="2"/>
    <x v="17"/>
    <n v="3538"/>
  </r>
  <r>
    <x v="20"/>
    <x v="3"/>
    <x v="17"/>
    <n v="7230"/>
  </r>
  <r>
    <x v="20"/>
    <x v="4"/>
    <x v="17"/>
    <n v="7460"/>
  </r>
  <r>
    <x v="20"/>
    <x v="5"/>
    <x v="17"/>
    <n v="5382"/>
  </r>
  <r>
    <x v="20"/>
    <x v="6"/>
    <x v="17"/>
    <n v="4724"/>
  </r>
  <r>
    <x v="20"/>
    <x v="7"/>
    <x v="17"/>
    <n v="5082"/>
  </r>
  <r>
    <x v="20"/>
    <x v="8"/>
    <x v="17"/>
    <n v="5568"/>
  </r>
  <r>
    <x v="20"/>
    <x v="9"/>
    <x v="17"/>
    <n v="5265"/>
  </r>
  <r>
    <x v="20"/>
    <x v="10"/>
    <x v="17"/>
    <n v="4036"/>
  </r>
  <r>
    <x v="20"/>
    <x v="11"/>
    <x v="17"/>
    <n v="3140"/>
  </r>
  <r>
    <x v="21"/>
    <x v="0"/>
    <x v="17"/>
    <n v="3637"/>
  </r>
  <r>
    <x v="21"/>
    <x v="1"/>
    <x v="17"/>
    <n v="3990"/>
  </r>
  <r>
    <x v="21"/>
    <x v="2"/>
    <x v="17"/>
    <n v="9423"/>
  </r>
  <r>
    <x v="21"/>
    <x v="3"/>
    <x v="17"/>
    <n v="9696"/>
  </r>
  <r>
    <x v="21"/>
    <x v="4"/>
    <x v="17"/>
    <n v="9543"/>
  </r>
  <r>
    <x v="21"/>
    <x v="5"/>
    <x v="17"/>
    <n v="12432"/>
  </r>
  <r>
    <x v="21"/>
    <x v="6"/>
    <x v="17"/>
    <n v="12298"/>
  </r>
  <r>
    <x v="21"/>
    <x v="7"/>
    <x v="17"/>
    <n v="13267"/>
  </r>
  <r>
    <x v="21"/>
    <x v="8"/>
    <x v="17"/>
    <n v="14191"/>
  </r>
  <r>
    <x v="21"/>
    <x v="9"/>
    <x v="17"/>
    <n v="15485"/>
  </r>
  <r>
    <x v="21"/>
    <x v="10"/>
    <x v="17"/>
    <n v="18662"/>
  </r>
  <r>
    <x v="21"/>
    <x v="11"/>
    <x v="17"/>
    <n v="18276"/>
  </r>
  <r>
    <x v="22"/>
    <x v="0"/>
    <x v="17"/>
    <n v="13437"/>
  </r>
  <r>
    <x v="22"/>
    <x v="1"/>
    <x v="17"/>
    <n v="15061"/>
  </r>
  <r>
    <x v="22"/>
    <x v="2"/>
    <x v="17"/>
    <n v="20104"/>
  </r>
  <r>
    <x v="22"/>
    <x v="3"/>
    <x v="17"/>
    <n v="19740"/>
  </r>
  <r>
    <x v="22"/>
    <x v="4"/>
    <x v="17"/>
    <n v="17755"/>
  </r>
  <r>
    <x v="22"/>
    <x v="5"/>
    <x v="17"/>
    <n v="14817"/>
  </r>
  <r>
    <x v="22"/>
    <x v="6"/>
    <x v="17"/>
    <n v="13282"/>
  </r>
  <r>
    <x v="22"/>
    <x v="7"/>
    <x v="17"/>
    <n v="14656"/>
  </r>
  <r>
    <x v="22"/>
    <x v="8"/>
    <x v="17"/>
    <n v="14644"/>
  </r>
  <r>
    <x v="22"/>
    <x v="9"/>
    <x v="17"/>
    <n v="12853"/>
  </r>
  <r>
    <x v="22"/>
    <x v="10"/>
    <x v="17"/>
    <n v="14363"/>
  </r>
  <r>
    <x v="22"/>
    <x v="11"/>
    <x v="17"/>
    <n v="13254"/>
  </r>
  <r>
    <x v="23"/>
    <x v="0"/>
    <x v="17"/>
    <n v="10359"/>
  </r>
  <r>
    <x v="23"/>
    <x v="1"/>
    <x v="17"/>
    <n v="11322"/>
  </r>
  <r>
    <x v="23"/>
    <x v="2"/>
    <x v="17"/>
    <n v="17487"/>
  </r>
  <r>
    <x v="23"/>
    <x v="3"/>
    <x v="17"/>
    <n v="15533"/>
  </r>
  <r>
    <x v="23"/>
    <x v="4"/>
    <x v="17"/>
    <n v="18666"/>
  </r>
  <r>
    <x v="23"/>
    <x v="5"/>
    <x v="17"/>
    <n v="18430"/>
  </r>
  <r>
    <x v="23"/>
    <x v="6"/>
    <x v="17"/>
    <n v="26614"/>
  </r>
  <r>
    <x v="23"/>
    <x v="7"/>
    <x v="17"/>
    <n v="26767"/>
  </r>
  <r>
    <x v="23"/>
    <x v="8"/>
    <x v="17"/>
    <n v="33151"/>
  </r>
  <r>
    <x v="23"/>
    <x v="9"/>
    <x v="17"/>
    <n v="33358"/>
  </r>
  <r>
    <x v="23"/>
    <x v="10"/>
    <x v="17"/>
    <n v="33170"/>
  </r>
  <r>
    <x v="23"/>
    <x v="11"/>
    <x v="17"/>
    <n v="26656"/>
  </r>
  <r>
    <x v="24"/>
    <x v="0"/>
    <x v="17"/>
    <n v="24105"/>
  </r>
  <r>
    <x v="24"/>
    <x v="1"/>
    <x v="17"/>
    <n v="24144"/>
  </r>
  <r>
    <x v="24"/>
    <x v="2"/>
    <x v="17"/>
    <n v="30844"/>
  </r>
  <r>
    <x v="24"/>
    <x v="3"/>
    <x v="17"/>
    <n v="27141"/>
  </r>
  <r>
    <x v="24"/>
    <x v="4"/>
    <x v="17"/>
    <n v="25938"/>
  </r>
  <r>
    <x v="24"/>
    <x v="5"/>
    <x v="17"/>
    <n v="25503"/>
  </r>
  <r>
    <x v="24"/>
    <x v="6"/>
    <x v="17"/>
    <n v="25975"/>
  </r>
  <r>
    <x v="24"/>
    <x v="7"/>
    <x v="17"/>
    <n v="28088"/>
  </r>
  <r>
    <x v="24"/>
    <x v="8"/>
    <x v="17"/>
    <n v="26713"/>
  </r>
  <r>
    <x v="24"/>
    <x v="9"/>
    <x v="17"/>
    <n v="32956"/>
  </r>
  <r>
    <x v="24"/>
    <x v="10"/>
    <x v="17"/>
    <n v="30709"/>
  </r>
  <r>
    <x v="24"/>
    <x v="11"/>
    <x v="17"/>
    <n v="21825"/>
  </r>
  <r>
    <x v="25"/>
    <x v="0"/>
    <x v="17"/>
    <n v="22208"/>
  </r>
  <r>
    <x v="25"/>
    <x v="1"/>
    <x v="17"/>
    <n v="22505"/>
  </r>
  <r>
    <x v="25"/>
    <x v="2"/>
    <x v="17"/>
    <n v="26329"/>
  </r>
  <r>
    <x v="25"/>
    <x v="3"/>
    <x v="17"/>
    <n v="23817"/>
  </r>
  <r>
    <x v="25"/>
    <x v="4"/>
    <x v="17"/>
    <n v="25729"/>
  </r>
  <r>
    <x v="25"/>
    <x v="5"/>
    <x v="17"/>
    <n v="21499"/>
  </r>
  <r>
    <x v="25"/>
    <x v="6"/>
    <x v="17"/>
    <n v="22085"/>
  </r>
  <r>
    <x v="25"/>
    <x v="7"/>
    <x v="17"/>
    <n v="26311"/>
  </r>
  <r>
    <x v="25"/>
    <x v="8"/>
    <x v="17"/>
    <n v="24898"/>
  </r>
  <r>
    <x v="25"/>
    <x v="9"/>
    <x v="17"/>
    <n v="25973"/>
  </r>
  <r>
    <x v="25"/>
    <x v="10"/>
    <x v="17"/>
    <n v="25617"/>
  </r>
  <r>
    <x v="25"/>
    <x v="11"/>
    <x v="17"/>
    <n v="22311"/>
  </r>
  <r>
    <x v="26"/>
    <x v="0"/>
    <x v="17"/>
    <n v="23639"/>
  </r>
  <r>
    <x v="26"/>
    <x v="1"/>
    <x v="17"/>
    <n v="22463"/>
  </r>
  <r>
    <x v="26"/>
    <x v="2"/>
    <x v="17"/>
    <n v="16106"/>
  </r>
  <r>
    <x v="26"/>
    <x v="3"/>
    <x v="17"/>
    <n v="2400"/>
  </r>
  <r>
    <x v="26"/>
    <x v="4"/>
    <x v="17"/>
    <n v="3997"/>
  </r>
  <r>
    <x v="26"/>
    <x v="5"/>
    <x v="17"/>
    <n v="3926"/>
  </r>
  <r>
    <x v="26"/>
    <x v="6"/>
    <x v="17"/>
    <n v="3498"/>
  </r>
  <r>
    <x v="26"/>
    <x v="7"/>
    <x v="17"/>
    <n v="4397"/>
  </r>
  <r>
    <x v="26"/>
    <x v="8"/>
    <x v="17"/>
    <n v="5659"/>
  </r>
  <r>
    <x v="0"/>
    <x v="0"/>
    <x v="18"/>
    <n v="14555"/>
  </r>
  <r>
    <x v="0"/>
    <x v="1"/>
    <x v="18"/>
    <n v="14213"/>
  </r>
  <r>
    <x v="0"/>
    <x v="2"/>
    <x v="18"/>
    <n v="19689"/>
  </r>
  <r>
    <x v="0"/>
    <x v="3"/>
    <x v="18"/>
    <n v="17794"/>
  </r>
  <r>
    <x v="0"/>
    <x v="4"/>
    <x v="18"/>
    <n v="22845"/>
  </r>
  <r>
    <x v="0"/>
    <x v="5"/>
    <x v="18"/>
    <n v="20240"/>
  </r>
  <r>
    <x v="0"/>
    <x v="6"/>
    <x v="18"/>
    <n v="19983"/>
  </r>
  <r>
    <x v="0"/>
    <x v="7"/>
    <x v="18"/>
    <n v="23194"/>
  </r>
  <r>
    <x v="0"/>
    <x v="8"/>
    <x v="18"/>
    <n v="24261"/>
  </r>
  <r>
    <x v="0"/>
    <x v="9"/>
    <x v="18"/>
    <n v="24142"/>
  </r>
  <r>
    <x v="0"/>
    <x v="10"/>
    <x v="18"/>
    <n v="23770"/>
  </r>
  <r>
    <x v="0"/>
    <x v="11"/>
    <x v="18"/>
    <n v="22758"/>
  </r>
  <r>
    <x v="1"/>
    <x v="0"/>
    <x v="18"/>
    <n v="18286"/>
  </r>
  <r>
    <x v="1"/>
    <x v="1"/>
    <x v="18"/>
    <n v="18533"/>
  </r>
  <r>
    <x v="1"/>
    <x v="2"/>
    <x v="18"/>
    <n v="27639"/>
  </r>
  <r>
    <x v="1"/>
    <x v="3"/>
    <x v="18"/>
    <n v="22347"/>
  </r>
  <r>
    <x v="1"/>
    <x v="4"/>
    <x v="18"/>
    <n v="21582"/>
  </r>
  <r>
    <x v="1"/>
    <x v="5"/>
    <x v="18"/>
    <n v="21172"/>
  </r>
  <r>
    <x v="1"/>
    <x v="6"/>
    <x v="18"/>
    <n v="22166"/>
  </r>
  <r>
    <x v="1"/>
    <x v="7"/>
    <x v="18"/>
    <n v="23704"/>
  </r>
  <r>
    <x v="1"/>
    <x v="8"/>
    <x v="18"/>
    <n v="24543"/>
  </r>
  <r>
    <x v="1"/>
    <x v="9"/>
    <x v="18"/>
    <n v="26467"/>
  </r>
  <r>
    <x v="1"/>
    <x v="10"/>
    <x v="18"/>
    <n v="24303"/>
  </r>
  <r>
    <x v="1"/>
    <x v="11"/>
    <x v="18"/>
    <n v="23653"/>
  </r>
  <r>
    <x v="2"/>
    <x v="0"/>
    <x v="18"/>
    <n v="19132"/>
  </r>
  <r>
    <x v="2"/>
    <x v="1"/>
    <x v="18"/>
    <n v="22065"/>
  </r>
  <r>
    <x v="2"/>
    <x v="2"/>
    <x v="18"/>
    <n v="26280"/>
  </r>
  <r>
    <x v="2"/>
    <x v="3"/>
    <x v="18"/>
    <n v="23983"/>
  </r>
  <r>
    <x v="2"/>
    <x v="4"/>
    <x v="18"/>
    <n v="28237"/>
  </r>
  <r>
    <x v="2"/>
    <x v="5"/>
    <x v="18"/>
    <n v="23226"/>
  </r>
  <r>
    <x v="2"/>
    <x v="6"/>
    <x v="18"/>
    <n v="24211"/>
  </r>
  <r>
    <x v="2"/>
    <x v="7"/>
    <x v="18"/>
    <n v="25801"/>
  </r>
  <r>
    <x v="2"/>
    <x v="8"/>
    <x v="18"/>
    <n v="24567"/>
  </r>
  <r>
    <x v="2"/>
    <x v="9"/>
    <x v="18"/>
    <n v="29965"/>
  </r>
  <r>
    <x v="2"/>
    <x v="10"/>
    <x v="18"/>
    <n v="28566"/>
  </r>
  <r>
    <x v="2"/>
    <x v="11"/>
    <x v="18"/>
    <n v="27397"/>
  </r>
  <r>
    <x v="3"/>
    <x v="0"/>
    <x v="18"/>
    <n v="19058"/>
  </r>
  <r>
    <x v="3"/>
    <x v="1"/>
    <x v="18"/>
    <n v="23443"/>
  </r>
  <r>
    <x v="3"/>
    <x v="2"/>
    <x v="18"/>
    <n v="25164"/>
  </r>
  <r>
    <x v="3"/>
    <x v="3"/>
    <x v="18"/>
    <n v="27825"/>
  </r>
  <r>
    <x v="3"/>
    <x v="4"/>
    <x v="18"/>
    <n v="28148"/>
  </r>
  <r>
    <x v="3"/>
    <x v="5"/>
    <x v="18"/>
    <n v="23991"/>
  </r>
  <r>
    <x v="3"/>
    <x v="6"/>
    <x v="18"/>
    <n v="26172"/>
  </r>
  <r>
    <x v="3"/>
    <x v="7"/>
    <x v="18"/>
    <n v="22574"/>
  </r>
  <r>
    <x v="3"/>
    <x v="8"/>
    <x v="18"/>
    <n v="26609"/>
  </r>
  <r>
    <x v="3"/>
    <x v="9"/>
    <x v="18"/>
    <n v="28656"/>
  </r>
  <r>
    <x v="3"/>
    <x v="10"/>
    <x v="18"/>
    <n v="24844"/>
  </r>
  <r>
    <x v="3"/>
    <x v="11"/>
    <x v="18"/>
    <n v="23006"/>
  </r>
  <r>
    <x v="4"/>
    <x v="0"/>
    <x v="18"/>
    <n v="17890"/>
  </r>
  <r>
    <x v="4"/>
    <x v="1"/>
    <x v="18"/>
    <n v="21998"/>
  </r>
  <r>
    <x v="4"/>
    <x v="2"/>
    <x v="18"/>
    <n v="27315"/>
  </r>
  <r>
    <x v="4"/>
    <x v="3"/>
    <x v="18"/>
    <n v="27122"/>
  </r>
  <r>
    <x v="4"/>
    <x v="4"/>
    <x v="18"/>
    <n v="27167"/>
  </r>
  <r>
    <x v="4"/>
    <x v="5"/>
    <x v="18"/>
    <n v="25653"/>
  </r>
  <r>
    <x v="4"/>
    <x v="6"/>
    <x v="18"/>
    <n v="25996"/>
  </r>
  <r>
    <x v="4"/>
    <x v="7"/>
    <x v="18"/>
    <n v="27631"/>
  </r>
  <r>
    <x v="4"/>
    <x v="8"/>
    <x v="18"/>
    <n v="28569"/>
  </r>
  <r>
    <x v="4"/>
    <x v="9"/>
    <x v="18"/>
    <n v="28913"/>
  </r>
  <r>
    <x v="4"/>
    <x v="10"/>
    <x v="18"/>
    <n v="30943"/>
  </r>
  <r>
    <x v="4"/>
    <x v="11"/>
    <x v="18"/>
    <n v="28108"/>
  </r>
  <r>
    <x v="5"/>
    <x v="0"/>
    <x v="18"/>
    <n v="20459"/>
  </r>
  <r>
    <x v="5"/>
    <x v="1"/>
    <x v="18"/>
    <n v="24507"/>
  </r>
  <r>
    <x v="5"/>
    <x v="2"/>
    <x v="18"/>
    <n v="30768"/>
  </r>
  <r>
    <x v="5"/>
    <x v="3"/>
    <x v="18"/>
    <n v="29200"/>
  </r>
  <r>
    <x v="5"/>
    <x v="4"/>
    <x v="18"/>
    <n v="29719"/>
  </r>
  <r>
    <x v="5"/>
    <x v="5"/>
    <x v="18"/>
    <n v="28673"/>
  </r>
  <r>
    <x v="5"/>
    <x v="6"/>
    <x v="18"/>
    <n v="26148"/>
  </r>
  <r>
    <x v="5"/>
    <x v="7"/>
    <x v="18"/>
    <n v="27790"/>
  </r>
  <r>
    <x v="5"/>
    <x v="8"/>
    <x v="18"/>
    <n v="30386"/>
  </r>
  <r>
    <x v="5"/>
    <x v="9"/>
    <x v="18"/>
    <n v="29809"/>
  </r>
  <r>
    <x v="5"/>
    <x v="10"/>
    <x v="18"/>
    <n v="31253"/>
  </r>
  <r>
    <x v="5"/>
    <x v="11"/>
    <x v="18"/>
    <n v="27553"/>
  </r>
  <r>
    <x v="6"/>
    <x v="0"/>
    <x v="18"/>
    <n v="20426"/>
  </r>
  <r>
    <x v="6"/>
    <x v="1"/>
    <x v="18"/>
    <n v="27467"/>
  </r>
  <r>
    <x v="6"/>
    <x v="2"/>
    <x v="18"/>
    <n v="33592"/>
  </r>
  <r>
    <x v="6"/>
    <x v="3"/>
    <x v="18"/>
    <n v="27609"/>
  </r>
  <r>
    <x v="6"/>
    <x v="4"/>
    <x v="18"/>
    <n v="30250"/>
  </r>
  <r>
    <x v="6"/>
    <x v="5"/>
    <x v="18"/>
    <n v="29369"/>
  </r>
  <r>
    <x v="6"/>
    <x v="6"/>
    <x v="18"/>
    <n v="28416"/>
  </r>
  <r>
    <x v="6"/>
    <x v="7"/>
    <x v="18"/>
    <n v="32302"/>
  </r>
  <r>
    <x v="6"/>
    <x v="8"/>
    <x v="18"/>
    <n v="33155"/>
  </r>
  <r>
    <x v="6"/>
    <x v="9"/>
    <x v="18"/>
    <n v="32868"/>
  </r>
  <r>
    <x v="6"/>
    <x v="10"/>
    <x v="18"/>
    <n v="31620"/>
  </r>
  <r>
    <x v="6"/>
    <x v="11"/>
    <x v="18"/>
    <n v="26195"/>
  </r>
  <r>
    <x v="7"/>
    <x v="0"/>
    <x v="18"/>
    <n v="22485"/>
  </r>
  <r>
    <x v="7"/>
    <x v="1"/>
    <x v="18"/>
    <n v="24851"/>
  </r>
  <r>
    <x v="7"/>
    <x v="2"/>
    <x v="18"/>
    <n v="30239"/>
  </r>
  <r>
    <x v="7"/>
    <x v="3"/>
    <x v="18"/>
    <n v="28152"/>
  </r>
  <r>
    <x v="7"/>
    <x v="4"/>
    <x v="18"/>
    <n v="29306"/>
  </r>
  <r>
    <x v="7"/>
    <x v="5"/>
    <x v="18"/>
    <n v="27671"/>
  </r>
  <r>
    <x v="7"/>
    <x v="6"/>
    <x v="18"/>
    <n v="25502"/>
  </r>
  <r>
    <x v="7"/>
    <x v="7"/>
    <x v="18"/>
    <n v="28516"/>
  </r>
  <r>
    <x v="7"/>
    <x v="8"/>
    <x v="18"/>
    <n v="28514"/>
  </r>
  <r>
    <x v="7"/>
    <x v="9"/>
    <x v="18"/>
    <n v="29260"/>
  </r>
  <r>
    <x v="7"/>
    <x v="10"/>
    <x v="18"/>
    <n v="28068"/>
  </r>
  <r>
    <x v="7"/>
    <x v="11"/>
    <x v="18"/>
    <n v="17949"/>
  </r>
  <r>
    <x v="8"/>
    <x v="0"/>
    <x v="18"/>
    <n v="18229"/>
  </r>
  <r>
    <x v="8"/>
    <x v="1"/>
    <x v="18"/>
    <n v="21021"/>
  </r>
  <r>
    <x v="8"/>
    <x v="2"/>
    <x v="18"/>
    <n v="24091"/>
  </r>
  <r>
    <x v="8"/>
    <x v="3"/>
    <x v="18"/>
    <n v="26133"/>
  </r>
  <r>
    <x v="8"/>
    <x v="4"/>
    <x v="18"/>
    <n v="27339"/>
  </r>
  <r>
    <x v="8"/>
    <x v="5"/>
    <x v="18"/>
    <n v="24300"/>
  </r>
  <r>
    <x v="8"/>
    <x v="6"/>
    <x v="18"/>
    <n v="25466"/>
  </r>
  <r>
    <x v="8"/>
    <x v="7"/>
    <x v="18"/>
    <n v="29293"/>
  </r>
  <r>
    <x v="8"/>
    <x v="8"/>
    <x v="18"/>
    <n v="30601"/>
  </r>
  <r>
    <x v="8"/>
    <x v="9"/>
    <x v="18"/>
    <n v="33445"/>
  </r>
  <r>
    <x v="8"/>
    <x v="10"/>
    <x v="18"/>
    <n v="32286"/>
  </r>
  <r>
    <x v="8"/>
    <x v="11"/>
    <x v="18"/>
    <n v="27435"/>
  </r>
  <r>
    <x v="9"/>
    <x v="0"/>
    <x v="18"/>
    <n v="23861"/>
  </r>
  <r>
    <x v="9"/>
    <x v="1"/>
    <x v="18"/>
    <n v="22753"/>
  </r>
  <r>
    <x v="9"/>
    <x v="2"/>
    <x v="18"/>
    <n v="28693"/>
  </r>
  <r>
    <x v="9"/>
    <x v="3"/>
    <x v="18"/>
    <n v="32986"/>
  </r>
  <r>
    <x v="9"/>
    <x v="4"/>
    <x v="18"/>
    <n v="39446"/>
  </r>
  <r>
    <x v="9"/>
    <x v="5"/>
    <x v="18"/>
    <n v="36611"/>
  </r>
  <r>
    <x v="9"/>
    <x v="6"/>
    <x v="18"/>
    <n v="36307"/>
  </r>
  <r>
    <x v="9"/>
    <x v="7"/>
    <x v="18"/>
    <n v="39713"/>
  </r>
  <r>
    <x v="9"/>
    <x v="8"/>
    <x v="18"/>
    <n v="39363"/>
  </r>
  <r>
    <x v="9"/>
    <x v="9"/>
    <x v="18"/>
    <n v="39363"/>
  </r>
  <r>
    <x v="9"/>
    <x v="10"/>
    <x v="18"/>
    <n v="37424"/>
  </r>
  <r>
    <x v="9"/>
    <x v="11"/>
    <x v="18"/>
    <n v="32971"/>
  </r>
  <r>
    <x v="10"/>
    <x v="0"/>
    <x v="18"/>
    <n v="28689"/>
  </r>
  <r>
    <x v="10"/>
    <x v="1"/>
    <x v="18"/>
    <n v="33683"/>
  </r>
  <r>
    <x v="10"/>
    <x v="2"/>
    <x v="18"/>
    <n v="44286"/>
  </r>
  <r>
    <x v="10"/>
    <x v="3"/>
    <x v="18"/>
    <n v="38416"/>
  </r>
  <r>
    <x v="10"/>
    <x v="4"/>
    <x v="18"/>
    <n v="37907"/>
  </r>
  <r>
    <x v="10"/>
    <x v="5"/>
    <x v="18"/>
    <n v="38125"/>
  </r>
  <r>
    <x v="10"/>
    <x v="6"/>
    <x v="18"/>
    <n v="35321"/>
  </r>
  <r>
    <x v="10"/>
    <x v="7"/>
    <x v="18"/>
    <n v="35967"/>
  </r>
  <r>
    <x v="10"/>
    <x v="8"/>
    <x v="18"/>
    <n v="40448"/>
  </r>
  <r>
    <x v="10"/>
    <x v="9"/>
    <x v="18"/>
    <n v="37888"/>
  </r>
  <r>
    <x v="10"/>
    <x v="10"/>
    <x v="18"/>
    <n v="38733"/>
  </r>
  <r>
    <x v="10"/>
    <x v="11"/>
    <x v="18"/>
    <n v="34329"/>
  </r>
  <r>
    <x v="11"/>
    <x v="0"/>
    <x v="18"/>
    <n v="29323"/>
  </r>
  <r>
    <x v="11"/>
    <x v="1"/>
    <x v="18"/>
    <n v="28437"/>
  </r>
  <r>
    <x v="11"/>
    <x v="2"/>
    <x v="18"/>
    <n v="37099"/>
  </r>
  <r>
    <x v="11"/>
    <x v="3"/>
    <x v="18"/>
    <n v="39432"/>
  </r>
  <r>
    <x v="11"/>
    <x v="4"/>
    <x v="18"/>
    <n v="39743"/>
  </r>
  <r>
    <x v="11"/>
    <x v="5"/>
    <x v="18"/>
    <n v="38462"/>
  </r>
  <r>
    <x v="11"/>
    <x v="6"/>
    <x v="18"/>
    <n v="36756"/>
  </r>
  <r>
    <x v="11"/>
    <x v="7"/>
    <x v="18"/>
    <n v="39634"/>
  </r>
  <r>
    <x v="11"/>
    <x v="8"/>
    <x v="18"/>
    <n v="43714"/>
  </r>
  <r>
    <x v="11"/>
    <x v="9"/>
    <x v="18"/>
    <n v="40438"/>
  </r>
  <r>
    <x v="11"/>
    <x v="10"/>
    <x v="18"/>
    <n v="40052"/>
  </r>
  <r>
    <x v="11"/>
    <x v="11"/>
    <x v="18"/>
    <n v="34383"/>
  </r>
  <r>
    <x v="12"/>
    <x v="0"/>
    <x v="18"/>
    <n v="28493"/>
  </r>
  <r>
    <x v="12"/>
    <x v="1"/>
    <x v="18"/>
    <n v="29526"/>
  </r>
  <r>
    <x v="12"/>
    <x v="2"/>
    <x v="18"/>
    <n v="36134"/>
  </r>
  <r>
    <x v="12"/>
    <x v="3"/>
    <x v="18"/>
    <n v="32438"/>
  </r>
  <r>
    <x v="12"/>
    <x v="4"/>
    <x v="18"/>
    <n v="34419"/>
  </r>
  <r>
    <x v="12"/>
    <x v="5"/>
    <x v="18"/>
    <n v="34638"/>
  </r>
  <r>
    <x v="12"/>
    <x v="6"/>
    <x v="18"/>
    <n v="36829"/>
  </r>
  <r>
    <x v="12"/>
    <x v="7"/>
    <x v="18"/>
    <n v="39208"/>
  </r>
  <r>
    <x v="12"/>
    <x v="8"/>
    <x v="18"/>
    <n v="38273"/>
  </r>
  <r>
    <x v="12"/>
    <x v="9"/>
    <x v="18"/>
    <n v="35256"/>
  </r>
  <r>
    <x v="12"/>
    <x v="10"/>
    <x v="18"/>
    <n v="39332"/>
  </r>
  <r>
    <x v="12"/>
    <x v="11"/>
    <x v="18"/>
    <n v="30726"/>
  </r>
  <r>
    <x v="13"/>
    <x v="0"/>
    <x v="18"/>
    <n v="28190"/>
  </r>
  <r>
    <x v="13"/>
    <x v="1"/>
    <x v="18"/>
    <n v="27925"/>
  </r>
  <r>
    <x v="13"/>
    <x v="2"/>
    <x v="18"/>
    <n v="35024"/>
  </r>
  <r>
    <x v="13"/>
    <x v="3"/>
    <x v="18"/>
    <n v="30982"/>
  </r>
  <r>
    <x v="13"/>
    <x v="4"/>
    <x v="18"/>
    <n v="33246"/>
  </r>
  <r>
    <x v="13"/>
    <x v="5"/>
    <x v="18"/>
    <n v="34357"/>
  </r>
  <r>
    <x v="13"/>
    <x v="6"/>
    <x v="18"/>
    <n v="34264"/>
  </r>
  <r>
    <x v="13"/>
    <x v="7"/>
    <x v="18"/>
    <n v="36108"/>
  </r>
  <r>
    <x v="13"/>
    <x v="8"/>
    <x v="18"/>
    <n v="33078"/>
  </r>
  <r>
    <x v="13"/>
    <x v="9"/>
    <x v="18"/>
    <n v="33626"/>
  </r>
  <r>
    <x v="13"/>
    <x v="10"/>
    <x v="18"/>
    <n v="34645"/>
  </r>
  <r>
    <x v="13"/>
    <x v="11"/>
    <x v="18"/>
    <n v="28460"/>
  </r>
  <r>
    <x v="14"/>
    <x v="0"/>
    <x v="18"/>
    <n v="24514"/>
  </r>
  <r>
    <x v="14"/>
    <x v="1"/>
    <x v="18"/>
    <n v="25069"/>
  </r>
  <r>
    <x v="14"/>
    <x v="2"/>
    <x v="18"/>
    <n v="26881"/>
  </r>
  <r>
    <x v="14"/>
    <x v="3"/>
    <x v="18"/>
    <n v="32195"/>
  </r>
  <r>
    <x v="14"/>
    <x v="4"/>
    <x v="18"/>
    <n v="29430"/>
  </r>
  <r>
    <x v="14"/>
    <x v="5"/>
    <x v="18"/>
    <n v="26363"/>
  </r>
  <r>
    <x v="14"/>
    <x v="6"/>
    <x v="18"/>
    <n v="29391"/>
  </r>
  <r>
    <x v="14"/>
    <x v="7"/>
    <x v="18"/>
    <n v="27994"/>
  </r>
  <r>
    <x v="14"/>
    <x v="8"/>
    <x v="18"/>
    <n v="31649"/>
  </r>
  <r>
    <x v="14"/>
    <x v="9"/>
    <x v="18"/>
    <n v="30488"/>
  </r>
  <r>
    <x v="14"/>
    <x v="10"/>
    <x v="18"/>
    <n v="28077"/>
  </r>
  <r>
    <x v="14"/>
    <x v="11"/>
    <x v="18"/>
    <n v="26781"/>
  </r>
  <r>
    <x v="15"/>
    <x v="0"/>
    <x v="18"/>
    <n v="22601"/>
  </r>
  <r>
    <x v="15"/>
    <x v="1"/>
    <x v="18"/>
    <n v="23037"/>
  </r>
  <r>
    <x v="15"/>
    <x v="2"/>
    <x v="18"/>
    <n v="26289"/>
  </r>
  <r>
    <x v="15"/>
    <x v="3"/>
    <x v="18"/>
    <n v="24933"/>
  </r>
  <r>
    <x v="15"/>
    <x v="4"/>
    <x v="18"/>
    <n v="23728"/>
  </r>
  <r>
    <x v="15"/>
    <x v="5"/>
    <x v="18"/>
    <n v="25014"/>
  </r>
  <r>
    <x v="15"/>
    <x v="6"/>
    <x v="18"/>
    <n v="21839"/>
  </r>
  <r>
    <x v="15"/>
    <x v="7"/>
    <x v="18"/>
    <n v="23244"/>
  </r>
  <r>
    <x v="15"/>
    <x v="8"/>
    <x v="18"/>
    <n v="25432"/>
  </r>
  <r>
    <x v="15"/>
    <x v="9"/>
    <x v="18"/>
    <n v="24086"/>
  </r>
  <r>
    <x v="15"/>
    <x v="10"/>
    <x v="18"/>
    <n v="23676"/>
  </r>
  <r>
    <x v="15"/>
    <x v="11"/>
    <x v="18"/>
    <n v="22362"/>
  </r>
  <r>
    <x v="16"/>
    <x v="0"/>
    <x v="18"/>
    <n v="16754"/>
  </r>
  <r>
    <x v="16"/>
    <x v="1"/>
    <x v="18"/>
    <n v="18525"/>
  </r>
  <r>
    <x v="16"/>
    <x v="2"/>
    <x v="18"/>
    <n v="23768"/>
  </r>
  <r>
    <x v="16"/>
    <x v="3"/>
    <x v="18"/>
    <n v="21624"/>
  </r>
  <r>
    <x v="16"/>
    <x v="4"/>
    <x v="18"/>
    <n v="21962"/>
  </r>
  <r>
    <x v="16"/>
    <x v="5"/>
    <x v="18"/>
    <n v="23429"/>
  </r>
  <r>
    <x v="16"/>
    <x v="6"/>
    <x v="18"/>
    <n v="20306"/>
  </r>
  <r>
    <x v="16"/>
    <x v="7"/>
    <x v="18"/>
    <n v="22439"/>
  </r>
  <r>
    <x v="16"/>
    <x v="8"/>
    <x v="18"/>
    <n v="24292"/>
  </r>
  <r>
    <x v="16"/>
    <x v="9"/>
    <x v="18"/>
    <n v="19599"/>
  </r>
  <r>
    <x v="16"/>
    <x v="10"/>
    <x v="18"/>
    <n v="19023"/>
  </r>
  <r>
    <x v="16"/>
    <x v="11"/>
    <x v="18"/>
    <n v="16968"/>
  </r>
  <r>
    <x v="17"/>
    <x v="0"/>
    <x v="18"/>
    <n v="14813"/>
  </r>
  <r>
    <x v="17"/>
    <x v="1"/>
    <x v="18"/>
    <n v="14388"/>
  </r>
  <r>
    <x v="17"/>
    <x v="2"/>
    <x v="18"/>
    <n v="15441"/>
  </r>
  <r>
    <x v="17"/>
    <x v="3"/>
    <x v="18"/>
    <n v="14565"/>
  </r>
  <r>
    <x v="17"/>
    <x v="4"/>
    <x v="18"/>
    <n v="14397"/>
  </r>
  <r>
    <x v="17"/>
    <x v="5"/>
    <x v="18"/>
    <n v="17217"/>
  </r>
  <r>
    <x v="17"/>
    <x v="6"/>
    <x v="18"/>
    <n v="9040"/>
  </r>
  <r>
    <x v="17"/>
    <x v="7"/>
    <x v="18"/>
    <n v="4988"/>
  </r>
  <r>
    <x v="17"/>
    <x v="8"/>
    <x v="18"/>
    <n v="7613"/>
  </r>
  <r>
    <x v="17"/>
    <x v="9"/>
    <x v="18"/>
    <n v="8910"/>
  </r>
  <r>
    <x v="17"/>
    <x v="10"/>
    <x v="18"/>
    <n v="16048"/>
  </r>
  <r>
    <x v="17"/>
    <x v="11"/>
    <x v="18"/>
    <n v="13619"/>
  </r>
  <r>
    <x v="18"/>
    <x v="0"/>
    <x v="18"/>
    <n v="12325"/>
  </r>
  <r>
    <x v="18"/>
    <x v="1"/>
    <x v="18"/>
    <n v="15738"/>
  </r>
  <r>
    <x v="18"/>
    <x v="2"/>
    <x v="18"/>
    <n v="18500"/>
  </r>
  <r>
    <x v="18"/>
    <x v="3"/>
    <x v="18"/>
    <n v="17189"/>
  </r>
  <r>
    <x v="18"/>
    <x v="4"/>
    <x v="18"/>
    <n v="19359"/>
  </r>
  <r>
    <x v="18"/>
    <x v="5"/>
    <x v="18"/>
    <n v="18298"/>
  </r>
  <r>
    <x v="18"/>
    <x v="6"/>
    <x v="18"/>
    <n v="15981"/>
  </r>
  <r>
    <x v="18"/>
    <x v="7"/>
    <x v="18"/>
    <n v="15037"/>
  </r>
  <r>
    <x v="18"/>
    <x v="8"/>
    <x v="18"/>
    <n v="13779"/>
  </r>
  <r>
    <x v="18"/>
    <x v="9"/>
    <x v="18"/>
    <n v="15366"/>
  </r>
  <r>
    <x v="18"/>
    <x v="10"/>
    <x v="18"/>
    <n v="14611"/>
  </r>
  <r>
    <x v="18"/>
    <x v="11"/>
    <x v="18"/>
    <n v="13034"/>
  </r>
  <r>
    <x v="19"/>
    <x v="0"/>
    <x v="18"/>
    <n v="10695"/>
  </r>
  <r>
    <x v="19"/>
    <x v="1"/>
    <x v="18"/>
    <n v="8910"/>
  </r>
  <r>
    <x v="19"/>
    <x v="2"/>
    <x v="18"/>
    <n v="12033"/>
  </r>
  <r>
    <x v="19"/>
    <x v="3"/>
    <x v="18"/>
    <n v="11736"/>
  </r>
  <r>
    <x v="19"/>
    <x v="4"/>
    <x v="18"/>
    <n v="15232"/>
  </r>
  <r>
    <x v="19"/>
    <x v="5"/>
    <x v="18"/>
    <n v="12158"/>
  </r>
  <r>
    <x v="19"/>
    <x v="6"/>
    <x v="18"/>
    <n v="13186"/>
  </r>
  <r>
    <x v="19"/>
    <x v="7"/>
    <x v="18"/>
    <n v="10895"/>
  </r>
  <r>
    <x v="19"/>
    <x v="8"/>
    <x v="18"/>
    <n v="12973"/>
  </r>
  <r>
    <x v="19"/>
    <x v="9"/>
    <x v="18"/>
    <n v="16112"/>
  </r>
  <r>
    <x v="19"/>
    <x v="10"/>
    <x v="18"/>
    <n v="14190"/>
  </r>
  <r>
    <x v="19"/>
    <x v="11"/>
    <x v="18"/>
    <n v="11963"/>
  </r>
  <r>
    <x v="20"/>
    <x v="0"/>
    <x v="18"/>
    <n v="7897"/>
  </r>
  <r>
    <x v="20"/>
    <x v="1"/>
    <x v="18"/>
    <n v="8539"/>
  </r>
  <r>
    <x v="20"/>
    <x v="2"/>
    <x v="18"/>
    <n v="4919"/>
  </r>
  <r>
    <x v="20"/>
    <x v="3"/>
    <x v="18"/>
    <n v="13238"/>
  </r>
  <r>
    <x v="20"/>
    <x v="4"/>
    <x v="18"/>
    <n v="12057"/>
  </r>
  <r>
    <x v="20"/>
    <x v="5"/>
    <x v="18"/>
    <n v="10496"/>
  </r>
  <r>
    <x v="20"/>
    <x v="6"/>
    <x v="18"/>
    <n v="7840"/>
  </r>
  <r>
    <x v="20"/>
    <x v="7"/>
    <x v="18"/>
    <n v="8417"/>
  </r>
  <r>
    <x v="20"/>
    <x v="8"/>
    <x v="18"/>
    <n v="10280"/>
  </r>
  <r>
    <x v="20"/>
    <x v="9"/>
    <x v="18"/>
    <n v="9301"/>
  </r>
  <r>
    <x v="20"/>
    <x v="10"/>
    <x v="18"/>
    <n v="8647"/>
  </r>
  <r>
    <x v="20"/>
    <x v="11"/>
    <x v="18"/>
    <n v="7861"/>
  </r>
  <r>
    <x v="21"/>
    <x v="0"/>
    <x v="18"/>
    <n v="7062"/>
  </r>
  <r>
    <x v="21"/>
    <x v="1"/>
    <x v="18"/>
    <n v="72"/>
  </r>
  <r>
    <x v="21"/>
    <x v="2"/>
    <x v="18"/>
    <n v="10588"/>
  </r>
  <r>
    <x v="21"/>
    <x v="3"/>
    <x v="18"/>
    <n v="13798"/>
  </r>
  <r>
    <x v="21"/>
    <x v="4"/>
    <x v="18"/>
    <n v="16772"/>
  </r>
  <r>
    <x v="21"/>
    <x v="5"/>
    <x v="18"/>
    <n v="17212"/>
  </r>
  <r>
    <x v="21"/>
    <x v="6"/>
    <x v="18"/>
    <n v="14161"/>
  </r>
  <r>
    <x v="21"/>
    <x v="7"/>
    <x v="18"/>
    <n v="15423"/>
  </r>
  <r>
    <x v="21"/>
    <x v="8"/>
    <x v="18"/>
    <n v="17028"/>
  </r>
  <r>
    <x v="21"/>
    <x v="9"/>
    <x v="18"/>
    <n v="16904"/>
  </r>
  <r>
    <x v="21"/>
    <x v="10"/>
    <x v="18"/>
    <n v="18917"/>
  </r>
  <r>
    <x v="21"/>
    <x v="11"/>
    <x v="18"/>
    <n v="8844"/>
  </r>
  <r>
    <x v="22"/>
    <x v="0"/>
    <x v="18"/>
    <n v="10079"/>
  </r>
  <r>
    <x v="22"/>
    <x v="1"/>
    <x v="18"/>
    <n v="14740"/>
  </r>
  <r>
    <x v="22"/>
    <x v="2"/>
    <x v="18"/>
    <n v="18468"/>
  </r>
  <r>
    <x v="22"/>
    <x v="3"/>
    <x v="18"/>
    <n v="20772"/>
  </r>
  <r>
    <x v="22"/>
    <x v="4"/>
    <x v="18"/>
    <n v="18820"/>
  </r>
  <r>
    <x v="22"/>
    <x v="5"/>
    <x v="18"/>
    <n v="14728"/>
  </r>
  <r>
    <x v="22"/>
    <x v="6"/>
    <x v="18"/>
    <n v="13739"/>
  </r>
  <r>
    <x v="22"/>
    <x v="7"/>
    <x v="18"/>
    <n v="18616"/>
  </r>
  <r>
    <x v="22"/>
    <x v="8"/>
    <x v="18"/>
    <n v="18157"/>
  </r>
  <r>
    <x v="22"/>
    <x v="9"/>
    <x v="18"/>
    <n v="15042"/>
  </r>
  <r>
    <x v="22"/>
    <x v="10"/>
    <x v="18"/>
    <n v="16999"/>
  </r>
  <r>
    <x v="22"/>
    <x v="11"/>
    <x v="18"/>
    <n v="16188"/>
  </r>
  <r>
    <x v="23"/>
    <x v="0"/>
    <x v="18"/>
    <n v="12930"/>
  </r>
  <r>
    <x v="23"/>
    <x v="1"/>
    <x v="18"/>
    <n v="11867"/>
  </r>
  <r>
    <x v="23"/>
    <x v="2"/>
    <x v="18"/>
    <n v="17737"/>
  </r>
  <r>
    <x v="23"/>
    <x v="3"/>
    <x v="18"/>
    <n v="16487"/>
  </r>
  <r>
    <x v="23"/>
    <x v="4"/>
    <x v="18"/>
    <n v="18419"/>
  </r>
  <r>
    <x v="23"/>
    <x v="5"/>
    <x v="18"/>
    <n v="17221"/>
  </r>
  <r>
    <x v="23"/>
    <x v="6"/>
    <x v="18"/>
    <n v="22587"/>
  </r>
  <r>
    <x v="23"/>
    <x v="7"/>
    <x v="18"/>
    <n v="27921"/>
  </r>
  <r>
    <x v="23"/>
    <x v="8"/>
    <x v="18"/>
    <n v="28261"/>
  </r>
  <r>
    <x v="23"/>
    <x v="9"/>
    <x v="18"/>
    <n v="27727"/>
  </r>
  <r>
    <x v="23"/>
    <x v="10"/>
    <x v="18"/>
    <n v="29056"/>
  </r>
  <r>
    <x v="23"/>
    <x v="11"/>
    <x v="18"/>
    <n v="24288"/>
  </r>
  <r>
    <x v="24"/>
    <x v="0"/>
    <x v="18"/>
    <n v="23884"/>
  </r>
  <r>
    <x v="24"/>
    <x v="1"/>
    <x v="18"/>
    <n v="27605"/>
  </r>
  <r>
    <x v="24"/>
    <x v="2"/>
    <x v="18"/>
    <n v="35711"/>
  </r>
  <r>
    <x v="24"/>
    <x v="3"/>
    <x v="18"/>
    <n v="32694"/>
  </r>
  <r>
    <x v="24"/>
    <x v="4"/>
    <x v="18"/>
    <n v="32363"/>
  </r>
  <r>
    <x v="24"/>
    <x v="5"/>
    <x v="18"/>
    <n v="32568"/>
  </r>
  <r>
    <x v="24"/>
    <x v="6"/>
    <x v="18"/>
    <n v="29733"/>
  </r>
  <r>
    <x v="24"/>
    <x v="7"/>
    <x v="18"/>
    <n v="34773"/>
  </r>
  <r>
    <x v="24"/>
    <x v="8"/>
    <x v="18"/>
    <n v="31494"/>
  </r>
  <r>
    <x v="24"/>
    <x v="9"/>
    <x v="18"/>
    <n v="38894"/>
  </r>
  <r>
    <x v="24"/>
    <x v="10"/>
    <x v="18"/>
    <n v="35257"/>
  </r>
  <r>
    <x v="24"/>
    <x v="11"/>
    <x v="18"/>
    <n v="27702"/>
  </r>
  <r>
    <x v="25"/>
    <x v="0"/>
    <x v="18"/>
    <n v="24583"/>
  </r>
  <r>
    <x v="25"/>
    <x v="1"/>
    <x v="18"/>
    <n v="29944"/>
  </r>
  <r>
    <x v="25"/>
    <x v="2"/>
    <x v="18"/>
    <n v="32728"/>
  </r>
  <r>
    <x v="25"/>
    <x v="3"/>
    <x v="18"/>
    <n v="30091"/>
  </r>
  <r>
    <x v="25"/>
    <x v="4"/>
    <x v="18"/>
    <n v="34254"/>
  </r>
  <r>
    <x v="25"/>
    <x v="5"/>
    <x v="18"/>
    <n v="29062"/>
  </r>
  <r>
    <x v="25"/>
    <x v="6"/>
    <x v="18"/>
    <n v="27513"/>
  </r>
  <r>
    <x v="25"/>
    <x v="7"/>
    <x v="18"/>
    <n v="29419"/>
  </r>
  <r>
    <x v="25"/>
    <x v="8"/>
    <x v="18"/>
    <n v="30282"/>
  </r>
  <r>
    <x v="25"/>
    <x v="9"/>
    <x v="18"/>
    <n v="30107"/>
  </r>
  <r>
    <x v="25"/>
    <x v="10"/>
    <x v="18"/>
    <n v="27364"/>
  </r>
  <r>
    <x v="25"/>
    <x v="11"/>
    <x v="18"/>
    <n v="24380"/>
  </r>
  <r>
    <x v="26"/>
    <x v="0"/>
    <x v="18"/>
    <n v="20530"/>
  </r>
  <r>
    <x v="26"/>
    <x v="1"/>
    <x v="18"/>
    <n v="23065"/>
  </r>
  <r>
    <x v="26"/>
    <x v="2"/>
    <x v="18"/>
    <n v="15340"/>
  </r>
  <r>
    <x v="26"/>
    <x v="3"/>
    <x v="18"/>
    <n v="1496"/>
  </r>
  <r>
    <x v="26"/>
    <x v="4"/>
    <x v="18"/>
    <n v="2603"/>
  </r>
  <r>
    <x v="26"/>
    <x v="5"/>
    <x v="18"/>
    <n v="2810"/>
  </r>
  <r>
    <x v="26"/>
    <x v="6"/>
    <x v="18"/>
    <n v="2518"/>
  </r>
  <r>
    <x v="26"/>
    <x v="7"/>
    <x v="18"/>
    <n v="3262"/>
  </r>
  <r>
    <x v="26"/>
    <x v="8"/>
    <x v="18"/>
    <n v="3847"/>
  </r>
  <r>
    <x v="0"/>
    <x v="0"/>
    <x v="19"/>
    <n v="21830"/>
  </r>
  <r>
    <x v="0"/>
    <x v="1"/>
    <x v="19"/>
    <n v="21531"/>
  </r>
  <r>
    <x v="0"/>
    <x v="2"/>
    <x v="19"/>
    <n v="26632"/>
  </r>
  <r>
    <x v="0"/>
    <x v="3"/>
    <x v="19"/>
    <n v="30088"/>
  </r>
  <r>
    <x v="0"/>
    <x v="4"/>
    <x v="19"/>
    <n v="28645"/>
  </r>
  <r>
    <x v="0"/>
    <x v="5"/>
    <x v="19"/>
    <n v="27725"/>
  </r>
  <r>
    <x v="0"/>
    <x v="6"/>
    <x v="19"/>
    <n v="26628"/>
  </r>
  <r>
    <x v="0"/>
    <x v="7"/>
    <x v="19"/>
    <n v="30813"/>
  </r>
  <r>
    <x v="0"/>
    <x v="8"/>
    <x v="19"/>
    <n v="31977"/>
  </r>
  <r>
    <x v="0"/>
    <x v="9"/>
    <x v="19"/>
    <n v="31795"/>
  </r>
  <r>
    <x v="0"/>
    <x v="10"/>
    <x v="19"/>
    <n v="32485"/>
  </r>
  <r>
    <x v="0"/>
    <x v="11"/>
    <x v="19"/>
    <n v="30485"/>
  </r>
  <r>
    <x v="1"/>
    <x v="0"/>
    <x v="19"/>
    <n v="25847"/>
  </r>
  <r>
    <x v="1"/>
    <x v="1"/>
    <x v="19"/>
    <n v="25414"/>
  </r>
  <r>
    <x v="1"/>
    <x v="2"/>
    <x v="19"/>
    <n v="32962"/>
  </r>
  <r>
    <x v="1"/>
    <x v="3"/>
    <x v="19"/>
    <n v="26392"/>
  </r>
  <r>
    <x v="1"/>
    <x v="4"/>
    <x v="19"/>
    <n v="26325"/>
  </r>
  <r>
    <x v="1"/>
    <x v="5"/>
    <x v="19"/>
    <n v="26054"/>
  </r>
  <r>
    <x v="1"/>
    <x v="6"/>
    <x v="19"/>
    <n v="26884"/>
  </r>
  <r>
    <x v="1"/>
    <x v="7"/>
    <x v="19"/>
    <n v="29133"/>
  </r>
  <r>
    <x v="1"/>
    <x v="8"/>
    <x v="19"/>
    <n v="28398"/>
  </r>
  <r>
    <x v="1"/>
    <x v="9"/>
    <x v="19"/>
    <n v="28851"/>
  </r>
  <r>
    <x v="1"/>
    <x v="10"/>
    <x v="19"/>
    <n v="30273"/>
  </r>
  <r>
    <x v="1"/>
    <x v="11"/>
    <x v="19"/>
    <n v="25317"/>
  </r>
  <r>
    <x v="2"/>
    <x v="0"/>
    <x v="19"/>
    <n v="24160"/>
  </r>
  <r>
    <x v="2"/>
    <x v="1"/>
    <x v="19"/>
    <n v="26163"/>
  </r>
  <r>
    <x v="2"/>
    <x v="2"/>
    <x v="19"/>
    <n v="31306"/>
  </r>
  <r>
    <x v="2"/>
    <x v="3"/>
    <x v="19"/>
    <n v="30721"/>
  </r>
  <r>
    <x v="2"/>
    <x v="4"/>
    <x v="19"/>
    <n v="34208"/>
  </r>
  <r>
    <x v="2"/>
    <x v="5"/>
    <x v="19"/>
    <n v="28156"/>
  </r>
  <r>
    <x v="2"/>
    <x v="6"/>
    <x v="19"/>
    <n v="31283"/>
  </r>
  <r>
    <x v="2"/>
    <x v="7"/>
    <x v="19"/>
    <n v="29440"/>
  </r>
  <r>
    <x v="2"/>
    <x v="8"/>
    <x v="19"/>
    <n v="29143"/>
  </r>
  <r>
    <x v="2"/>
    <x v="9"/>
    <x v="19"/>
    <n v="33915"/>
  </r>
  <r>
    <x v="2"/>
    <x v="10"/>
    <x v="19"/>
    <n v="31108"/>
  </r>
  <r>
    <x v="2"/>
    <x v="11"/>
    <x v="19"/>
    <n v="28171"/>
  </r>
  <r>
    <x v="3"/>
    <x v="0"/>
    <x v="19"/>
    <n v="24793"/>
  </r>
  <r>
    <x v="3"/>
    <x v="1"/>
    <x v="19"/>
    <n v="25393"/>
  </r>
  <r>
    <x v="3"/>
    <x v="2"/>
    <x v="19"/>
    <n v="28404"/>
  </r>
  <r>
    <x v="3"/>
    <x v="3"/>
    <x v="19"/>
    <n v="31822"/>
  </r>
  <r>
    <x v="3"/>
    <x v="4"/>
    <x v="19"/>
    <n v="28325"/>
  </r>
  <r>
    <x v="3"/>
    <x v="5"/>
    <x v="19"/>
    <n v="27469"/>
  </r>
  <r>
    <x v="3"/>
    <x v="6"/>
    <x v="19"/>
    <n v="30803"/>
  </r>
  <r>
    <x v="3"/>
    <x v="7"/>
    <x v="19"/>
    <n v="27720"/>
  </r>
  <r>
    <x v="3"/>
    <x v="8"/>
    <x v="19"/>
    <n v="30075"/>
  </r>
  <r>
    <x v="3"/>
    <x v="9"/>
    <x v="19"/>
    <n v="31134"/>
  </r>
  <r>
    <x v="3"/>
    <x v="10"/>
    <x v="19"/>
    <n v="26512"/>
  </r>
  <r>
    <x v="3"/>
    <x v="11"/>
    <x v="19"/>
    <n v="26147"/>
  </r>
  <r>
    <x v="4"/>
    <x v="0"/>
    <x v="19"/>
    <n v="23658"/>
  </r>
  <r>
    <x v="4"/>
    <x v="1"/>
    <x v="19"/>
    <n v="25369"/>
  </r>
  <r>
    <x v="4"/>
    <x v="2"/>
    <x v="19"/>
    <n v="32269"/>
  </r>
  <r>
    <x v="4"/>
    <x v="3"/>
    <x v="19"/>
    <n v="30869"/>
  </r>
  <r>
    <x v="4"/>
    <x v="4"/>
    <x v="19"/>
    <n v="28806"/>
  </r>
  <r>
    <x v="4"/>
    <x v="5"/>
    <x v="19"/>
    <n v="29413"/>
  </r>
  <r>
    <x v="4"/>
    <x v="6"/>
    <x v="19"/>
    <n v="31504"/>
  </r>
  <r>
    <x v="4"/>
    <x v="7"/>
    <x v="19"/>
    <n v="29135"/>
  </r>
  <r>
    <x v="4"/>
    <x v="8"/>
    <x v="19"/>
    <n v="32101"/>
  </r>
  <r>
    <x v="4"/>
    <x v="9"/>
    <x v="19"/>
    <n v="32456"/>
  </r>
  <r>
    <x v="4"/>
    <x v="10"/>
    <x v="19"/>
    <n v="33773"/>
  </r>
  <r>
    <x v="4"/>
    <x v="11"/>
    <x v="19"/>
    <n v="32464"/>
  </r>
  <r>
    <x v="5"/>
    <x v="0"/>
    <x v="19"/>
    <n v="25784"/>
  </r>
  <r>
    <x v="5"/>
    <x v="1"/>
    <x v="19"/>
    <n v="26644"/>
  </r>
  <r>
    <x v="5"/>
    <x v="2"/>
    <x v="19"/>
    <n v="34348"/>
  </r>
  <r>
    <x v="5"/>
    <x v="3"/>
    <x v="19"/>
    <n v="31968"/>
  </r>
  <r>
    <x v="5"/>
    <x v="4"/>
    <x v="19"/>
    <n v="30380"/>
  </r>
  <r>
    <x v="5"/>
    <x v="5"/>
    <x v="19"/>
    <n v="29362"/>
  </r>
  <r>
    <x v="5"/>
    <x v="6"/>
    <x v="19"/>
    <n v="30084"/>
  </r>
  <r>
    <x v="5"/>
    <x v="7"/>
    <x v="19"/>
    <n v="29672"/>
  </r>
  <r>
    <x v="5"/>
    <x v="8"/>
    <x v="19"/>
    <n v="32426"/>
  </r>
  <r>
    <x v="5"/>
    <x v="9"/>
    <x v="19"/>
    <n v="31709"/>
  </r>
  <r>
    <x v="5"/>
    <x v="10"/>
    <x v="19"/>
    <n v="32699"/>
  </r>
  <r>
    <x v="5"/>
    <x v="11"/>
    <x v="19"/>
    <n v="30477"/>
  </r>
  <r>
    <x v="6"/>
    <x v="0"/>
    <x v="19"/>
    <n v="26021"/>
  </r>
  <r>
    <x v="6"/>
    <x v="1"/>
    <x v="19"/>
    <n v="30053"/>
  </r>
  <r>
    <x v="6"/>
    <x v="2"/>
    <x v="19"/>
    <n v="35946"/>
  </r>
  <r>
    <x v="6"/>
    <x v="3"/>
    <x v="19"/>
    <n v="30489"/>
  </r>
  <r>
    <x v="6"/>
    <x v="4"/>
    <x v="19"/>
    <n v="32303"/>
  </r>
  <r>
    <x v="6"/>
    <x v="5"/>
    <x v="19"/>
    <n v="32373"/>
  </r>
  <r>
    <x v="6"/>
    <x v="6"/>
    <x v="19"/>
    <n v="33495"/>
  </r>
  <r>
    <x v="6"/>
    <x v="7"/>
    <x v="19"/>
    <n v="34576"/>
  </r>
  <r>
    <x v="6"/>
    <x v="8"/>
    <x v="19"/>
    <n v="34385"/>
  </r>
  <r>
    <x v="6"/>
    <x v="9"/>
    <x v="19"/>
    <n v="32745"/>
  </r>
  <r>
    <x v="6"/>
    <x v="10"/>
    <x v="19"/>
    <n v="33539"/>
  </r>
  <r>
    <x v="6"/>
    <x v="11"/>
    <x v="19"/>
    <n v="29235"/>
  </r>
  <r>
    <x v="7"/>
    <x v="0"/>
    <x v="19"/>
    <n v="26485"/>
  </r>
  <r>
    <x v="7"/>
    <x v="1"/>
    <x v="19"/>
    <n v="26757"/>
  </r>
  <r>
    <x v="7"/>
    <x v="2"/>
    <x v="19"/>
    <n v="32206"/>
  </r>
  <r>
    <x v="7"/>
    <x v="3"/>
    <x v="19"/>
    <n v="29252"/>
  </r>
  <r>
    <x v="7"/>
    <x v="4"/>
    <x v="19"/>
    <n v="31065"/>
  </r>
  <r>
    <x v="7"/>
    <x v="5"/>
    <x v="19"/>
    <n v="29039"/>
  </r>
  <r>
    <x v="7"/>
    <x v="6"/>
    <x v="19"/>
    <n v="29006"/>
  </r>
  <r>
    <x v="7"/>
    <x v="7"/>
    <x v="19"/>
    <n v="30380"/>
  </r>
  <r>
    <x v="7"/>
    <x v="8"/>
    <x v="19"/>
    <n v="28820"/>
  </r>
  <r>
    <x v="7"/>
    <x v="9"/>
    <x v="19"/>
    <n v="30519"/>
  </r>
  <r>
    <x v="7"/>
    <x v="10"/>
    <x v="19"/>
    <n v="30279"/>
  </r>
  <r>
    <x v="7"/>
    <x v="11"/>
    <x v="19"/>
    <n v="21262"/>
  </r>
  <r>
    <x v="8"/>
    <x v="0"/>
    <x v="19"/>
    <n v="22398"/>
  </r>
  <r>
    <x v="8"/>
    <x v="1"/>
    <x v="19"/>
    <n v="24304"/>
  </r>
  <r>
    <x v="8"/>
    <x v="2"/>
    <x v="19"/>
    <n v="26909"/>
  </r>
  <r>
    <x v="8"/>
    <x v="3"/>
    <x v="19"/>
    <n v="27316"/>
  </r>
  <r>
    <x v="8"/>
    <x v="4"/>
    <x v="19"/>
    <n v="28117"/>
  </r>
  <r>
    <x v="8"/>
    <x v="5"/>
    <x v="19"/>
    <n v="27241"/>
  </r>
  <r>
    <x v="8"/>
    <x v="6"/>
    <x v="19"/>
    <n v="30134"/>
  </r>
  <r>
    <x v="8"/>
    <x v="7"/>
    <x v="19"/>
    <n v="31583"/>
  </r>
  <r>
    <x v="8"/>
    <x v="8"/>
    <x v="19"/>
    <n v="33694"/>
  </r>
  <r>
    <x v="8"/>
    <x v="9"/>
    <x v="19"/>
    <n v="36480"/>
  </r>
  <r>
    <x v="8"/>
    <x v="10"/>
    <x v="19"/>
    <n v="33877"/>
  </r>
  <r>
    <x v="8"/>
    <x v="11"/>
    <x v="19"/>
    <n v="29877"/>
  </r>
  <r>
    <x v="9"/>
    <x v="0"/>
    <x v="19"/>
    <n v="27368"/>
  </r>
  <r>
    <x v="9"/>
    <x v="1"/>
    <x v="19"/>
    <n v="26699"/>
  </r>
  <r>
    <x v="9"/>
    <x v="2"/>
    <x v="19"/>
    <n v="32001"/>
  </r>
  <r>
    <x v="9"/>
    <x v="3"/>
    <x v="19"/>
    <n v="36808"/>
  </r>
  <r>
    <x v="9"/>
    <x v="4"/>
    <x v="19"/>
    <n v="43930"/>
  </r>
  <r>
    <x v="9"/>
    <x v="5"/>
    <x v="19"/>
    <n v="40385"/>
  </r>
  <r>
    <x v="9"/>
    <x v="6"/>
    <x v="19"/>
    <n v="42803"/>
  </r>
  <r>
    <x v="9"/>
    <x v="7"/>
    <x v="19"/>
    <n v="43529"/>
  </r>
  <r>
    <x v="9"/>
    <x v="8"/>
    <x v="19"/>
    <n v="43343"/>
  </r>
  <r>
    <x v="9"/>
    <x v="9"/>
    <x v="19"/>
    <n v="43343"/>
  </r>
  <r>
    <x v="9"/>
    <x v="10"/>
    <x v="19"/>
    <n v="40207"/>
  </r>
  <r>
    <x v="9"/>
    <x v="11"/>
    <x v="19"/>
    <n v="37109"/>
  </r>
  <r>
    <x v="10"/>
    <x v="0"/>
    <x v="19"/>
    <n v="32476"/>
  </r>
  <r>
    <x v="10"/>
    <x v="1"/>
    <x v="19"/>
    <n v="37339"/>
  </r>
  <r>
    <x v="10"/>
    <x v="2"/>
    <x v="19"/>
    <n v="49792"/>
  </r>
  <r>
    <x v="10"/>
    <x v="3"/>
    <x v="19"/>
    <n v="44138"/>
  </r>
  <r>
    <x v="10"/>
    <x v="4"/>
    <x v="19"/>
    <n v="42770"/>
  </r>
  <r>
    <x v="10"/>
    <x v="5"/>
    <x v="19"/>
    <n v="42659"/>
  </r>
  <r>
    <x v="10"/>
    <x v="6"/>
    <x v="19"/>
    <n v="40616"/>
  </r>
  <r>
    <x v="10"/>
    <x v="7"/>
    <x v="19"/>
    <n v="41110"/>
  </r>
  <r>
    <x v="10"/>
    <x v="8"/>
    <x v="19"/>
    <n v="45085"/>
  </r>
  <r>
    <x v="10"/>
    <x v="9"/>
    <x v="19"/>
    <n v="42207"/>
  </r>
  <r>
    <x v="10"/>
    <x v="10"/>
    <x v="19"/>
    <n v="43783"/>
  </r>
  <r>
    <x v="10"/>
    <x v="11"/>
    <x v="19"/>
    <n v="40365"/>
  </r>
  <r>
    <x v="11"/>
    <x v="0"/>
    <x v="19"/>
    <n v="35017"/>
  </r>
  <r>
    <x v="11"/>
    <x v="1"/>
    <x v="19"/>
    <n v="35417"/>
  </r>
  <r>
    <x v="11"/>
    <x v="2"/>
    <x v="19"/>
    <n v="43260"/>
  </r>
  <r>
    <x v="11"/>
    <x v="3"/>
    <x v="19"/>
    <n v="46172"/>
  </r>
  <r>
    <x v="11"/>
    <x v="4"/>
    <x v="19"/>
    <n v="44228"/>
  </r>
  <r>
    <x v="11"/>
    <x v="5"/>
    <x v="19"/>
    <n v="43069"/>
  </r>
  <r>
    <x v="11"/>
    <x v="6"/>
    <x v="19"/>
    <n v="42239"/>
  </r>
  <r>
    <x v="11"/>
    <x v="7"/>
    <x v="19"/>
    <n v="44121"/>
  </r>
  <r>
    <x v="11"/>
    <x v="8"/>
    <x v="19"/>
    <n v="45114"/>
  </r>
  <r>
    <x v="11"/>
    <x v="9"/>
    <x v="19"/>
    <n v="41226"/>
  </r>
  <r>
    <x v="11"/>
    <x v="10"/>
    <x v="19"/>
    <n v="44655"/>
  </r>
  <r>
    <x v="11"/>
    <x v="11"/>
    <x v="19"/>
    <n v="39994"/>
  </r>
  <r>
    <x v="12"/>
    <x v="0"/>
    <x v="19"/>
    <n v="33883"/>
  </r>
  <r>
    <x v="12"/>
    <x v="1"/>
    <x v="19"/>
    <n v="34559"/>
  </r>
  <r>
    <x v="12"/>
    <x v="2"/>
    <x v="19"/>
    <n v="42660"/>
  </r>
  <r>
    <x v="12"/>
    <x v="3"/>
    <x v="19"/>
    <n v="40845"/>
  </r>
  <r>
    <x v="12"/>
    <x v="4"/>
    <x v="19"/>
    <n v="41818"/>
  </r>
  <r>
    <x v="12"/>
    <x v="5"/>
    <x v="19"/>
    <n v="41014"/>
  </r>
  <r>
    <x v="12"/>
    <x v="6"/>
    <x v="19"/>
    <n v="40862"/>
  </r>
  <r>
    <x v="12"/>
    <x v="7"/>
    <x v="19"/>
    <n v="42887"/>
  </r>
  <r>
    <x v="12"/>
    <x v="8"/>
    <x v="19"/>
    <n v="43575"/>
  </r>
  <r>
    <x v="12"/>
    <x v="9"/>
    <x v="19"/>
    <n v="41301"/>
  </r>
  <r>
    <x v="12"/>
    <x v="10"/>
    <x v="19"/>
    <n v="41577"/>
  </r>
  <r>
    <x v="12"/>
    <x v="11"/>
    <x v="19"/>
    <n v="35045"/>
  </r>
  <r>
    <x v="13"/>
    <x v="0"/>
    <x v="19"/>
    <n v="36312"/>
  </r>
  <r>
    <x v="13"/>
    <x v="1"/>
    <x v="19"/>
    <n v="37040"/>
  </r>
  <r>
    <x v="13"/>
    <x v="2"/>
    <x v="19"/>
    <n v="43872"/>
  </r>
  <r>
    <x v="13"/>
    <x v="3"/>
    <x v="19"/>
    <n v="37917"/>
  </r>
  <r>
    <x v="13"/>
    <x v="4"/>
    <x v="19"/>
    <n v="41835"/>
  </r>
  <r>
    <x v="13"/>
    <x v="5"/>
    <x v="19"/>
    <n v="38408"/>
  </r>
  <r>
    <x v="13"/>
    <x v="6"/>
    <x v="19"/>
    <n v="38219"/>
  </r>
  <r>
    <x v="13"/>
    <x v="7"/>
    <x v="19"/>
    <n v="39601"/>
  </r>
  <r>
    <x v="13"/>
    <x v="8"/>
    <x v="19"/>
    <n v="39448"/>
  </r>
  <r>
    <x v="13"/>
    <x v="9"/>
    <x v="19"/>
    <n v="41750"/>
  </r>
  <r>
    <x v="13"/>
    <x v="10"/>
    <x v="19"/>
    <n v="44227"/>
  </r>
  <r>
    <x v="13"/>
    <x v="11"/>
    <x v="19"/>
    <n v="33398"/>
  </r>
  <r>
    <x v="14"/>
    <x v="0"/>
    <x v="19"/>
    <n v="31746"/>
  </r>
  <r>
    <x v="14"/>
    <x v="1"/>
    <x v="19"/>
    <n v="33124"/>
  </r>
  <r>
    <x v="14"/>
    <x v="2"/>
    <x v="19"/>
    <n v="34434"/>
  </r>
  <r>
    <x v="14"/>
    <x v="3"/>
    <x v="19"/>
    <n v="40018"/>
  </r>
  <r>
    <x v="14"/>
    <x v="4"/>
    <x v="19"/>
    <n v="38901"/>
  </r>
  <r>
    <x v="14"/>
    <x v="5"/>
    <x v="19"/>
    <n v="35243"/>
  </r>
  <r>
    <x v="14"/>
    <x v="6"/>
    <x v="19"/>
    <n v="38187"/>
  </r>
  <r>
    <x v="14"/>
    <x v="7"/>
    <x v="19"/>
    <n v="37044"/>
  </r>
  <r>
    <x v="14"/>
    <x v="8"/>
    <x v="19"/>
    <n v="40157"/>
  </r>
  <r>
    <x v="14"/>
    <x v="9"/>
    <x v="19"/>
    <n v="39270"/>
  </r>
  <r>
    <x v="14"/>
    <x v="10"/>
    <x v="19"/>
    <n v="34646"/>
  </r>
  <r>
    <x v="14"/>
    <x v="11"/>
    <x v="19"/>
    <n v="32275"/>
  </r>
  <r>
    <x v="15"/>
    <x v="0"/>
    <x v="19"/>
    <n v="28485"/>
  </r>
  <r>
    <x v="15"/>
    <x v="1"/>
    <x v="19"/>
    <n v="27784"/>
  </r>
  <r>
    <x v="15"/>
    <x v="2"/>
    <x v="19"/>
    <n v="31856"/>
  </r>
  <r>
    <x v="15"/>
    <x v="3"/>
    <x v="19"/>
    <n v="30008"/>
  </r>
  <r>
    <x v="15"/>
    <x v="4"/>
    <x v="19"/>
    <n v="31432"/>
  </r>
  <r>
    <x v="15"/>
    <x v="5"/>
    <x v="19"/>
    <n v="31019"/>
  </r>
  <r>
    <x v="15"/>
    <x v="6"/>
    <x v="19"/>
    <n v="26756"/>
  </r>
  <r>
    <x v="15"/>
    <x v="7"/>
    <x v="19"/>
    <n v="28634"/>
  </r>
  <r>
    <x v="15"/>
    <x v="8"/>
    <x v="19"/>
    <n v="31586"/>
  </r>
  <r>
    <x v="15"/>
    <x v="9"/>
    <x v="19"/>
    <n v="31844"/>
  </r>
  <r>
    <x v="15"/>
    <x v="10"/>
    <x v="19"/>
    <n v="27466"/>
  </r>
  <r>
    <x v="15"/>
    <x v="11"/>
    <x v="19"/>
    <n v="32033"/>
  </r>
  <r>
    <x v="16"/>
    <x v="0"/>
    <x v="19"/>
    <n v="28861"/>
  </r>
  <r>
    <x v="16"/>
    <x v="1"/>
    <x v="19"/>
    <n v="32840"/>
  </r>
  <r>
    <x v="16"/>
    <x v="2"/>
    <x v="19"/>
    <n v="37134"/>
  </r>
  <r>
    <x v="16"/>
    <x v="3"/>
    <x v="19"/>
    <n v="37734"/>
  </r>
  <r>
    <x v="16"/>
    <x v="4"/>
    <x v="19"/>
    <n v="34709"/>
  </r>
  <r>
    <x v="16"/>
    <x v="5"/>
    <x v="19"/>
    <n v="35608"/>
  </r>
  <r>
    <x v="16"/>
    <x v="6"/>
    <x v="19"/>
    <n v="32610"/>
  </r>
  <r>
    <x v="16"/>
    <x v="7"/>
    <x v="19"/>
    <n v="35411"/>
  </r>
  <r>
    <x v="16"/>
    <x v="8"/>
    <x v="19"/>
    <n v="36775"/>
  </r>
  <r>
    <x v="16"/>
    <x v="9"/>
    <x v="19"/>
    <n v="30821"/>
  </r>
  <r>
    <x v="16"/>
    <x v="10"/>
    <x v="19"/>
    <n v="33978"/>
  </r>
  <r>
    <x v="16"/>
    <x v="11"/>
    <x v="19"/>
    <n v="30720"/>
  </r>
  <r>
    <x v="17"/>
    <x v="0"/>
    <x v="19"/>
    <n v="25127"/>
  </r>
  <r>
    <x v="17"/>
    <x v="1"/>
    <x v="19"/>
    <n v="22626"/>
  </r>
  <r>
    <x v="17"/>
    <x v="2"/>
    <x v="19"/>
    <n v="23926"/>
  </r>
  <r>
    <x v="17"/>
    <x v="3"/>
    <x v="19"/>
    <n v="22475"/>
  </r>
  <r>
    <x v="17"/>
    <x v="4"/>
    <x v="19"/>
    <n v="24955"/>
  </r>
  <r>
    <x v="17"/>
    <x v="5"/>
    <x v="19"/>
    <n v="19618"/>
  </r>
  <r>
    <x v="17"/>
    <x v="6"/>
    <x v="19"/>
    <n v="12153"/>
  </r>
  <r>
    <x v="17"/>
    <x v="7"/>
    <x v="19"/>
    <n v="11660"/>
  </r>
  <r>
    <x v="17"/>
    <x v="8"/>
    <x v="19"/>
    <n v="18851"/>
  </r>
  <r>
    <x v="17"/>
    <x v="9"/>
    <x v="19"/>
    <n v="17250"/>
  </r>
  <r>
    <x v="17"/>
    <x v="10"/>
    <x v="19"/>
    <n v="26582"/>
  </r>
  <r>
    <x v="17"/>
    <x v="11"/>
    <x v="19"/>
    <n v="20217"/>
  </r>
  <r>
    <x v="18"/>
    <x v="0"/>
    <x v="19"/>
    <n v="19565"/>
  </r>
  <r>
    <x v="18"/>
    <x v="1"/>
    <x v="19"/>
    <n v="21618"/>
  </r>
  <r>
    <x v="18"/>
    <x v="2"/>
    <x v="19"/>
    <n v="27067"/>
  </r>
  <r>
    <x v="18"/>
    <x v="3"/>
    <x v="19"/>
    <n v="19623"/>
  </r>
  <r>
    <x v="18"/>
    <x v="4"/>
    <x v="19"/>
    <n v="24346"/>
  </r>
  <r>
    <x v="18"/>
    <x v="5"/>
    <x v="19"/>
    <n v="22481"/>
  </r>
  <r>
    <x v="18"/>
    <x v="6"/>
    <x v="19"/>
    <n v="19023"/>
  </r>
  <r>
    <x v="18"/>
    <x v="7"/>
    <x v="19"/>
    <n v="22527"/>
  </r>
  <r>
    <x v="18"/>
    <x v="8"/>
    <x v="19"/>
    <n v="17647"/>
  </r>
  <r>
    <x v="18"/>
    <x v="9"/>
    <x v="19"/>
    <n v="20094"/>
  </r>
  <r>
    <x v="18"/>
    <x v="10"/>
    <x v="19"/>
    <n v="17036"/>
  </r>
  <r>
    <x v="18"/>
    <x v="11"/>
    <x v="19"/>
    <n v="16290"/>
  </r>
  <r>
    <x v="19"/>
    <x v="0"/>
    <x v="19"/>
    <n v="14004"/>
  </r>
  <r>
    <x v="19"/>
    <x v="1"/>
    <x v="19"/>
    <n v="13017"/>
  </r>
  <r>
    <x v="19"/>
    <x v="2"/>
    <x v="19"/>
    <n v="13281"/>
  </r>
  <r>
    <x v="19"/>
    <x v="3"/>
    <x v="19"/>
    <n v="14834"/>
  </r>
  <r>
    <x v="19"/>
    <x v="4"/>
    <x v="19"/>
    <n v="16723"/>
  </r>
  <r>
    <x v="19"/>
    <x v="5"/>
    <x v="19"/>
    <n v="14293"/>
  </r>
  <r>
    <x v="19"/>
    <x v="6"/>
    <x v="19"/>
    <n v="18145"/>
  </r>
  <r>
    <x v="19"/>
    <x v="7"/>
    <x v="19"/>
    <n v="15035"/>
  </r>
  <r>
    <x v="19"/>
    <x v="8"/>
    <x v="19"/>
    <n v="6653"/>
  </r>
  <r>
    <x v="19"/>
    <x v="9"/>
    <x v="19"/>
    <n v="14789"/>
  </r>
  <r>
    <x v="19"/>
    <x v="10"/>
    <x v="19"/>
    <n v="12502"/>
  </r>
  <r>
    <x v="19"/>
    <x v="11"/>
    <x v="19"/>
    <n v="10058"/>
  </r>
  <r>
    <x v="20"/>
    <x v="0"/>
    <x v="19"/>
    <n v="8727"/>
  </r>
  <r>
    <x v="20"/>
    <x v="1"/>
    <x v="19"/>
    <n v="10442"/>
  </r>
  <r>
    <x v="20"/>
    <x v="2"/>
    <x v="19"/>
    <n v="8136"/>
  </r>
  <r>
    <x v="20"/>
    <x v="3"/>
    <x v="19"/>
    <n v="10350"/>
  </r>
  <r>
    <x v="20"/>
    <x v="4"/>
    <x v="19"/>
    <n v="12235"/>
  </r>
  <r>
    <x v="20"/>
    <x v="5"/>
    <x v="19"/>
    <n v="9343"/>
  </r>
  <r>
    <x v="20"/>
    <x v="6"/>
    <x v="19"/>
    <n v="8857"/>
  </r>
  <r>
    <x v="20"/>
    <x v="7"/>
    <x v="19"/>
    <n v="10301"/>
  </r>
  <r>
    <x v="20"/>
    <x v="8"/>
    <x v="19"/>
    <n v="10358"/>
  </r>
  <r>
    <x v="20"/>
    <x v="9"/>
    <x v="19"/>
    <n v="9478"/>
  </r>
  <r>
    <x v="20"/>
    <x v="10"/>
    <x v="19"/>
    <n v="7930"/>
  </r>
  <r>
    <x v="20"/>
    <x v="11"/>
    <x v="19"/>
    <n v="5247"/>
  </r>
  <r>
    <x v="21"/>
    <x v="0"/>
    <x v="19"/>
    <n v="0"/>
  </r>
  <r>
    <x v="21"/>
    <x v="1"/>
    <x v="19"/>
    <n v="4079"/>
  </r>
  <r>
    <x v="21"/>
    <x v="2"/>
    <x v="19"/>
    <n v="11957"/>
  </r>
  <r>
    <x v="21"/>
    <x v="3"/>
    <x v="19"/>
    <n v="16522"/>
  </r>
  <r>
    <x v="21"/>
    <x v="4"/>
    <x v="19"/>
    <n v="20585"/>
  </r>
  <r>
    <x v="21"/>
    <x v="5"/>
    <x v="19"/>
    <n v="21460"/>
  </r>
  <r>
    <x v="21"/>
    <x v="6"/>
    <x v="19"/>
    <n v="22736"/>
  </r>
  <r>
    <x v="21"/>
    <x v="7"/>
    <x v="19"/>
    <n v="22599"/>
  </r>
  <r>
    <x v="21"/>
    <x v="8"/>
    <x v="19"/>
    <n v="28896"/>
  </r>
  <r>
    <x v="21"/>
    <x v="9"/>
    <x v="19"/>
    <n v="29797"/>
  </r>
  <r>
    <x v="21"/>
    <x v="10"/>
    <x v="19"/>
    <n v="26777"/>
  </r>
  <r>
    <x v="21"/>
    <x v="11"/>
    <x v="19"/>
    <n v="22748"/>
  </r>
  <r>
    <x v="22"/>
    <x v="0"/>
    <x v="19"/>
    <n v="22532"/>
  </r>
  <r>
    <x v="22"/>
    <x v="1"/>
    <x v="19"/>
    <n v="23405"/>
  </r>
  <r>
    <x v="22"/>
    <x v="2"/>
    <x v="19"/>
    <n v="28115"/>
  </r>
  <r>
    <x v="22"/>
    <x v="3"/>
    <x v="19"/>
    <n v="28922"/>
  </r>
  <r>
    <x v="22"/>
    <x v="4"/>
    <x v="19"/>
    <n v="28434"/>
  </r>
  <r>
    <x v="22"/>
    <x v="5"/>
    <x v="19"/>
    <n v="21677"/>
  </r>
  <r>
    <x v="22"/>
    <x v="6"/>
    <x v="19"/>
    <n v="19654"/>
  </r>
  <r>
    <x v="22"/>
    <x v="7"/>
    <x v="19"/>
    <n v="24705"/>
  </r>
  <r>
    <x v="22"/>
    <x v="8"/>
    <x v="19"/>
    <n v="26048"/>
  </r>
  <r>
    <x v="22"/>
    <x v="9"/>
    <x v="19"/>
    <n v="24155"/>
  </r>
  <r>
    <x v="22"/>
    <x v="10"/>
    <x v="19"/>
    <n v="22818"/>
  </r>
  <r>
    <x v="22"/>
    <x v="11"/>
    <x v="19"/>
    <n v="21712"/>
  </r>
  <r>
    <x v="23"/>
    <x v="0"/>
    <x v="19"/>
    <n v="19948"/>
  </r>
  <r>
    <x v="23"/>
    <x v="1"/>
    <x v="19"/>
    <n v="18738"/>
  </r>
  <r>
    <x v="23"/>
    <x v="2"/>
    <x v="19"/>
    <n v="26927"/>
  </r>
  <r>
    <x v="23"/>
    <x v="3"/>
    <x v="19"/>
    <n v="22694"/>
  </r>
  <r>
    <x v="23"/>
    <x v="4"/>
    <x v="19"/>
    <n v="26430"/>
  </r>
  <r>
    <x v="23"/>
    <x v="5"/>
    <x v="19"/>
    <n v="24724"/>
  </r>
  <r>
    <x v="23"/>
    <x v="6"/>
    <x v="19"/>
    <n v="33830"/>
  </r>
  <r>
    <x v="23"/>
    <x v="7"/>
    <x v="19"/>
    <n v="42661"/>
  </r>
  <r>
    <x v="23"/>
    <x v="8"/>
    <x v="19"/>
    <n v="40647"/>
  </r>
  <r>
    <x v="23"/>
    <x v="9"/>
    <x v="19"/>
    <n v="44920"/>
  </r>
  <r>
    <x v="23"/>
    <x v="10"/>
    <x v="19"/>
    <n v="44171"/>
  </r>
  <r>
    <x v="23"/>
    <x v="11"/>
    <x v="19"/>
    <n v="36777"/>
  </r>
  <r>
    <x v="24"/>
    <x v="0"/>
    <x v="19"/>
    <n v="39233"/>
  </r>
  <r>
    <x v="24"/>
    <x v="1"/>
    <x v="19"/>
    <n v="41344"/>
  </r>
  <r>
    <x v="24"/>
    <x v="2"/>
    <x v="19"/>
    <n v="50227"/>
  </r>
  <r>
    <x v="24"/>
    <x v="3"/>
    <x v="19"/>
    <n v="48027"/>
  </r>
  <r>
    <x v="24"/>
    <x v="4"/>
    <x v="19"/>
    <n v="49281"/>
  </r>
  <r>
    <x v="24"/>
    <x v="5"/>
    <x v="19"/>
    <n v="52963"/>
  </r>
  <r>
    <x v="24"/>
    <x v="6"/>
    <x v="19"/>
    <n v="49181"/>
  </r>
  <r>
    <x v="24"/>
    <x v="7"/>
    <x v="19"/>
    <n v="54427"/>
  </r>
  <r>
    <x v="24"/>
    <x v="8"/>
    <x v="19"/>
    <n v="51935"/>
  </r>
  <r>
    <x v="24"/>
    <x v="9"/>
    <x v="19"/>
    <n v="58249"/>
  </r>
  <r>
    <x v="24"/>
    <x v="10"/>
    <x v="19"/>
    <n v="55409"/>
  </r>
  <r>
    <x v="24"/>
    <x v="11"/>
    <x v="19"/>
    <n v="46891"/>
  </r>
  <r>
    <x v="25"/>
    <x v="0"/>
    <x v="19"/>
    <n v="43618"/>
  </r>
  <r>
    <x v="25"/>
    <x v="1"/>
    <x v="19"/>
    <n v="45290"/>
  </r>
  <r>
    <x v="25"/>
    <x v="2"/>
    <x v="19"/>
    <n v="49861"/>
  </r>
  <r>
    <x v="25"/>
    <x v="3"/>
    <x v="19"/>
    <n v="46548"/>
  </r>
  <r>
    <x v="25"/>
    <x v="4"/>
    <x v="19"/>
    <n v="50685"/>
  </r>
  <r>
    <x v="25"/>
    <x v="5"/>
    <x v="19"/>
    <n v="43469"/>
  </r>
  <r>
    <x v="25"/>
    <x v="6"/>
    <x v="19"/>
    <n v="42348"/>
  </r>
  <r>
    <x v="25"/>
    <x v="7"/>
    <x v="19"/>
    <n v="43827"/>
  </r>
  <r>
    <x v="25"/>
    <x v="8"/>
    <x v="19"/>
    <n v="43337"/>
  </r>
  <r>
    <x v="25"/>
    <x v="9"/>
    <x v="19"/>
    <n v="45064"/>
  </r>
  <r>
    <x v="25"/>
    <x v="10"/>
    <x v="19"/>
    <n v="39300"/>
  </r>
  <r>
    <x v="25"/>
    <x v="11"/>
    <x v="19"/>
    <n v="36236"/>
  </r>
  <r>
    <x v="26"/>
    <x v="0"/>
    <x v="19"/>
    <n v="34316"/>
  </r>
  <r>
    <x v="26"/>
    <x v="1"/>
    <x v="19"/>
    <n v="34935"/>
  </r>
  <r>
    <x v="26"/>
    <x v="2"/>
    <x v="19"/>
    <n v="24520"/>
  </r>
  <r>
    <x v="26"/>
    <x v="3"/>
    <x v="19"/>
    <n v="4256"/>
  </r>
  <r>
    <x v="26"/>
    <x v="4"/>
    <x v="19"/>
    <n v="6237"/>
  </r>
  <r>
    <x v="26"/>
    <x v="5"/>
    <x v="19"/>
    <n v="6091"/>
  </r>
  <r>
    <x v="26"/>
    <x v="6"/>
    <x v="19"/>
    <n v="5756"/>
  </r>
  <r>
    <x v="26"/>
    <x v="7"/>
    <x v="19"/>
    <n v="7283"/>
  </r>
  <r>
    <x v="26"/>
    <x v="8"/>
    <x v="19"/>
    <n v="9184"/>
  </r>
  <r>
    <x v="0"/>
    <x v="0"/>
    <x v="20"/>
    <n v="22964"/>
  </r>
  <r>
    <x v="0"/>
    <x v="1"/>
    <x v="20"/>
    <n v="22637"/>
  </r>
  <r>
    <x v="0"/>
    <x v="2"/>
    <x v="20"/>
    <n v="26595"/>
  </r>
  <r>
    <x v="0"/>
    <x v="3"/>
    <x v="20"/>
    <n v="27518"/>
  </r>
  <r>
    <x v="0"/>
    <x v="4"/>
    <x v="20"/>
    <n v="30820"/>
  </r>
  <r>
    <x v="0"/>
    <x v="5"/>
    <x v="20"/>
    <n v="28254"/>
  </r>
  <r>
    <x v="0"/>
    <x v="6"/>
    <x v="20"/>
    <n v="27683"/>
  </r>
  <r>
    <x v="0"/>
    <x v="7"/>
    <x v="20"/>
    <n v="30699"/>
  </r>
  <r>
    <x v="0"/>
    <x v="8"/>
    <x v="20"/>
    <n v="31159"/>
  </r>
  <r>
    <x v="0"/>
    <x v="9"/>
    <x v="20"/>
    <n v="31543"/>
  </r>
  <r>
    <x v="0"/>
    <x v="10"/>
    <x v="20"/>
    <n v="32444"/>
  </r>
  <r>
    <x v="0"/>
    <x v="11"/>
    <x v="20"/>
    <n v="30860"/>
  </r>
  <r>
    <x v="1"/>
    <x v="0"/>
    <x v="20"/>
    <n v="27856"/>
  </r>
  <r>
    <x v="1"/>
    <x v="1"/>
    <x v="20"/>
    <n v="26659"/>
  </r>
  <r>
    <x v="1"/>
    <x v="2"/>
    <x v="20"/>
    <n v="32097"/>
  </r>
  <r>
    <x v="1"/>
    <x v="3"/>
    <x v="20"/>
    <n v="25359"/>
  </r>
  <r>
    <x v="1"/>
    <x v="4"/>
    <x v="20"/>
    <n v="25597"/>
  </r>
  <r>
    <x v="1"/>
    <x v="5"/>
    <x v="20"/>
    <n v="23393"/>
  </r>
  <r>
    <x v="1"/>
    <x v="6"/>
    <x v="20"/>
    <n v="24425"/>
  </r>
  <r>
    <x v="1"/>
    <x v="7"/>
    <x v="20"/>
    <n v="26425"/>
  </r>
  <r>
    <x v="1"/>
    <x v="8"/>
    <x v="20"/>
    <n v="25062"/>
  </r>
  <r>
    <x v="1"/>
    <x v="9"/>
    <x v="20"/>
    <n v="25216"/>
  </r>
  <r>
    <x v="1"/>
    <x v="10"/>
    <x v="20"/>
    <n v="25676"/>
  </r>
  <r>
    <x v="1"/>
    <x v="11"/>
    <x v="20"/>
    <n v="23370"/>
  </r>
  <r>
    <x v="2"/>
    <x v="0"/>
    <x v="20"/>
    <n v="22681"/>
  </r>
  <r>
    <x v="2"/>
    <x v="1"/>
    <x v="20"/>
    <n v="22868"/>
  </r>
  <r>
    <x v="2"/>
    <x v="2"/>
    <x v="20"/>
    <n v="26857"/>
  </r>
  <r>
    <x v="2"/>
    <x v="3"/>
    <x v="20"/>
    <n v="26648"/>
  </r>
  <r>
    <x v="2"/>
    <x v="4"/>
    <x v="20"/>
    <n v="29888"/>
  </r>
  <r>
    <x v="2"/>
    <x v="5"/>
    <x v="20"/>
    <n v="25260"/>
  </r>
  <r>
    <x v="2"/>
    <x v="6"/>
    <x v="20"/>
    <n v="27868"/>
  </r>
  <r>
    <x v="2"/>
    <x v="7"/>
    <x v="20"/>
    <n v="27898"/>
  </r>
  <r>
    <x v="2"/>
    <x v="8"/>
    <x v="20"/>
    <n v="27822"/>
  </r>
  <r>
    <x v="2"/>
    <x v="9"/>
    <x v="20"/>
    <n v="31087"/>
  </r>
  <r>
    <x v="2"/>
    <x v="10"/>
    <x v="20"/>
    <n v="27474"/>
  </r>
  <r>
    <x v="2"/>
    <x v="11"/>
    <x v="20"/>
    <n v="24264"/>
  </r>
  <r>
    <x v="3"/>
    <x v="0"/>
    <x v="20"/>
    <n v="22103"/>
  </r>
  <r>
    <x v="3"/>
    <x v="1"/>
    <x v="20"/>
    <n v="22304"/>
  </r>
  <r>
    <x v="3"/>
    <x v="2"/>
    <x v="20"/>
    <n v="25364"/>
  </r>
  <r>
    <x v="3"/>
    <x v="3"/>
    <x v="20"/>
    <n v="27697"/>
  </r>
  <r>
    <x v="3"/>
    <x v="4"/>
    <x v="20"/>
    <n v="27367"/>
  </r>
  <r>
    <x v="3"/>
    <x v="5"/>
    <x v="20"/>
    <n v="24122"/>
  </r>
  <r>
    <x v="3"/>
    <x v="6"/>
    <x v="20"/>
    <n v="27182"/>
  </r>
  <r>
    <x v="3"/>
    <x v="7"/>
    <x v="20"/>
    <n v="24181"/>
  </r>
  <r>
    <x v="3"/>
    <x v="8"/>
    <x v="20"/>
    <n v="25589"/>
  </r>
  <r>
    <x v="3"/>
    <x v="9"/>
    <x v="20"/>
    <n v="26141"/>
  </r>
  <r>
    <x v="3"/>
    <x v="10"/>
    <x v="20"/>
    <n v="23547"/>
  </r>
  <r>
    <x v="3"/>
    <x v="11"/>
    <x v="20"/>
    <n v="23831"/>
  </r>
  <r>
    <x v="4"/>
    <x v="0"/>
    <x v="20"/>
    <n v="22087"/>
  </r>
  <r>
    <x v="4"/>
    <x v="1"/>
    <x v="20"/>
    <n v="22960"/>
  </r>
  <r>
    <x v="4"/>
    <x v="2"/>
    <x v="20"/>
    <n v="27332"/>
  </r>
  <r>
    <x v="4"/>
    <x v="3"/>
    <x v="20"/>
    <n v="26778"/>
  </r>
  <r>
    <x v="4"/>
    <x v="4"/>
    <x v="20"/>
    <n v="26059"/>
  </r>
  <r>
    <x v="4"/>
    <x v="5"/>
    <x v="20"/>
    <n v="25500"/>
  </r>
  <r>
    <x v="4"/>
    <x v="6"/>
    <x v="20"/>
    <n v="27246"/>
  </r>
  <r>
    <x v="4"/>
    <x v="7"/>
    <x v="20"/>
    <n v="25956"/>
  </r>
  <r>
    <x v="4"/>
    <x v="8"/>
    <x v="20"/>
    <n v="27183"/>
  </r>
  <r>
    <x v="4"/>
    <x v="9"/>
    <x v="20"/>
    <n v="27899"/>
  </r>
  <r>
    <x v="4"/>
    <x v="10"/>
    <x v="20"/>
    <n v="28063"/>
  </r>
  <r>
    <x v="4"/>
    <x v="11"/>
    <x v="20"/>
    <n v="26688"/>
  </r>
  <r>
    <x v="5"/>
    <x v="0"/>
    <x v="20"/>
    <n v="21767"/>
  </r>
  <r>
    <x v="5"/>
    <x v="1"/>
    <x v="20"/>
    <n v="22836"/>
  </r>
  <r>
    <x v="5"/>
    <x v="2"/>
    <x v="20"/>
    <n v="29386"/>
  </r>
  <r>
    <x v="5"/>
    <x v="3"/>
    <x v="20"/>
    <n v="27306"/>
  </r>
  <r>
    <x v="5"/>
    <x v="4"/>
    <x v="20"/>
    <n v="26421"/>
  </r>
  <r>
    <x v="5"/>
    <x v="5"/>
    <x v="20"/>
    <n v="25686"/>
  </r>
  <r>
    <x v="5"/>
    <x v="6"/>
    <x v="20"/>
    <n v="26968"/>
  </r>
  <r>
    <x v="5"/>
    <x v="7"/>
    <x v="20"/>
    <n v="26997"/>
  </r>
  <r>
    <x v="5"/>
    <x v="8"/>
    <x v="20"/>
    <n v="30331"/>
  </r>
  <r>
    <x v="5"/>
    <x v="9"/>
    <x v="20"/>
    <n v="28228"/>
  </r>
  <r>
    <x v="5"/>
    <x v="10"/>
    <x v="20"/>
    <n v="29222"/>
  </r>
  <r>
    <x v="5"/>
    <x v="11"/>
    <x v="20"/>
    <n v="26959"/>
  </r>
  <r>
    <x v="6"/>
    <x v="0"/>
    <x v="20"/>
    <n v="22304"/>
  </r>
  <r>
    <x v="6"/>
    <x v="1"/>
    <x v="20"/>
    <n v="25215"/>
  </r>
  <r>
    <x v="6"/>
    <x v="2"/>
    <x v="20"/>
    <n v="32023"/>
  </r>
  <r>
    <x v="6"/>
    <x v="3"/>
    <x v="20"/>
    <n v="27980"/>
  </r>
  <r>
    <x v="6"/>
    <x v="4"/>
    <x v="20"/>
    <n v="29505"/>
  </r>
  <r>
    <x v="6"/>
    <x v="5"/>
    <x v="20"/>
    <n v="28290"/>
  </r>
  <r>
    <x v="6"/>
    <x v="6"/>
    <x v="20"/>
    <n v="27810"/>
  </r>
  <r>
    <x v="6"/>
    <x v="7"/>
    <x v="20"/>
    <n v="30347"/>
  </r>
  <r>
    <x v="6"/>
    <x v="8"/>
    <x v="20"/>
    <n v="29249"/>
  </r>
  <r>
    <x v="6"/>
    <x v="9"/>
    <x v="20"/>
    <n v="29854"/>
  </r>
  <r>
    <x v="6"/>
    <x v="10"/>
    <x v="20"/>
    <n v="29210"/>
  </r>
  <r>
    <x v="6"/>
    <x v="11"/>
    <x v="20"/>
    <n v="25764"/>
  </r>
  <r>
    <x v="7"/>
    <x v="0"/>
    <x v="20"/>
    <n v="23480"/>
  </r>
  <r>
    <x v="7"/>
    <x v="1"/>
    <x v="20"/>
    <n v="23123"/>
  </r>
  <r>
    <x v="7"/>
    <x v="2"/>
    <x v="20"/>
    <n v="29255"/>
  </r>
  <r>
    <x v="7"/>
    <x v="3"/>
    <x v="20"/>
    <n v="25969"/>
  </r>
  <r>
    <x v="7"/>
    <x v="4"/>
    <x v="20"/>
    <n v="28904"/>
  </r>
  <r>
    <x v="7"/>
    <x v="5"/>
    <x v="20"/>
    <n v="26540"/>
  </r>
  <r>
    <x v="7"/>
    <x v="6"/>
    <x v="20"/>
    <n v="25602"/>
  </r>
  <r>
    <x v="7"/>
    <x v="7"/>
    <x v="20"/>
    <n v="27108"/>
  </r>
  <r>
    <x v="7"/>
    <x v="8"/>
    <x v="20"/>
    <n v="25288"/>
  </r>
  <r>
    <x v="7"/>
    <x v="9"/>
    <x v="20"/>
    <n v="25890"/>
  </r>
  <r>
    <x v="7"/>
    <x v="10"/>
    <x v="20"/>
    <n v="24702"/>
  </r>
  <r>
    <x v="7"/>
    <x v="11"/>
    <x v="20"/>
    <n v="17910"/>
  </r>
  <r>
    <x v="8"/>
    <x v="0"/>
    <x v="20"/>
    <n v="18460"/>
  </r>
  <r>
    <x v="8"/>
    <x v="1"/>
    <x v="20"/>
    <n v="19114"/>
  </r>
  <r>
    <x v="8"/>
    <x v="2"/>
    <x v="20"/>
    <n v="21576"/>
  </r>
  <r>
    <x v="8"/>
    <x v="3"/>
    <x v="20"/>
    <n v="23107"/>
  </r>
  <r>
    <x v="8"/>
    <x v="4"/>
    <x v="20"/>
    <n v="23770"/>
  </r>
  <r>
    <x v="8"/>
    <x v="5"/>
    <x v="20"/>
    <n v="22023"/>
  </r>
  <r>
    <x v="8"/>
    <x v="6"/>
    <x v="20"/>
    <n v="24138"/>
  </r>
  <r>
    <x v="8"/>
    <x v="7"/>
    <x v="20"/>
    <n v="25588"/>
  </r>
  <r>
    <x v="8"/>
    <x v="8"/>
    <x v="20"/>
    <n v="26908"/>
  </r>
  <r>
    <x v="8"/>
    <x v="9"/>
    <x v="20"/>
    <n v="29800"/>
  </r>
  <r>
    <x v="8"/>
    <x v="10"/>
    <x v="20"/>
    <n v="28671"/>
  </r>
  <r>
    <x v="8"/>
    <x v="11"/>
    <x v="20"/>
    <n v="26616"/>
  </r>
  <r>
    <x v="9"/>
    <x v="0"/>
    <x v="20"/>
    <n v="23644"/>
  </r>
  <r>
    <x v="9"/>
    <x v="1"/>
    <x v="20"/>
    <n v="21271"/>
  </r>
  <r>
    <x v="9"/>
    <x v="2"/>
    <x v="20"/>
    <n v="26860"/>
  </r>
  <r>
    <x v="9"/>
    <x v="3"/>
    <x v="20"/>
    <n v="30240"/>
  </r>
  <r>
    <x v="9"/>
    <x v="4"/>
    <x v="20"/>
    <n v="34583"/>
  </r>
  <r>
    <x v="9"/>
    <x v="5"/>
    <x v="20"/>
    <n v="31661"/>
  </r>
  <r>
    <x v="9"/>
    <x v="6"/>
    <x v="20"/>
    <n v="33082"/>
  </r>
  <r>
    <x v="9"/>
    <x v="7"/>
    <x v="20"/>
    <n v="34113"/>
  </r>
  <r>
    <x v="9"/>
    <x v="8"/>
    <x v="20"/>
    <n v="34467"/>
  </r>
  <r>
    <x v="9"/>
    <x v="9"/>
    <x v="20"/>
    <n v="34467"/>
  </r>
  <r>
    <x v="9"/>
    <x v="10"/>
    <x v="20"/>
    <n v="32791"/>
  </r>
  <r>
    <x v="9"/>
    <x v="11"/>
    <x v="20"/>
    <n v="31700"/>
  </r>
  <r>
    <x v="10"/>
    <x v="0"/>
    <x v="20"/>
    <n v="27201"/>
  </r>
  <r>
    <x v="10"/>
    <x v="1"/>
    <x v="20"/>
    <n v="29757"/>
  </r>
  <r>
    <x v="10"/>
    <x v="2"/>
    <x v="20"/>
    <n v="37864"/>
  </r>
  <r>
    <x v="10"/>
    <x v="3"/>
    <x v="20"/>
    <n v="33891"/>
  </r>
  <r>
    <x v="10"/>
    <x v="4"/>
    <x v="20"/>
    <n v="33937"/>
  </r>
  <r>
    <x v="10"/>
    <x v="5"/>
    <x v="20"/>
    <n v="34283"/>
  </r>
  <r>
    <x v="10"/>
    <x v="6"/>
    <x v="20"/>
    <n v="33996"/>
  </r>
  <r>
    <x v="10"/>
    <x v="7"/>
    <x v="20"/>
    <n v="33729"/>
  </r>
  <r>
    <x v="10"/>
    <x v="8"/>
    <x v="20"/>
    <n v="36106"/>
  </r>
  <r>
    <x v="10"/>
    <x v="9"/>
    <x v="20"/>
    <n v="34407"/>
  </r>
  <r>
    <x v="10"/>
    <x v="10"/>
    <x v="20"/>
    <n v="35180"/>
  </r>
  <r>
    <x v="10"/>
    <x v="11"/>
    <x v="20"/>
    <n v="32903"/>
  </r>
  <r>
    <x v="11"/>
    <x v="0"/>
    <x v="20"/>
    <n v="28145"/>
  </r>
  <r>
    <x v="11"/>
    <x v="1"/>
    <x v="20"/>
    <n v="27248"/>
  </r>
  <r>
    <x v="11"/>
    <x v="2"/>
    <x v="20"/>
    <n v="35226"/>
  </r>
  <r>
    <x v="11"/>
    <x v="3"/>
    <x v="20"/>
    <n v="37003"/>
  </r>
  <r>
    <x v="11"/>
    <x v="4"/>
    <x v="20"/>
    <n v="37114"/>
  </r>
  <r>
    <x v="11"/>
    <x v="5"/>
    <x v="20"/>
    <n v="35471"/>
  </r>
  <r>
    <x v="11"/>
    <x v="6"/>
    <x v="20"/>
    <n v="33771"/>
  </r>
  <r>
    <x v="11"/>
    <x v="7"/>
    <x v="20"/>
    <n v="35205"/>
  </r>
  <r>
    <x v="11"/>
    <x v="8"/>
    <x v="20"/>
    <n v="36901"/>
  </r>
  <r>
    <x v="11"/>
    <x v="9"/>
    <x v="20"/>
    <n v="35383"/>
  </r>
  <r>
    <x v="11"/>
    <x v="10"/>
    <x v="20"/>
    <n v="36894"/>
  </r>
  <r>
    <x v="11"/>
    <x v="11"/>
    <x v="20"/>
    <n v="35608"/>
  </r>
  <r>
    <x v="12"/>
    <x v="0"/>
    <x v="20"/>
    <n v="28115"/>
  </r>
  <r>
    <x v="12"/>
    <x v="1"/>
    <x v="20"/>
    <n v="28233"/>
  </r>
  <r>
    <x v="12"/>
    <x v="2"/>
    <x v="20"/>
    <n v="36128"/>
  </r>
  <r>
    <x v="12"/>
    <x v="3"/>
    <x v="20"/>
    <n v="34400"/>
  </r>
  <r>
    <x v="12"/>
    <x v="4"/>
    <x v="20"/>
    <n v="34949"/>
  </r>
  <r>
    <x v="12"/>
    <x v="5"/>
    <x v="20"/>
    <n v="34166"/>
  </r>
  <r>
    <x v="12"/>
    <x v="6"/>
    <x v="20"/>
    <n v="34433"/>
  </r>
  <r>
    <x v="12"/>
    <x v="7"/>
    <x v="20"/>
    <n v="35278"/>
  </r>
  <r>
    <x v="12"/>
    <x v="8"/>
    <x v="20"/>
    <n v="35821"/>
  </r>
  <r>
    <x v="12"/>
    <x v="9"/>
    <x v="20"/>
    <n v="35262"/>
  </r>
  <r>
    <x v="12"/>
    <x v="10"/>
    <x v="20"/>
    <n v="36747"/>
  </r>
  <r>
    <x v="12"/>
    <x v="11"/>
    <x v="20"/>
    <n v="31424"/>
  </r>
  <r>
    <x v="13"/>
    <x v="0"/>
    <x v="20"/>
    <n v="29993"/>
  </r>
  <r>
    <x v="13"/>
    <x v="1"/>
    <x v="20"/>
    <n v="28198"/>
  </r>
  <r>
    <x v="13"/>
    <x v="2"/>
    <x v="20"/>
    <n v="34579"/>
  </r>
  <r>
    <x v="13"/>
    <x v="3"/>
    <x v="20"/>
    <n v="31625"/>
  </r>
  <r>
    <x v="13"/>
    <x v="4"/>
    <x v="20"/>
    <n v="33324"/>
  </r>
  <r>
    <x v="13"/>
    <x v="5"/>
    <x v="20"/>
    <n v="31537"/>
  </r>
  <r>
    <x v="13"/>
    <x v="6"/>
    <x v="20"/>
    <n v="29631"/>
  </r>
  <r>
    <x v="13"/>
    <x v="7"/>
    <x v="20"/>
    <n v="31633"/>
  </r>
  <r>
    <x v="13"/>
    <x v="8"/>
    <x v="20"/>
    <n v="27710"/>
  </r>
  <r>
    <x v="13"/>
    <x v="9"/>
    <x v="20"/>
    <n v="30482"/>
  </r>
  <r>
    <x v="13"/>
    <x v="10"/>
    <x v="20"/>
    <n v="33128"/>
  </r>
  <r>
    <x v="13"/>
    <x v="11"/>
    <x v="20"/>
    <n v="26111"/>
  </r>
  <r>
    <x v="14"/>
    <x v="0"/>
    <x v="20"/>
    <n v="44872"/>
  </r>
  <r>
    <x v="14"/>
    <x v="1"/>
    <x v="20"/>
    <n v="26118"/>
  </r>
  <r>
    <x v="14"/>
    <x v="2"/>
    <x v="20"/>
    <n v="27220"/>
  </r>
  <r>
    <x v="14"/>
    <x v="3"/>
    <x v="20"/>
    <n v="30969"/>
  </r>
  <r>
    <x v="14"/>
    <x v="4"/>
    <x v="20"/>
    <n v="28389"/>
  </r>
  <r>
    <x v="14"/>
    <x v="5"/>
    <x v="20"/>
    <n v="24545"/>
  </r>
  <r>
    <x v="14"/>
    <x v="6"/>
    <x v="20"/>
    <n v="28538"/>
  </r>
  <r>
    <x v="14"/>
    <x v="7"/>
    <x v="20"/>
    <n v="28970"/>
  </r>
  <r>
    <x v="14"/>
    <x v="8"/>
    <x v="20"/>
    <n v="29118"/>
  </r>
  <r>
    <x v="14"/>
    <x v="9"/>
    <x v="20"/>
    <n v="29548"/>
  </r>
  <r>
    <x v="14"/>
    <x v="10"/>
    <x v="20"/>
    <n v="28316"/>
  </r>
  <r>
    <x v="14"/>
    <x v="11"/>
    <x v="20"/>
    <n v="25693"/>
  </r>
  <r>
    <x v="15"/>
    <x v="0"/>
    <x v="20"/>
    <n v="21547"/>
  </r>
  <r>
    <x v="15"/>
    <x v="1"/>
    <x v="20"/>
    <n v="21384"/>
  </r>
  <r>
    <x v="15"/>
    <x v="2"/>
    <x v="20"/>
    <n v="22633"/>
  </r>
  <r>
    <x v="15"/>
    <x v="3"/>
    <x v="20"/>
    <n v="20701"/>
  </r>
  <r>
    <x v="15"/>
    <x v="4"/>
    <x v="20"/>
    <n v="20975"/>
  </r>
  <r>
    <x v="15"/>
    <x v="5"/>
    <x v="20"/>
    <n v="21108"/>
  </r>
  <r>
    <x v="15"/>
    <x v="6"/>
    <x v="20"/>
    <n v="20718"/>
  </r>
  <r>
    <x v="15"/>
    <x v="7"/>
    <x v="20"/>
    <n v="20467"/>
  </r>
  <r>
    <x v="15"/>
    <x v="8"/>
    <x v="20"/>
    <n v="23498"/>
  </r>
  <r>
    <x v="15"/>
    <x v="9"/>
    <x v="20"/>
    <n v="23786"/>
  </r>
  <r>
    <x v="15"/>
    <x v="10"/>
    <x v="20"/>
    <n v="22150"/>
  </r>
  <r>
    <x v="15"/>
    <x v="11"/>
    <x v="20"/>
    <n v="17816"/>
  </r>
  <r>
    <x v="16"/>
    <x v="0"/>
    <x v="20"/>
    <n v="15839"/>
  </r>
  <r>
    <x v="16"/>
    <x v="1"/>
    <x v="20"/>
    <n v="19801"/>
  </r>
  <r>
    <x v="16"/>
    <x v="2"/>
    <x v="20"/>
    <n v="25512"/>
  </r>
  <r>
    <x v="16"/>
    <x v="3"/>
    <x v="20"/>
    <n v="23182"/>
  </r>
  <r>
    <x v="16"/>
    <x v="4"/>
    <x v="20"/>
    <n v="21597"/>
  </r>
  <r>
    <x v="16"/>
    <x v="5"/>
    <x v="20"/>
    <n v="23848"/>
  </r>
  <r>
    <x v="16"/>
    <x v="6"/>
    <x v="20"/>
    <n v="21179"/>
  </r>
  <r>
    <x v="16"/>
    <x v="7"/>
    <x v="20"/>
    <n v="23467"/>
  </r>
  <r>
    <x v="16"/>
    <x v="8"/>
    <x v="20"/>
    <n v="20948"/>
  </r>
  <r>
    <x v="16"/>
    <x v="9"/>
    <x v="20"/>
    <n v="18109"/>
  </r>
  <r>
    <x v="16"/>
    <x v="10"/>
    <x v="20"/>
    <n v="15927"/>
  </r>
  <r>
    <x v="16"/>
    <x v="11"/>
    <x v="20"/>
    <n v="14490"/>
  </r>
  <r>
    <x v="17"/>
    <x v="0"/>
    <x v="20"/>
    <n v="10275"/>
  </r>
  <r>
    <x v="17"/>
    <x v="1"/>
    <x v="20"/>
    <n v="11240"/>
  </r>
  <r>
    <x v="17"/>
    <x v="2"/>
    <x v="20"/>
    <n v="9623"/>
  </r>
  <r>
    <x v="17"/>
    <x v="3"/>
    <x v="20"/>
    <n v="8535"/>
  </r>
  <r>
    <x v="17"/>
    <x v="4"/>
    <x v="20"/>
    <n v="10533"/>
  </r>
  <r>
    <x v="17"/>
    <x v="5"/>
    <x v="20"/>
    <n v="10501"/>
  </r>
  <r>
    <x v="17"/>
    <x v="6"/>
    <x v="20"/>
    <n v="5711"/>
  </r>
  <r>
    <x v="17"/>
    <x v="7"/>
    <x v="20"/>
    <n v="6419"/>
  </r>
  <r>
    <x v="17"/>
    <x v="8"/>
    <x v="20"/>
    <n v="10323"/>
  </r>
  <r>
    <x v="17"/>
    <x v="9"/>
    <x v="20"/>
    <n v="10802"/>
  </r>
  <r>
    <x v="17"/>
    <x v="10"/>
    <x v="20"/>
    <n v="12694"/>
  </r>
  <r>
    <x v="17"/>
    <x v="11"/>
    <x v="20"/>
    <n v="10890"/>
  </r>
  <r>
    <x v="18"/>
    <x v="0"/>
    <x v="20"/>
    <n v="9624"/>
  </r>
  <r>
    <x v="18"/>
    <x v="1"/>
    <x v="20"/>
    <n v="8917"/>
  </r>
  <r>
    <x v="18"/>
    <x v="2"/>
    <x v="20"/>
    <n v="11433"/>
  </r>
  <r>
    <x v="18"/>
    <x v="3"/>
    <x v="20"/>
    <n v="10499"/>
  </r>
  <r>
    <x v="18"/>
    <x v="4"/>
    <x v="20"/>
    <n v="13781"/>
  </r>
  <r>
    <x v="18"/>
    <x v="5"/>
    <x v="20"/>
    <n v="11737"/>
  </r>
  <r>
    <x v="18"/>
    <x v="6"/>
    <x v="20"/>
    <n v="10733"/>
  </r>
  <r>
    <x v="18"/>
    <x v="7"/>
    <x v="20"/>
    <n v="11204"/>
  </r>
  <r>
    <x v="18"/>
    <x v="8"/>
    <x v="20"/>
    <n v="10368"/>
  </r>
  <r>
    <x v="18"/>
    <x v="9"/>
    <x v="20"/>
    <n v="11492"/>
  </r>
  <r>
    <x v="18"/>
    <x v="10"/>
    <x v="20"/>
    <n v="10579"/>
  </r>
  <r>
    <x v="18"/>
    <x v="11"/>
    <x v="20"/>
    <n v="9993"/>
  </r>
  <r>
    <x v="19"/>
    <x v="0"/>
    <x v="20"/>
    <n v="8435"/>
  </r>
  <r>
    <x v="19"/>
    <x v="1"/>
    <x v="20"/>
    <n v="8199"/>
  </r>
  <r>
    <x v="19"/>
    <x v="2"/>
    <x v="20"/>
    <n v="7584"/>
  </r>
  <r>
    <x v="19"/>
    <x v="3"/>
    <x v="20"/>
    <n v="7208"/>
  </r>
  <r>
    <x v="19"/>
    <x v="4"/>
    <x v="20"/>
    <n v="9046"/>
  </r>
  <r>
    <x v="19"/>
    <x v="5"/>
    <x v="20"/>
    <n v="7173"/>
  </r>
  <r>
    <x v="19"/>
    <x v="6"/>
    <x v="20"/>
    <n v="9168"/>
  </r>
  <r>
    <x v="19"/>
    <x v="7"/>
    <x v="20"/>
    <n v="7259"/>
  </r>
  <r>
    <x v="19"/>
    <x v="8"/>
    <x v="20"/>
    <n v="6799"/>
  </r>
  <r>
    <x v="19"/>
    <x v="9"/>
    <x v="20"/>
    <n v="8090"/>
  </r>
  <r>
    <x v="19"/>
    <x v="10"/>
    <x v="20"/>
    <n v="8159"/>
  </r>
  <r>
    <x v="19"/>
    <x v="11"/>
    <x v="20"/>
    <n v="6122"/>
  </r>
  <r>
    <x v="20"/>
    <x v="0"/>
    <x v="20"/>
    <n v="4926"/>
  </r>
  <r>
    <x v="20"/>
    <x v="1"/>
    <x v="20"/>
    <n v="5003"/>
  </r>
  <r>
    <x v="20"/>
    <x v="2"/>
    <x v="20"/>
    <n v="4786"/>
  </r>
  <r>
    <x v="20"/>
    <x v="3"/>
    <x v="20"/>
    <n v="5029"/>
  </r>
  <r>
    <x v="20"/>
    <x v="4"/>
    <x v="20"/>
    <n v="4455"/>
  </r>
  <r>
    <x v="20"/>
    <x v="5"/>
    <x v="20"/>
    <n v="4207"/>
  </r>
  <r>
    <x v="20"/>
    <x v="6"/>
    <x v="20"/>
    <n v="2432"/>
  </r>
  <r>
    <x v="20"/>
    <x v="7"/>
    <x v="20"/>
    <n v="3458"/>
  </r>
  <r>
    <x v="20"/>
    <x v="8"/>
    <x v="20"/>
    <n v="5467"/>
  </r>
  <r>
    <x v="20"/>
    <x v="9"/>
    <x v="20"/>
    <n v="6820"/>
  </r>
  <r>
    <x v="20"/>
    <x v="10"/>
    <x v="20"/>
    <n v="4754"/>
  </r>
  <r>
    <x v="20"/>
    <x v="11"/>
    <x v="20"/>
    <n v="4478"/>
  </r>
  <r>
    <x v="21"/>
    <x v="0"/>
    <x v="20"/>
    <n v="4306"/>
  </r>
  <r>
    <x v="21"/>
    <x v="1"/>
    <x v="20"/>
    <n v="4520"/>
  </r>
  <r>
    <x v="21"/>
    <x v="2"/>
    <x v="20"/>
    <n v="12194"/>
  </r>
  <r>
    <x v="21"/>
    <x v="3"/>
    <x v="20"/>
    <n v="17868"/>
  </r>
  <r>
    <x v="21"/>
    <x v="4"/>
    <x v="20"/>
    <n v="7594"/>
  </r>
  <r>
    <x v="21"/>
    <x v="5"/>
    <x v="20"/>
    <n v="14380"/>
  </r>
  <r>
    <x v="21"/>
    <x v="6"/>
    <x v="20"/>
    <n v="15495"/>
  </r>
  <r>
    <x v="21"/>
    <x v="7"/>
    <x v="20"/>
    <n v="14971"/>
  </r>
  <r>
    <x v="21"/>
    <x v="8"/>
    <x v="20"/>
    <n v="17440"/>
  </r>
  <r>
    <x v="21"/>
    <x v="9"/>
    <x v="20"/>
    <n v="17949"/>
  </r>
  <r>
    <x v="21"/>
    <x v="10"/>
    <x v="20"/>
    <n v="17144"/>
  </r>
  <r>
    <x v="21"/>
    <x v="11"/>
    <x v="20"/>
    <n v="15760"/>
  </r>
  <r>
    <x v="22"/>
    <x v="0"/>
    <x v="20"/>
    <n v="15343"/>
  </r>
  <r>
    <x v="22"/>
    <x v="1"/>
    <x v="20"/>
    <n v="16550"/>
  </r>
  <r>
    <x v="22"/>
    <x v="2"/>
    <x v="20"/>
    <n v="19271"/>
  </r>
  <r>
    <x v="22"/>
    <x v="3"/>
    <x v="20"/>
    <n v="20890"/>
  </r>
  <r>
    <x v="22"/>
    <x v="4"/>
    <x v="20"/>
    <n v="21012"/>
  </r>
  <r>
    <x v="22"/>
    <x v="5"/>
    <x v="20"/>
    <n v="19446"/>
  </r>
  <r>
    <x v="22"/>
    <x v="6"/>
    <x v="20"/>
    <n v="16166"/>
  </r>
  <r>
    <x v="22"/>
    <x v="7"/>
    <x v="20"/>
    <n v="19967"/>
  </r>
  <r>
    <x v="22"/>
    <x v="8"/>
    <x v="20"/>
    <n v="20030"/>
  </r>
  <r>
    <x v="22"/>
    <x v="9"/>
    <x v="20"/>
    <n v="17335"/>
  </r>
  <r>
    <x v="22"/>
    <x v="10"/>
    <x v="20"/>
    <n v="19578"/>
  </r>
  <r>
    <x v="22"/>
    <x v="11"/>
    <x v="20"/>
    <n v="11897"/>
  </r>
  <r>
    <x v="23"/>
    <x v="0"/>
    <x v="20"/>
    <n v="13841"/>
  </r>
  <r>
    <x v="23"/>
    <x v="1"/>
    <x v="20"/>
    <n v="12420"/>
  </r>
  <r>
    <x v="23"/>
    <x v="2"/>
    <x v="20"/>
    <n v="17946"/>
  </r>
  <r>
    <x v="23"/>
    <x v="3"/>
    <x v="20"/>
    <n v="15697"/>
  </r>
  <r>
    <x v="23"/>
    <x v="4"/>
    <x v="20"/>
    <n v="18436"/>
  </r>
  <r>
    <x v="23"/>
    <x v="5"/>
    <x v="20"/>
    <n v="16419"/>
  </r>
  <r>
    <x v="23"/>
    <x v="6"/>
    <x v="20"/>
    <n v="23478"/>
  </r>
  <r>
    <x v="23"/>
    <x v="7"/>
    <x v="20"/>
    <n v="29149"/>
  </r>
  <r>
    <x v="23"/>
    <x v="8"/>
    <x v="20"/>
    <n v="31615"/>
  </r>
  <r>
    <x v="23"/>
    <x v="9"/>
    <x v="20"/>
    <n v="30015"/>
  </r>
  <r>
    <x v="23"/>
    <x v="10"/>
    <x v="20"/>
    <n v="31151"/>
  </r>
  <r>
    <x v="23"/>
    <x v="11"/>
    <x v="20"/>
    <n v="26162"/>
  </r>
  <r>
    <x v="24"/>
    <x v="0"/>
    <x v="20"/>
    <n v="28404"/>
  </r>
  <r>
    <x v="24"/>
    <x v="1"/>
    <x v="20"/>
    <n v="32343"/>
  </r>
  <r>
    <x v="24"/>
    <x v="2"/>
    <x v="20"/>
    <n v="40550"/>
  </r>
  <r>
    <x v="24"/>
    <x v="3"/>
    <x v="20"/>
    <n v="39678"/>
  </r>
  <r>
    <x v="24"/>
    <x v="4"/>
    <x v="20"/>
    <n v="40968"/>
  </r>
  <r>
    <x v="24"/>
    <x v="5"/>
    <x v="20"/>
    <n v="42729"/>
  </r>
  <r>
    <x v="24"/>
    <x v="6"/>
    <x v="20"/>
    <n v="39742"/>
  </r>
  <r>
    <x v="24"/>
    <x v="7"/>
    <x v="20"/>
    <n v="42097"/>
  </r>
  <r>
    <x v="24"/>
    <x v="8"/>
    <x v="20"/>
    <n v="40967"/>
  </r>
  <r>
    <x v="24"/>
    <x v="9"/>
    <x v="20"/>
    <n v="44557"/>
  </r>
  <r>
    <x v="24"/>
    <x v="10"/>
    <x v="20"/>
    <n v="40143"/>
  </r>
  <r>
    <x v="24"/>
    <x v="11"/>
    <x v="20"/>
    <n v="34963"/>
  </r>
  <r>
    <x v="25"/>
    <x v="0"/>
    <x v="20"/>
    <n v="32395"/>
  </r>
  <r>
    <x v="25"/>
    <x v="1"/>
    <x v="20"/>
    <n v="34529"/>
  </r>
  <r>
    <x v="25"/>
    <x v="2"/>
    <x v="20"/>
    <n v="39588"/>
  </r>
  <r>
    <x v="25"/>
    <x v="3"/>
    <x v="20"/>
    <n v="36931"/>
  </r>
  <r>
    <x v="25"/>
    <x v="4"/>
    <x v="20"/>
    <n v="40095"/>
  </r>
  <r>
    <x v="25"/>
    <x v="5"/>
    <x v="20"/>
    <n v="34904"/>
  </r>
  <r>
    <x v="25"/>
    <x v="6"/>
    <x v="20"/>
    <n v="33168"/>
  </r>
  <r>
    <x v="25"/>
    <x v="7"/>
    <x v="20"/>
    <n v="33982"/>
  </r>
  <r>
    <x v="25"/>
    <x v="8"/>
    <x v="20"/>
    <n v="34264"/>
  </r>
  <r>
    <x v="25"/>
    <x v="9"/>
    <x v="20"/>
    <n v="34319"/>
  </r>
  <r>
    <x v="25"/>
    <x v="10"/>
    <x v="20"/>
    <n v="31078"/>
  </r>
  <r>
    <x v="25"/>
    <x v="11"/>
    <x v="20"/>
    <n v="28451"/>
  </r>
  <r>
    <x v="26"/>
    <x v="0"/>
    <x v="20"/>
    <n v="26658"/>
  </r>
  <r>
    <x v="26"/>
    <x v="1"/>
    <x v="20"/>
    <n v="26644"/>
  </r>
  <r>
    <x v="26"/>
    <x v="2"/>
    <x v="20"/>
    <n v="17850"/>
  </r>
  <r>
    <x v="26"/>
    <x v="3"/>
    <x v="20"/>
    <n v="2197"/>
  </r>
  <r>
    <x v="26"/>
    <x v="4"/>
    <x v="20"/>
    <n v="3612"/>
  </r>
  <r>
    <x v="26"/>
    <x v="5"/>
    <x v="20"/>
    <n v="3698"/>
  </r>
  <r>
    <x v="26"/>
    <x v="6"/>
    <x v="20"/>
    <n v="3186"/>
  </r>
  <r>
    <x v="26"/>
    <x v="7"/>
    <x v="20"/>
    <n v="3817"/>
  </r>
  <r>
    <x v="26"/>
    <x v="8"/>
    <x v="20"/>
    <n v="4675"/>
  </r>
  <r>
    <x v="0"/>
    <x v="0"/>
    <x v="21"/>
    <n v="26861"/>
  </r>
  <r>
    <x v="0"/>
    <x v="1"/>
    <x v="21"/>
    <n v="16942"/>
  </r>
  <r>
    <x v="0"/>
    <x v="2"/>
    <x v="21"/>
    <n v="23391"/>
  </r>
  <r>
    <x v="0"/>
    <x v="3"/>
    <x v="21"/>
    <n v="23242"/>
  </r>
  <r>
    <x v="0"/>
    <x v="4"/>
    <x v="21"/>
    <n v="27831"/>
  </r>
  <r>
    <x v="0"/>
    <x v="5"/>
    <x v="21"/>
    <n v="24636"/>
  </r>
  <r>
    <x v="0"/>
    <x v="6"/>
    <x v="21"/>
    <n v="25025"/>
  </r>
  <r>
    <x v="0"/>
    <x v="7"/>
    <x v="21"/>
    <n v="29121"/>
  </r>
  <r>
    <x v="0"/>
    <x v="8"/>
    <x v="21"/>
    <n v="29209"/>
  </r>
  <r>
    <x v="0"/>
    <x v="9"/>
    <x v="21"/>
    <n v="28220"/>
  </r>
  <r>
    <x v="0"/>
    <x v="10"/>
    <x v="21"/>
    <n v="29911"/>
  </r>
  <r>
    <x v="0"/>
    <x v="11"/>
    <x v="21"/>
    <n v="26370"/>
  </r>
  <r>
    <x v="1"/>
    <x v="0"/>
    <x v="21"/>
    <n v="22664"/>
  </r>
  <r>
    <x v="1"/>
    <x v="1"/>
    <x v="21"/>
    <n v="22648"/>
  </r>
  <r>
    <x v="1"/>
    <x v="2"/>
    <x v="21"/>
    <n v="26731"/>
  </r>
  <r>
    <x v="1"/>
    <x v="3"/>
    <x v="21"/>
    <n v="20087"/>
  </r>
  <r>
    <x v="1"/>
    <x v="4"/>
    <x v="21"/>
    <n v="19723"/>
  </r>
  <r>
    <x v="1"/>
    <x v="5"/>
    <x v="21"/>
    <n v="19275"/>
  </r>
  <r>
    <x v="1"/>
    <x v="6"/>
    <x v="21"/>
    <n v="18499"/>
  </r>
  <r>
    <x v="1"/>
    <x v="7"/>
    <x v="21"/>
    <n v="19357"/>
  </r>
  <r>
    <x v="1"/>
    <x v="8"/>
    <x v="21"/>
    <n v="19311"/>
  </r>
  <r>
    <x v="1"/>
    <x v="9"/>
    <x v="21"/>
    <n v="19338"/>
  </r>
  <r>
    <x v="1"/>
    <x v="10"/>
    <x v="21"/>
    <n v="19775"/>
  </r>
  <r>
    <x v="1"/>
    <x v="11"/>
    <x v="21"/>
    <n v="16974"/>
  </r>
  <r>
    <x v="2"/>
    <x v="0"/>
    <x v="21"/>
    <n v="15594"/>
  </r>
  <r>
    <x v="2"/>
    <x v="1"/>
    <x v="21"/>
    <n v="16271"/>
  </r>
  <r>
    <x v="2"/>
    <x v="2"/>
    <x v="21"/>
    <n v="19994"/>
  </r>
  <r>
    <x v="2"/>
    <x v="3"/>
    <x v="21"/>
    <n v="18912"/>
  </r>
  <r>
    <x v="2"/>
    <x v="4"/>
    <x v="21"/>
    <n v="21463"/>
  </r>
  <r>
    <x v="2"/>
    <x v="5"/>
    <x v="21"/>
    <n v="19039"/>
  </r>
  <r>
    <x v="2"/>
    <x v="6"/>
    <x v="21"/>
    <n v="22198"/>
  </r>
  <r>
    <x v="2"/>
    <x v="7"/>
    <x v="21"/>
    <n v="23823"/>
  </r>
  <r>
    <x v="2"/>
    <x v="8"/>
    <x v="21"/>
    <n v="24541"/>
  </r>
  <r>
    <x v="2"/>
    <x v="9"/>
    <x v="21"/>
    <n v="25162"/>
  </r>
  <r>
    <x v="2"/>
    <x v="10"/>
    <x v="21"/>
    <n v="23432"/>
  </r>
  <r>
    <x v="2"/>
    <x v="11"/>
    <x v="21"/>
    <n v="17645"/>
  </r>
  <r>
    <x v="3"/>
    <x v="0"/>
    <x v="21"/>
    <n v="14873"/>
  </r>
  <r>
    <x v="3"/>
    <x v="1"/>
    <x v="21"/>
    <n v="14838"/>
  </r>
  <r>
    <x v="3"/>
    <x v="2"/>
    <x v="21"/>
    <n v="18659"/>
  </r>
  <r>
    <x v="3"/>
    <x v="3"/>
    <x v="21"/>
    <n v="21225"/>
  </r>
  <r>
    <x v="3"/>
    <x v="4"/>
    <x v="21"/>
    <n v="22309"/>
  </r>
  <r>
    <x v="3"/>
    <x v="5"/>
    <x v="21"/>
    <n v="19130"/>
  </r>
  <r>
    <x v="3"/>
    <x v="6"/>
    <x v="21"/>
    <n v="19511"/>
  </r>
  <r>
    <x v="3"/>
    <x v="7"/>
    <x v="21"/>
    <n v="17959"/>
  </r>
  <r>
    <x v="3"/>
    <x v="8"/>
    <x v="21"/>
    <n v="20042"/>
  </r>
  <r>
    <x v="3"/>
    <x v="9"/>
    <x v="21"/>
    <n v="20606"/>
  </r>
  <r>
    <x v="3"/>
    <x v="10"/>
    <x v="21"/>
    <n v="17311"/>
  </r>
  <r>
    <x v="3"/>
    <x v="11"/>
    <x v="21"/>
    <n v="14800"/>
  </r>
  <r>
    <x v="4"/>
    <x v="0"/>
    <x v="21"/>
    <n v="13537"/>
  </r>
  <r>
    <x v="4"/>
    <x v="1"/>
    <x v="21"/>
    <n v="14016"/>
  </r>
  <r>
    <x v="4"/>
    <x v="2"/>
    <x v="21"/>
    <n v="20349"/>
  </r>
  <r>
    <x v="4"/>
    <x v="3"/>
    <x v="21"/>
    <n v="19044"/>
  </r>
  <r>
    <x v="4"/>
    <x v="4"/>
    <x v="21"/>
    <n v="19832"/>
  </r>
  <r>
    <x v="4"/>
    <x v="5"/>
    <x v="21"/>
    <n v="19119"/>
  </r>
  <r>
    <x v="4"/>
    <x v="6"/>
    <x v="21"/>
    <n v="18763"/>
  </r>
  <r>
    <x v="4"/>
    <x v="7"/>
    <x v="21"/>
    <n v="17949"/>
  </r>
  <r>
    <x v="4"/>
    <x v="8"/>
    <x v="21"/>
    <n v="19728"/>
  </r>
  <r>
    <x v="4"/>
    <x v="9"/>
    <x v="21"/>
    <n v="19286"/>
  </r>
  <r>
    <x v="4"/>
    <x v="10"/>
    <x v="21"/>
    <n v="19559"/>
  </r>
  <r>
    <x v="4"/>
    <x v="11"/>
    <x v="21"/>
    <n v="16985"/>
  </r>
  <r>
    <x v="5"/>
    <x v="0"/>
    <x v="21"/>
    <n v="12785"/>
  </r>
  <r>
    <x v="5"/>
    <x v="1"/>
    <x v="21"/>
    <n v="14149"/>
  </r>
  <r>
    <x v="5"/>
    <x v="2"/>
    <x v="21"/>
    <n v="19399"/>
  </r>
  <r>
    <x v="5"/>
    <x v="3"/>
    <x v="21"/>
    <n v="18798"/>
  </r>
  <r>
    <x v="5"/>
    <x v="4"/>
    <x v="21"/>
    <n v="17379"/>
  </r>
  <r>
    <x v="5"/>
    <x v="5"/>
    <x v="21"/>
    <n v="17375"/>
  </r>
  <r>
    <x v="5"/>
    <x v="6"/>
    <x v="21"/>
    <n v="16343"/>
  </r>
  <r>
    <x v="5"/>
    <x v="7"/>
    <x v="21"/>
    <n v="17431"/>
  </r>
  <r>
    <x v="5"/>
    <x v="8"/>
    <x v="21"/>
    <n v="18845"/>
  </r>
  <r>
    <x v="5"/>
    <x v="9"/>
    <x v="21"/>
    <n v="17083"/>
  </r>
  <r>
    <x v="5"/>
    <x v="10"/>
    <x v="21"/>
    <n v="18603"/>
  </r>
  <r>
    <x v="5"/>
    <x v="11"/>
    <x v="21"/>
    <n v="17405"/>
  </r>
  <r>
    <x v="6"/>
    <x v="0"/>
    <x v="21"/>
    <n v="12771"/>
  </r>
  <r>
    <x v="6"/>
    <x v="1"/>
    <x v="21"/>
    <n v="16592"/>
  </r>
  <r>
    <x v="6"/>
    <x v="2"/>
    <x v="21"/>
    <n v="31113"/>
  </r>
  <r>
    <x v="6"/>
    <x v="3"/>
    <x v="21"/>
    <n v="18386"/>
  </r>
  <r>
    <x v="6"/>
    <x v="4"/>
    <x v="21"/>
    <n v="18798"/>
  </r>
  <r>
    <x v="6"/>
    <x v="5"/>
    <x v="21"/>
    <n v="17650"/>
  </r>
  <r>
    <x v="6"/>
    <x v="6"/>
    <x v="21"/>
    <n v="17808"/>
  </r>
  <r>
    <x v="6"/>
    <x v="7"/>
    <x v="21"/>
    <n v="19329"/>
  </r>
  <r>
    <x v="6"/>
    <x v="8"/>
    <x v="21"/>
    <n v="19466"/>
  </r>
  <r>
    <x v="6"/>
    <x v="9"/>
    <x v="21"/>
    <n v="19249"/>
  </r>
  <r>
    <x v="6"/>
    <x v="10"/>
    <x v="21"/>
    <n v="18775"/>
  </r>
  <r>
    <x v="6"/>
    <x v="11"/>
    <x v="21"/>
    <n v="17231"/>
  </r>
  <r>
    <x v="7"/>
    <x v="0"/>
    <x v="21"/>
    <n v="14295"/>
  </r>
  <r>
    <x v="7"/>
    <x v="1"/>
    <x v="21"/>
    <n v="15138"/>
  </r>
  <r>
    <x v="7"/>
    <x v="2"/>
    <x v="21"/>
    <n v="19374"/>
  </r>
  <r>
    <x v="7"/>
    <x v="3"/>
    <x v="21"/>
    <n v="18325"/>
  </r>
  <r>
    <x v="7"/>
    <x v="4"/>
    <x v="21"/>
    <n v="20446"/>
  </r>
  <r>
    <x v="7"/>
    <x v="5"/>
    <x v="21"/>
    <n v="18526"/>
  </r>
  <r>
    <x v="7"/>
    <x v="6"/>
    <x v="21"/>
    <n v="16389"/>
  </r>
  <r>
    <x v="7"/>
    <x v="7"/>
    <x v="21"/>
    <n v="16952"/>
  </r>
  <r>
    <x v="7"/>
    <x v="8"/>
    <x v="21"/>
    <n v="17060"/>
  </r>
  <r>
    <x v="7"/>
    <x v="9"/>
    <x v="21"/>
    <n v="18201"/>
  </r>
  <r>
    <x v="7"/>
    <x v="10"/>
    <x v="21"/>
    <n v="19169"/>
  </r>
  <r>
    <x v="7"/>
    <x v="11"/>
    <x v="21"/>
    <n v="13209"/>
  </r>
  <r>
    <x v="8"/>
    <x v="0"/>
    <x v="21"/>
    <n v="12640"/>
  </r>
  <r>
    <x v="8"/>
    <x v="1"/>
    <x v="21"/>
    <n v="14364"/>
  </r>
  <r>
    <x v="8"/>
    <x v="2"/>
    <x v="21"/>
    <n v="16567"/>
  </r>
  <r>
    <x v="8"/>
    <x v="3"/>
    <x v="21"/>
    <n v="17521"/>
  </r>
  <r>
    <x v="8"/>
    <x v="4"/>
    <x v="21"/>
    <n v="18198"/>
  </r>
  <r>
    <x v="8"/>
    <x v="5"/>
    <x v="21"/>
    <n v="16419"/>
  </r>
  <r>
    <x v="8"/>
    <x v="6"/>
    <x v="21"/>
    <n v="17573"/>
  </r>
  <r>
    <x v="8"/>
    <x v="7"/>
    <x v="21"/>
    <n v="18284"/>
  </r>
  <r>
    <x v="8"/>
    <x v="8"/>
    <x v="21"/>
    <n v="18644"/>
  </r>
  <r>
    <x v="8"/>
    <x v="9"/>
    <x v="21"/>
    <n v="20204"/>
  </r>
  <r>
    <x v="8"/>
    <x v="10"/>
    <x v="21"/>
    <n v="19917"/>
  </r>
  <r>
    <x v="8"/>
    <x v="11"/>
    <x v="21"/>
    <n v="16574"/>
  </r>
  <r>
    <x v="9"/>
    <x v="0"/>
    <x v="21"/>
    <n v="13405"/>
  </r>
  <r>
    <x v="9"/>
    <x v="1"/>
    <x v="21"/>
    <n v="13540"/>
  </r>
  <r>
    <x v="9"/>
    <x v="2"/>
    <x v="21"/>
    <n v="17864"/>
  </r>
  <r>
    <x v="9"/>
    <x v="3"/>
    <x v="21"/>
    <n v="22221"/>
  </r>
  <r>
    <x v="9"/>
    <x v="4"/>
    <x v="21"/>
    <n v="28503"/>
  </r>
  <r>
    <x v="9"/>
    <x v="5"/>
    <x v="21"/>
    <n v="23599"/>
  </r>
  <r>
    <x v="9"/>
    <x v="6"/>
    <x v="21"/>
    <n v="22785"/>
  </r>
  <r>
    <x v="9"/>
    <x v="7"/>
    <x v="21"/>
    <n v="24574"/>
  </r>
  <r>
    <x v="9"/>
    <x v="8"/>
    <x v="21"/>
    <n v="25635"/>
  </r>
  <r>
    <x v="9"/>
    <x v="9"/>
    <x v="21"/>
    <n v="25635"/>
  </r>
  <r>
    <x v="9"/>
    <x v="10"/>
    <x v="21"/>
    <n v="25403"/>
  </r>
  <r>
    <x v="9"/>
    <x v="11"/>
    <x v="21"/>
    <n v="24180"/>
  </r>
  <r>
    <x v="10"/>
    <x v="0"/>
    <x v="21"/>
    <n v="19760"/>
  </r>
  <r>
    <x v="10"/>
    <x v="1"/>
    <x v="21"/>
    <n v="25243"/>
  </r>
  <r>
    <x v="10"/>
    <x v="2"/>
    <x v="21"/>
    <n v="35827"/>
  </r>
  <r>
    <x v="10"/>
    <x v="3"/>
    <x v="21"/>
    <n v="28254"/>
  </r>
  <r>
    <x v="10"/>
    <x v="4"/>
    <x v="21"/>
    <n v="28042"/>
  </r>
  <r>
    <x v="10"/>
    <x v="5"/>
    <x v="21"/>
    <n v="28379"/>
  </r>
  <r>
    <x v="10"/>
    <x v="6"/>
    <x v="21"/>
    <n v="26205"/>
  </r>
  <r>
    <x v="10"/>
    <x v="7"/>
    <x v="21"/>
    <n v="24950"/>
  </r>
  <r>
    <x v="10"/>
    <x v="8"/>
    <x v="21"/>
    <n v="28054"/>
  </r>
  <r>
    <x v="10"/>
    <x v="9"/>
    <x v="21"/>
    <n v="26816"/>
  </r>
  <r>
    <x v="10"/>
    <x v="10"/>
    <x v="21"/>
    <n v="28572"/>
  </r>
  <r>
    <x v="10"/>
    <x v="11"/>
    <x v="21"/>
    <n v="26077"/>
  </r>
  <r>
    <x v="11"/>
    <x v="0"/>
    <x v="21"/>
    <n v="21159"/>
  </r>
  <r>
    <x v="11"/>
    <x v="1"/>
    <x v="21"/>
    <n v="20430"/>
  </r>
  <r>
    <x v="11"/>
    <x v="2"/>
    <x v="21"/>
    <n v="28033"/>
  </r>
  <r>
    <x v="11"/>
    <x v="3"/>
    <x v="21"/>
    <n v="30958"/>
  </r>
  <r>
    <x v="11"/>
    <x v="4"/>
    <x v="21"/>
    <n v="29816"/>
  </r>
  <r>
    <x v="11"/>
    <x v="5"/>
    <x v="21"/>
    <n v="28743"/>
  </r>
  <r>
    <x v="11"/>
    <x v="6"/>
    <x v="21"/>
    <n v="24950"/>
  </r>
  <r>
    <x v="11"/>
    <x v="7"/>
    <x v="21"/>
    <n v="26309"/>
  </r>
  <r>
    <x v="11"/>
    <x v="8"/>
    <x v="21"/>
    <n v="29530"/>
  </r>
  <r>
    <x v="11"/>
    <x v="9"/>
    <x v="21"/>
    <n v="27433"/>
  </r>
  <r>
    <x v="11"/>
    <x v="10"/>
    <x v="21"/>
    <n v="32366"/>
  </r>
  <r>
    <x v="11"/>
    <x v="11"/>
    <x v="21"/>
    <n v="31001"/>
  </r>
  <r>
    <x v="12"/>
    <x v="0"/>
    <x v="21"/>
    <n v="20031"/>
  </r>
  <r>
    <x v="12"/>
    <x v="1"/>
    <x v="21"/>
    <n v="20646"/>
  </r>
  <r>
    <x v="12"/>
    <x v="2"/>
    <x v="21"/>
    <n v="31437"/>
  </r>
  <r>
    <x v="12"/>
    <x v="3"/>
    <x v="21"/>
    <n v="30632"/>
  </r>
  <r>
    <x v="12"/>
    <x v="4"/>
    <x v="21"/>
    <n v="30958"/>
  </r>
  <r>
    <x v="12"/>
    <x v="5"/>
    <x v="21"/>
    <n v="30888"/>
  </r>
  <r>
    <x v="12"/>
    <x v="6"/>
    <x v="21"/>
    <n v="29355"/>
  </r>
  <r>
    <x v="12"/>
    <x v="7"/>
    <x v="21"/>
    <n v="30568"/>
  </r>
  <r>
    <x v="12"/>
    <x v="8"/>
    <x v="21"/>
    <n v="35548"/>
  </r>
  <r>
    <x v="12"/>
    <x v="9"/>
    <x v="21"/>
    <n v="34486"/>
  </r>
  <r>
    <x v="12"/>
    <x v="10"/>
    <x v="21"/>
    <n v="35776"/>
  </r>
  <r>
    <x v="12"/>
    <x v="11"/>
    <x v="21"/>
    <n v="23982"/>
  </r>
  <r>
    <x v="13"/>
    <x v="0"/>
    <x v="21"/>
    <n v="19834"/>
  </r>
  <r>
    <x v="13"/>
    <x v="1"/>
    <x v="21"/>
    <n v="21347"/>
  </r>
  <r>
    <x v="13"/>
    <x v="2"/>
    <x v="21"/>
    <n v="27440"/>
  </r>
  <r>
    <x v="13"/>
    <x v="3"/>
    <x v="21"/>
    <n v="26169"/>
  </r>
  <r>
    <x v="13"/>
    <x v="4"/>
    <x v="21"/>
    <n v="25171"/>
  </r>
  <r>
    <x v="13"/>
    <x v="5"/>
    <x v="21"/>
    <n v="24599"/>
  </r>
  <r>
    <x v="13"/>
    <x v="6"/>
    <x v="21"/>
    <n v="22767"/>
  </r>
  <r>
    <x v="13"/>
    <x v="7"/>
    <x v="21"/>
    <n v="24139"/>
  </r>
  <r>
    <x v="13"/>
    <x v="8"/>
    <x v="21"/>
    <n v="21790"/>
  </r>
  <r>
    <x v="13"/>
    <x v="9"/>
    <x v="21"/>
    <n v="22864"/>
  </r>
  <r>
    <x v="13"/>
    <x v="10"/>
    <x v="21"/>
    <n v="29488"/>
  </r>
  <r>
    <x v="13"/>
    <x v="11"/>
    <x v="21"/>
    <n v="23173"/>
  </r>
  <r>
    <x v="14"/>
    <x v="0"/>
    <x v="21"/>
    <n v="17227"/>
  </r>
  <r>
    <x v="14"/>
    <x v="1"/>
    <x v="21"/>
    <n v="23189"/>
  </r>
  <r>
    <x v="14"/>
    <x v="2"/>
    <x v="21"/>
    <n v="22677"/>
  </r>
  <r>
    <x v="14"/>
    <x v="3"/>
    <x v="21"/>
    <n v="26173"/>
  </r>
  <r>
    <x v="14"/>
    <x v="4"/>
    <x v="21"/>
    <n v="25698"/>
  </r>
  <r>
    <x v="14"/>
    <x v="5"/>
    <x v="21"/>
    <n v="24108"/>
  </r>
  <r>
    <x v="14"/>
    <x v="6"/>
    <x v="21"/>
    <n v="26257"/>
  </r>
  <r>
    <x v="14"/>
    <x v="7"/>
    <x v="21"/>
    <n v="23915"/>
  </r>
  <r>
    <x v="14"/>
    <x v="8"/>
    <x v="21"/>
    <n v="26746"/>
  </r>
  <r>
    <x v="14"/>
    <x v="9"/>
    <x v="21"/>
    <n v="24596"/>
  </r>
  <r>
    <x v="14"/>
    <x v="10"/>
    <x v="21"/>
    <n v="22753"/>
  </r>
  <r>
    <x v="14"/>
    <x v="11"/>
    <x v="21"/>
    <n v="22418"/>
  </r>
  <r>
    <x v="15"/>
    <x v="0"/>
    <x v="21"/>
    <n v="17909"/>
  </r>
  <r>
    <x v="15"/>
    <x v="1"/>
    <x v="21"/>
    <n v="19016"/>
  </r>
  <r>
    <x v="15"/>
    <x v="2"/>
    <x v="21"/>
    <n v="22589"/>
  </r>
  <r>
    <x v="15"/>
    <x v="3"/>
    <x v="21"/>
    <n v="21124"/>
  </r>
  <r>
    <x v="15"/>
    <x v="4"/>
    <x v="21"/>
    <n v="19923"/>
  </r>
  <r>
    <x v="15"/>
    <x v="5"/>
    <x v="21"/>
    <n v="22906"/>
  </r>
  <r>
    <x v="15"/>
    <x v="6"/>
    <x v="21"/>
    <n v="18717"/>
  </r>
  <r>
    <x v="15"/>
    <x v="7"/>
    <x v="21"/>
    <n v="21352"/>
  </r>
  <r>
    <x v="15"/>
    <x v="8"/>
    <x v="21"/>
    <n v="23870"/>
  </r>
  <r>
    <x v="15"/>
    <x v="9"/>
    <x v="21"/>
    <n v="22121"/>
  </r>
  <r>
    <x v="15"/>
    <x v="10"/>
    <x v="21"/>
    <n v="20722"/>
  </r>
  <r>
    <x v="15"/>
    <x v="11"/>
    <x v="21"/>
    <n v="22931"/>
  </r>
  <r>
    <x v="16"/>
    <x v="0"/>
    <x v="21"/>
    <n v="15491"/>
  </r>
  <r>
    <x v="16"/>
    <x v="1"/>
    <x v="21"/>
    <n v="20287"/>
  </r>
  <r>
    <x v="16"/>
    <x v="2"/>
    <x v="21"/>
    <n v="26816"/>
  </r>
  <r>
    <x v="16"/>
    <x v="3"/>
    <x v="21"/>
    <n v="25750"/>
  </r>
  <r>
    <x v="16"/>
    <x v="4"/>
    <x v="21"/>
    <n v="24038"/>
  </r>
  <r>
    <x v="16"/>
    <x v="5"/>
    <x v="21"/>
    <n v="22941"/>
  </r>
  <r>
    <x v="16"/>
    <x v="6"/>
    <x v="21"/>
    <n v="19297"/>
  </r>
  <r>
    <x v="16"/>
    <x v="7"/>
    <x v="21"/>
    <n v="20863"/>
  </r>
  <r>
    <x v="16"/>
    <x v="8"/>
    <x v="21"/>
    <n v="22406"/>
  </r>
  <r>
    <x v="16"/>
    <x v="9"/>
    <x v="21"/>
    <n v="18633"/>
  </r>
  <r>
    <x v="16"/>
    <x v="10"/>
    <x v="21"/>
    <n v="20379"/>
  </r>
  <r>
    <x v="16"/>
    <x v="11"/>
    <x v="21"/>
    <n v="18787"/>
  </r>
  <r>
    <x v="17"/>
    <x v="0"/>
    <x v="21"/>
    <n v="15417"/>
  </r>
  <r>
    <x v="17"/>
    <x v="1"/>
    <x v="21"/>
    <n v="15166"/>
  </r>
  <r>
    <x v="17"/>
    <x v="2"/>
    <x v="21"/>
    <n v="17059"/>
  </r>
  <r>
    <x v="17"/>
    <x v="3"/>
    <x v="21"/>
    <n v="16755"/>
  </r>
  <r>
    <x v="17"/>
    <x v="4"/>
    <x v="21"/>
    <n v="18876"/>
  </r>
  <r>
    <x v="17"/>
    <x v="5"/>
    <x v="21"/>
    <n v="14781"/>
  </r>
  <r>
    <x v="17"/>
    <x v="6"/>
    <x v="21"/>
    <n v="6996"/>
  </r>
  <r>
    <x v="17"/>
    <x v="7"/>
    <x v="21"/>
    <n v="7773"/>
  </r>
  <r>
    <x v="17"/>
    <x v="8"/>
    <x v="21"/>
    <n v="6603"/>
  </r>
  <r>
    <x v="17"/>
    <x v="9"/>
    <x v="21"/>
    <n v="9156"/>
  </r>
  <r>
    <x v="17"/>
    <x v="10"/>
    <x v="21"/>
    <n v="22369"/>
  </r>
  <r>
    <x v="17"/>
    <x v="11"/>
    <x v="21"/>
    <n v="19343"/>
  </r>
  <r>
    <x v="18"/>
    <x v="0"/>
    <x v="21"/>
    <n v="16558"/>
  </r>
  <r>
    <x v="18"/>
    <x v="1"/>
    <x v="21"/>
    <n v="12356"/>
  </r>
  <r>
    <x v="18"/>
    <x v="2"/>
    <x v="21"/>
    <n v="20597"/>
  </r>
  <r>
    <x v="18"/>
    <x v="3"/>
    <x v="21"/>
    <n v="17317"/>
  </r>
  <r>
    <x v="18"/>
    <x v="4"/>
    <x v="21"/>
    <n v="19506"/>
  </r>
  <r>
    <x v="18"/>
    <x v="5"/>
    <x v="21"/>
    <n v="17267"/>
  </r>
  <r>
    <x v="18"/>
    <x v="6"/>
    <x v="21"/>
    <n v="13491"/>
  </r>
  <r>
    <x v="18"/>
    <x v="7"/>
    <x v="21"/>
    <n v="11335"/>
  </r>
  <r>
    <x v="18"/>
    <x v="8"/>
    <x v="21"/>
    <n v="11362"/>
  </r>
  <r>
    <x v="18"/>
    <x v="9"/>
    <x v="21"/>
    <n v="12224"/>
  </r>
  <r>
    <x v="18"/>
    <x v="10"/>
    <x v="21"/>
    <n v="9913"/>
  </r>
  <r>
    <x v="18"/>
    <x v="11"/>
    <x v="21"/>
    <n v="8994"/>
  </r>
  <r>
    <x v="19"/>
    <x v="0"/>
    <x v="21"/>
    <n v="8844"/>
  </r>
  <r>
    <x v="19"/>
    <x v="1"/>
    <x v="21"/>
    <n v="7952"/>
  </r>
  <r>
    <x v="19"/>
    <x v="2"/>
    <x v="21"/>
    <n v="8449"/>
  </r>
  <r>
    <x v="19"/>
    <x v="3"/>
    <x v="21"/>
    <n v="7000"/>
  </r>
  <r>
    <x v="19"/>
    <x v="4"/>
    <x v="21"/>
    <n v="9329"/>
  </r>
  <r>
    <x v="19"/>
    <x v="5"/>
    <x v="21"/>
    <n v="8998"/>
  </r>
  <r>
    <x v="19"/>
    <x v="6"/>
    <x v="21"/>
    <n v="6200"/>
  </r>
  <r>
    <x v="19"/>
    <x v="7"/>
    <x v="21"/>
    <n v="6565"/>
  </r>
  <r>
    <x v="19"/>
    <x v="8"/>
    <x v="21"/>
    <n v="8090"/>
  </r>
  <r>
    <x v="19"/>
    <x v="9"/>
    <x v="21"/>
    <n v="7740"/>
  </r>
  <r>
    <x v="19"/>
    <x v="10"/>
    <x v="21"/>
    <n v="5103"/>
  </r>
  <r>
    <x v="19"/>
    <x v="11"/>
    <x v="21"/>
    <n v="5683"/>
  </r>
  <r>
    <x v="20"/>
    <x v="0"/>
    <x v="21"/>
    <n v="3743"/>
  </r>
  <r>
    <x v="20"/>
    <x v="1"/>
    <x v="21"/>
    <n v="3643"/>
  </r>
  <r>
    <x v="20"/>
    <x v="2"/>
    <x v="21"/>
    <n v="4796"/>
  </r>
  <r>
    <x v="20"/>
    <x v="3"/>
    <x v="21"/>
    <n v="6357"/>
  </r>
  <r>
    <x v="20"/>
    <x v="4"/>
    <x v="21"/>
    <n v="6616"/>
  </r>
  <r>
    <x v="20"/>
    <x v="5"/>
    <x v="21"/>
    <n v="4984"/>
  </r>
  <r>
    <x v="20"/>
    <x v="6"/>
    <x v="21"/>
    <n v="3697"/>
  </r>
  <r>
    <x v="20"/>
    <x v="7"/>
    <x v="21"/>
    <n v="3836"/>
  </r>
  <r>
    <x v="20"/>
    <x v="8"/>
    <x v="21"/>
    <n v="4988"/>
  </r>
  <r>
    <x v="20"/>
    <x v="9"/>
    <x v="21"/>
    <n v="4250"/>
  </r>
  <r>
    <x v="20"/>
    <x v="10"/>
    <x v="21"/>
    <n v="4185"/>
  </r>
  <r>
    <x v="20"/>
    <x v="11"/>
    <x v="21"/>
    <n v="4903"/>
  </r>
  <r>
    <x v="21"/>
    <x v="0"/>
    <x v="21"/>
    <n v="3534"/>
  </r>
  <r>
    <x v="21"/>
    <x v="1"/>
    <x v="21"/>
    <n v="4657"/>
  </r>
  <r>
    <x v="21"/>
    <x v="2"/>
    <x v="21"/>
    <n v="7856"/>
  </r>
  <r>
    <x v="21"/>
    <x v="3"/>
    <x v="21"/>
    <n v="10776"/>
  </r>
  <r>
    <x v="21"/>
    <x v="4"/>
    <x v="21"/>
    <n v="10756"/>
  </r>
  <r>
    <x v="21"/>
    <x v="5"/>
    <x v="21"/>
    <n v="10537"/>
  </r>
  <r>
    <x v="21"/>
    <x v="6"/>
    <x v="21"/>
    <n v="8687"/>
  </r>
  <r>
    <x v="21"/>
    <x v="7"/>
    <x v="21"/>
    <n v="9293"/>
  </r>
  <r>
    <x v="21"/>
    <x v="8"/>
    <x v="21"/>
    <n v="10314"/>
  </r>
  <r>
    <x v="21"/>
    <x v="9"/>
    <x v="21"/>
    <n v="10257"/>
  </r>
  <r>
    <x v="21"/>
    <x v="10"/>
    <x v="21"/>
    <n v="8129"/>
  </r>
  <r>
    <x v="21"/>
    <x v="11"/>
    <x v="21"/>
    <n v="7849"/>
  </r>
  <r>
    <x v="22"/>
    <x v="0"/>
    <x v="21"/>
    <n v="5920"/>
  </r>
  <r>
    <x v="22"/>
    <x v="1"/>
    <x v="21"/>
    <n v="7254"/>
  </r>
  <r>
    <x v="22"/>
    <x v="2"/>
    <x v="21"/>
    <n v="11012"/>
  </r>
  <r>
    <x v="22"/>
    <x v="3"/>
    <x v="21"/>
    <n v="10176"/>
  </r>
  <r>
    <x v="22"/>
    <x v="4"/>
    <x v="21"/>
    <n v="9686"/>
  </r>
  <r>
    <x v="22"/>
    <x v="5"/>
    <x v="21"/>
    <n v="8882"/>
  </r>
  <r>
    <x v="22"/>
    <x v="6"/>
    <x v="21"/>
    <n v="7349"/>
  </r>
  <r>
    <x v="22"/>
    <x v="7"/>
    <x v="21"/>
    <n v="7209"/>
  </r>
  <r>
    <x v="22"/>
    <x v="8"/>
    <x v="21"/>
    <n v="9081"/>
  </r>
  <r>
    <x v="22"/>
    <x v="9"/>
    <x v="21"/>
    <n v="7086"/>
  </r>
  <r>
    <x v="22"/>
    <x v="10"/>
    <x v="21"/>
    <n v="8928"/>
  </r>
  <r>
    <x v="22"/>
    <x v="11"/>
    <x v="21"/>
    <n v="6728"/>
  </r>
  <r>
    <x v="23"/>
    <x v="0"/>
    <x v="21"/>
    <n v="5686"/>
  </r>
  <r>
    <x v="23"/>
    <x v="1"/>
    <x v="21"/>
    <n v="5408"/>
  </r>
  <r>
    <x v="23"/>
    <x v="2"/>
    <x v="21"/>
    <n v="8050"/>
  </r>
  <r>
    <x v="23"/>
    <x v="3"/>
    <x v="21"/>
    <n v="7385"/>
  </r>
  <r>
    <x v="23"/>
    <x v="4"/>
    <x v="21"/>
    <n v="8715"/>
  </r>
  <r>
    <x v="23"/>
    <x v="5"/>
    <x v="21"/>
    <n v="7637"/>
  </r>
  <r>
    <x v="23"/>
    <x v="6"/>
    <x v="21"/>
    <n v="14970"/>
  </r>
  <r>
    <x v="23"/>
    <x v="7"/>
    <x v="21"/>
    <n v="30932"/>
  </r>
  <r>
    <x v="23"/>
    <x v="8"/>
    <x v="21"/>
    <n v="30551"/>
  </r>
  <r>
    <x v="23"/>
    <x v="9"/>
    <x v="21"/>
    <n v="31788"/>
  </r>
  <r>
    <x v="23"/>
    <x v="10"/>
    <x v="21"/>
    <n v="31457"/>
  </r>
  <r>
    <x v="23"/>
    <x v="11"/>
    <x v="21"/>
    <n v="23423"/>
  </r>
  <r>
    <x v="24"/>
    <x v="0"/>
    <x v="21"/>
    <n v="22629"/>
  </r>
  <r>
    <x v="24"/>
    <x v="1"/>
    <x v="21"/>
    <n v="29054"/>
  </r>
  <r>
    <x v="24"/>
    <x v="2"/>
    <x v="21"/>
    <n v="42108"/>
  </r>
  <r>
    <x v="24"/>
    <x v="3"/>
    <x v="21"/>
    <n v="41127"/>
  </r>
  <r>
    <x v="24"/>
    <x v="4"/>
    <x v="21"/>
    <n v="42577"/>
  </r>
  <r>
    <x v="24"/>
    <x v="5"/>
    <x v="21"/>
    <n v="43709"/>
  </r>
  <r>
    <x v="24"/>
    <x v="6"/>
    <x v="21"/>
    <n v="39528"/>
  </r>
  <r>
    <x v="24"/>
    <x v="7"/>
    <x v="21"/>
    <n v="45460"/>
  </r>
  <r>
    <x v="24"/>
    <x v="8"/>
    <x v="21"/>
    <n v="42657"/>
  </r>
  <r>
    <x v="24"/>
    <x v="9"/>
    <x v="21"/>
    <n v="53787"/>
  </r>
  <r>
    <x v="24"/>
    <x v="10"/>
    <x v="21"/>
    <n v="52381"/>
  </r>
  <r>
    <x v="24"/>
    <x v="11"/>
    <x v="21"/>
    <n v="44162"/>
  </r>
  <r>
    <x v="25"/>
    <x v="0"/>
    <x v="21"/>
    <n v="37911"/>
  </r>
  <r>
    <x v="25"/>
    <x v="1"/>
    <x v="21"/>
    <n v="40390"/>
  </r>
  <r>
    <x v="25"/>
    <x v="2"/>
    <x v="21"/>
    <n v="52418"/>
  </r>
  <r>
    <x v="25"/>
    <x v="3"/>
    <x v="21"/>
    <n v="49182"/>
  </r>
  <r>
    <x v="25"/>
    <x v="4"/>
    <x v="21"/>
    <n v="54237"/>
  </r>
  <r>
    <x v="25"/>
    <x v="5"/>
    <x v="21"/>
    <n v="42321"/>
  </r>
  <r>
    <x v="25"/>
    <x v="6"/>
    <x v="21"/>
    <n v="45530"/>
  </r>
  <r>
    <x v="25"/>
    <x v="7"/>
    <x v="21"/>
    <n v="41708"/>
  </r>
  <r>
    <x v="25"/>
    <x v="8"/>
    <x v="21"/>
    <n v="41390"/>
  </r>
  <r>
    <x v="25"/>
    <x v="9"/>
    <x v="21"/>
    <n v="41532"/>
  </r>
  <r>
    <x v="25"/>
    <x v="10"/>
    <x v="21"/>
    <n v="37070"/>
  </r>
  <r>
    <x v="25"/>
    <x v="11"/>
    <x v="21"/>
    <n v="33597"/>
  </r>
  <r>
    <x v="26"/>
    <x v="0"/>
    <x v="21"/>
    <n v="33515"/>
  </r>
  <r>
    <x v="26"/>
    <x v="1"/>
    <x v="21"/>
    <n v="31496"/>
  </r>
  <r>
    <x v="26"/>
    <x v="2"/>
    <x v="21"/>
    <n v="21827"/>
  </r>
  <r>
    <x v="26"/>
    <x v="3"/>
    <x v="21"/>
    <n v="1606"/>
  </r>
  <r>
    <x v="26"/>
    <x v="4"/>
    <x v="21"/>
    <n v="2967"/>
  </r>
  <r>
    <x v="26"/>
    <x v="5"/>
    <x v="21"/>
    <n v="3337"/>
  </r>
  <r>
    <x v="26"/>
    <x v="6"/>
    <x v="21"/>
    <n v="2923"/>
  </r>
  <r>
    <x v="26"/>
    <x v="7"/>
    <x v="21"/>
    <n v="3862"/>
  </r>
  <r>
    <x v="26"/>
    <x v="8"/>
    <x v="21"/>
    <n v="4942"/>
  </r>
  <r>
    <x v="0"/>
    <x v="0"/>
    <x v="22"/>
    <n v="289939"/>
  </r>
  <r>
    <x v="0"/>
    <x v="1"/>
    <x v="22"/>
    <n v="246958"/>
  </r>
  <r>
    <x v="0"/>
    <x v="2"/>
    <x v="22"/>
    <n v="313117"/>
  </r>
  <r>
    <x v="0"/>
    <x v="3"/>
    <x v="22"/>
    <n v="301076"/>
  </r>
  <r>
    <x v="0"/>
    <x v="4"/>
    <x v="22"/>
    <n v="325940"/>
  </r>
  <r>
    <x v="0"/>
    <x v="5"/>
    <x v="22"/>
    <n v="309490"/>
  </r>
  <r>
    <x v="0"/>
    <x v="6"/>
    <x v="22"/>
    <n v="313074"/>
  </r>
  <r>
    <x v="0"/>
    <x v="7"/>
    <x v="22"/>
    <n v="333515"/>
  </r>
  <r>
    <x v="0"/>
    <x v="8"/>
    <x v="22"/>
    <n v="335237"/>
  </r>
  <r>
    <x v="0"/>
    <x v="9"/>
    <x v="22"/>
    <n v="330355"/>
  </r>
  <r>
    <x v="0"/>
    <x v="10"/>
    <x v="22"/>
    <n v="343834"/>
  </r>
  <r>
    <x v="0"/>
    <x v="11"/>
    <x v="22"/>
    <n v="328067"/>
  </r>
  <r>
    <x v="1"/>
    <x v="0"/>
    <x v="22"/>
    <n v="294123"/>
  </r>
  <r>
    <x v="1"/>
    <x v="1"/>
    <x v="22"/>
    <n v="253957"/>
  </r>
  <r>
    <x v="1"/>
    <x v="2"/>
    <x v="22"/>
    <n v="339103"/>
  </r>
  <r>
    <x v="1"/>
    <x v="3"/>
    <x v="22"/>
    <n v="293538"/>
  </r>
  <r>
    <x v="1"/>
    <x v="4"/>
    <x v="22"/>
    <n v="329195"/>
  </r>
  <r>
    <x v="1"/>
    <x v="5"/>
    <x v="22"/>
    <n v="307635"/>
  </r>
  <r>
    <x v="1"/>
    <x v="6"/>
    <x v="22"/>
    <n v="317496"/>
  </r>
  <r>
    <x v="1"/>
    <x v="7"/>
    <x v="22"/>
    <n v="336006"/>
  </r>
  <r>
    <x v="1"/>
    <x v="8"/>
    <x v="22"/>
    <n v="330419"/>
  </r>
  <r>
    <x v="1"/>
    <x v="9"/>
    <x v="22"/>
    <n v="344980"/>
  </r>
  <r>
    <x v="1"/>
    <x v="10"/>
    <x v="22"/>
    <n v="345220"/>
  </r>
  <r>
    <x v="1"/>
    <x v="11"/>
    <x v="22"/>
    <n v="331670"/>
  </r>
  <r>
    <x v="2"/>
    <x v="0"/>
    <x v="22"/>
    <n v="310219"/>
  </r>
  <r>
    <x v="2"/>
    <x v="1"/>
    <x v="22"/>
    <n v="296027"/>
  </r>
  <r>
    <x v="2"/>
    <x v="2"/>
    <x v="22"/>
    <n v="354413"/>
  </r>
  <r>
    <x v="2"/>
    <x v="3"/>
    <x v="22"/>
    <n v="346184"/>
  </r>
  <r>
    <x v="2"/>
    <x v="4"/>
    <x v="22"/>
    <n v="376315"/>
  </r>
  <r>
    <x v="2"/>
    <x v="5"/>
    <x v="22"/>
    <n v="338552"/>
  </r>
  <r>
    <x v="2"/>
    <x v="6"/>
    <x v="22"/>
    <n v="362523"/>
  </r>
  <r>
    <x v="2"/>
    <x v="7"/>
    <x v="22"/>
    <n v="361402"/>
  </r>
  <r>
    <x v="2"/>
    <x v="8"/>
    <x v="22"/>
    <n v="344024"/>
  </r>
  <r>
    <x v="2"/>
    <x v="9"/>
    <x v="22"/>
    <n v="375371"/>
  </r>
  <r>
    <x v="2"/>
    <x v="10"/>
    <x v="22"/>
    <n v="355144"/>
  </r>
  <r>
    <x v="2"/>
    <x v="11"/>
    <x v="22"/>
    <n v="347907"/>
  </r>
  <r>
    <x v="3"/>
    <x v="0"/>
    <x v="22"/>
    <n v="319209"/>
  </r>
  <r>
    <x v="3"/>
    <x v="1"/>
    <x v="22"/>
    <n v="300371"/>
  </r>
  <r>
    <x v="3"/>
    <x v="2"/>
    <x v="22"/>
    <n v="347170"/>
  </r>
  <r>
    <x v="3"/>
    <x v="3"/>
    <x v="22"/>
    <n v="359078"/>
  </r>
  <r>
    <x v="3"/>
    <x v="4"/>
    <x v="22"/>
    <n v="364037"/>
  </r>
  <r>
    <x v="3"/>
    <x v="5"/>
    <x v="22"/>
    <n v="335571"/>
  </r>
  <r>
    <x v="3"/>
    <x v="6"/>
    <x v="22"/>
    <n v="364636"/>
  </r>
  <r>
    <x v="3"/>
    <x v="7"/>
    <x v="22"/>
    <n v="351181"/>
  </r>
  <r>
    <x v="3"/>
    <x v="8"/>
    <x v="22"/>
    <n v="372114"/>
  </r>
  <r>
    <x v="3"/>
    <x v="9"/>
    <x v="22"/>
    <n v="383306"/>
  </r>
  <r>
    <x v="3"/>
    <x v="10"/>
    <x v="22"/>
    <n v="350344"/>
  </r>
  <r>
    <x v="3"/>
    <x v="11"/>
    <x v="22"/>
    <n v="345252"/>
  </r>
  <r>
    <x v="4"/>
    <x v="0"/>
    <x v="22"/>
    <n v="315067"/>
  </r>
  <r>
    <x v="4"/>
    <x v="1"/>
    <x v="22"/>
    <n v="281584"/>
  </r>
  <r>
    <x v="4"/>
    <x v="2"/>
    <x v="22"/>
    <n v="349204"/>
  </r>
  <r>
    <x v="4"/>
    <x v="3"/>
    <x v="22"/>
    <n v="337615"/>
  </r>
  <r>
    <x v="4"/>
    <x v="4"/>
    <x v="22"/>
    <n v="339374"/>
  </r>
  <r>
    <x v="4"/>
    <x v="5"/>
    <x v="22"/>
    <n v="334288"/>
  </r>
  <r>
    <x v="4"/>
    <x v="6"/>
    <x v="22"/>
    <n v="349729"/>
  </r>
  <r>
    <x v="4"/>
    <x v="7"/>
    <x v="22"/>
    <n v="347262"/>
  </r>
  <r>
    <x v="4"/>
    <x v="8"/>
    <x v="22"/>
    <n v="348728"/>
  </r>
  <r>
    <x v="4"/>
    <x v="9"/>
    <x v="22"/>
    <n v="355677"/>
  </r>
  <r>
    <x v="4"/>
    <x v="10"/>
    <x v="22"/>
    <n v="342893"/>
  </r>
  <r>
    <x v="4"/>
    <x v="11"/>
    <x v="22"/>
    <n v="338647"/>
  </r>
  <r>
    <x v="5"/>
    <x v="0"/>
    <x v="22"/>
    <n v="294248"/>
  </r>
  <r>
    <x v="5"/>
    <x v="1"/>
    <x v="22"/>
    <n v="282209"/>
  </r>
  <r>
    <x v="5"/>
    <x v="2"/>
    <x v="22"/>
    <n v="349458"/>
  </r>
  <r>
    <x v="5"/>
    <x v="3"/>
    <x v="22"/>
    <n v="333100"/>
  </r>
  <r>
    <x v="5"/>
    <x v="4"/>
    <x v="22"/>
    <n v="338089"/>
  </r>
  <r>
    <x v="5"/>
    <x v="5"/>
    <x v="22"/>
    <n v="330766"/>
  </r>
  <r>
    <x v="5"/>
    <x v="6"/>
    <x v="22"/>
    <n v="325926"/>
  </r>
  <r>
    <x v="5"/>
    <x v="7"/>
    <x v="22"/>
    <n v="320436"/>
  </r>
  <r>
    <x v="5"/>
    <x v="8"/>
    <x v="22"/>
    <n v="335284"/>
  </r>
  <r>
    <x v="5"/>
    <x v="9"/>
    <x v="22"/>
    <n v="334029"/>
  </r>
  <r>
    <x v="5"/>
    <x v="10"/>
    <x v="22"/>
    <n v="337086"/>
  </r>
  <r>
    <x v="5"/>
    <x v="11"/>
    <x v="22"/>
    <n v="329828"/>
  </r>
  <r>
    <x v="6"/>
    <x v="0"/>
    <x v="22"/>
    <n v="281872"/>
  </r>
  <r>
    <x v="6"/>
    <x v="1"/>
    <x v="22"/>
    <n v="285433"/>
  </r>
  <r>
    <x v="6"/>
    <x v="2"/>
    <x v="22"/>
    <n v="328489"/>
  </r>
  <r>
    <x v="6"/>
    <x v="3"/>
    <x v="22"/>
    <n v="301275"/>
  </r>
  <r>
    <x v="6"/>
    <x v="4"/>
    <x v="22"/>
    <n v="314496"/>
  </r>
  <r>
    <x v="6"/>
    <x v="5"/>
    <x v="22"/>
    <n v="305381"/>
  </r>
  <r>
    <x v="6"/>
    <x v="6"/>
    <x v="22"/>
    <n v="312210"/>
  </r>
  <r>
    <x v="6"/>
    <x v="7"/>
    <x v="22"/>
    <n v="327894"/>
  </r>
  <r>
    <x v="6"/>
    <x v="8"/>
    <x v="22"/>
    <n v="313265"/>
  </r>
  <r>
    <x v="6"/>
    <x v="9"/>
    <x v="22"/>
    <n v="316256"/>
  </r>
  <r>
    <x v="6"/>
    <x v="10"/>
    <x v="22"/>
    <n v="303029"/>
  </r>
  <r>
    <x v="6"/>
    <x v="11"/>
    <x v="22"/>
    <n v="284735"/>
  </r>
  <r>
    <x v="7"/>
    <x v="0"/>
    <x v="22"/>
    <n v="260877"/>
  </r>
  <r>
    <x v="7"/>
    <x v="1"/>
    <x v="22"/>
    <n v="248728"/>
  </r>
  <r>
    <x v="7"/>
    <x v="2"/>
    <x v="22"/>
    <n v="295080"/>
  </r>
  <r>
    <x v="7"/>
    <x v="3"/>
    <x v="22"/>
    <n v="285166"/>
  </r>
  <r>
    <x v="7"/>
    <x v="4"/>
    <x v="22"/>
    <n v="295698"/>
  </r>
  <r>
    <x v="7"/>
    <x v="5"/>
    <x v="22"/>
    <n v="274183"/>
  </r>
  <r>
    <x v="7"/>
    <x v="6"/>
    <x v="22"/>
    <n v="275694"/>
  </r>
  <r>
    <x v="7"/>
    <x v="7"/>
    <x v="22"/>
    <n v="280331"/>
  </r>
  <r>
    <x v="7"/>
    <x v="8"/>
    <x v="22"/>
    <n v="266154"/>
  </r>
  <r>
    <x v="7"/>
    <x v="9"/>
    <x v="22"/>
    <n v="274191"/>
  </r>
  <r>
    <x v="7"/>
    <x v="10"/>
    <x v="22"/>
    <n v="271009"/>
  </r>
  <r>
    <x v="7"/>
    <x v="11"/>
    <x v="22"/>
    <n v="216258"/>
  </r>
  <r>
    <x v="8"/>
    <x v="0"/>
    <x v="22"/>
    <n v="207616"/>
  </r>
  <r>
    <x v="8"/>
    <x v="1"/>
    <x v="22"/>
    <n v="202172"/>
  </r>
  <r>
    <x v="8"/>
    <x v="2"/>
    <x v="22"/>
    <n v="232601"/>
  </r>
  <r>
    <x v="8"/>
    <x v="3"/>
    <x v="22"/>
    <n v="239188"/>
  </r>
  <r>
    <x v="8"/>
    <x v="4"/>
    <x v="22"/>
    <n v="259898"/>
  </r>
  <r>
    <x v="8"/>
    <x v="5"/>
    <x v="22"/>
    <n v="248743"/>
  </r>
  <r>
    <x v="8"/>
    <x v="6"/>
    <x v="22"/>
    <n v="276211"/>
  </r>
  <r>
    <x v="8"/>
    <x v="7"/>
    <x v="22"/>
    <n v="285702"/>
  </r>
  <r>
    <x v="8"/>
    <x v="8"/>
    <x v="22"/>
    <n v="300189"/>
  </r>
  <r>
    <x v="8"/>
    <x v="9"/>
    <x v="22"/>
    <n v="319640"/>
  </r>
  <r>
    <x v="8"/>
    <x v="10"/>
    <x v="22"/>
    <n v="312522"/>
  </r>
  <r>
    <x v="8"/>
    <x v="11"/>
    <x v="22"/>
    <n v="307116"/>
  </r>
  <r>
    <x v="9"/>
    <x v="0"/>
    <x v="22"/>
    <n v="275232"/>
  </r>
  <r>
    <x v="9"/>
    <x v="1"/>
    <x v="22"/>
    <n v="250581"/>
  </r>
  <r>
    <x v="9"/>
    <x v="2"/>
    <x v="22"/>
    <n v="314955"/>
  </r>
  <r>
    <x v="9"/>
    <x v="3"/>
    <x v="22"/>
    <n v="338519"/>
  </r>
  <r>
    <x v="9"/>
    <x v="4"/>
    <x v="22"/>
    <n v="379393"/>
  </r>
  <r>
    <x v="9"/>
    <x v="5"/>
    <x v="22"/>
    <n v="361417"/>
  </r>
  <r>
    <x v="9"/>
    <x v="6"/>
    <x v="22"/>
    <n v="387121"/>
  </r>
  <r>
    <x v="9"/>
    <x v="7"/>
    <x v="22"/>
    <n v="386983"/>
  </r>
  <r>
    <x v="9"/>
    <x v="8"/>
    <x v="22"/>
    <n v="394076"/>
  </r>
  <r>
    <x v="9"/>
    <x v="9"/>
    <x v="22"/>
    <n v="394076"/>
  </r>
  <r>
    <x v="9"/>
    <x v="10"/>
    <x v="22"/>
    <n v="377991"/>
  </r>
  <r>
    <x v="9"/>
    <x v="11"/>
    <x v="22"/>
    <n v="369589"/>
  </r>
  <r>
    <x v="10"/>
    <x v="0"/>
    <x v="22"/>
    <n v="343122"/>
  </r>
  <r>
    <x v="10"/>
    <x v="1"/>
    <x v="22"/>
    <n v="368772"/>
  </r>
  <r>
    <x v="10"/>
    <x v="2"/>
    <x v="22"/>
    <n v="441650"/>
  </r>
  <r>
    <x v="10"/>
    <x v="3"/>
    <x v="22"/>
    <n v="415262"/>
  </r>
  <r>
    <x v="10"/>
    <x v="4"/>
    <x v="22"/>
    <n v="417131"/>
  </r>
  <r>
    <x v="10"/>
    <x v="5"/>
    <x v="22"/>
    <n v="408355"/>
  </r>
  <r>
    <x v="10"/>
    <x v="6"/>
    <x v="22"/>
    <n v="407245"/>
  </r>
  <r>
    <x v="10"/>
    <x v="7"/>
    <x v="22"/>
    <n v="411597"/>
  </r>
  <r>
    <x v="10"/>
    <x v="8"/>
    <x v="22"/>
    <n v="428991"/>
  </r>
  <r>
    <x v="10"/>
    <x v="9"/>
    <x v="22"/>
    <n v="415317"/>
  </r>
  <r>
    <x v="10"/>
    <x v="10"/>
    <x v="22"/>
    <n v="414679"/>
  </r>
  <r>
    <x v="10"/>
    <x v="11"/>
    <x v="22"/>
    <n v="419086"/>
  </r>
  <r>
    <x v="11"/>
    <x v="0"/>
    <x v="22"/>
    <n v="362696"/>
  </r>
  <r>
    <x v="11"/>
    <x v="1"/>
    <x v="22"/>
    <n v="349225"/>
  </r>
  <r>
    <x v="11"/>
    <x v="2"/>
    <x v="22"/>
    <n v="422670"/>
  </r>
  <r>
    <x v="11"/>
    <x v="3"/>
    <x v="22"/>
    <n v="419466"/>
  </r>
  <r>
    <x v="11"/>
    <x v="4"/>
    <x v="22"/>
    <n v="420984"/>
  </r>
  <r>
    <x v="11"/>
    <x v="5"/>
    <x v="22"/>
    <n v="406108"/>
  </r>
  <r>
    <x v="11"/>
    <x v="6"/>
    <x v="22"/>
    <n v="410591"/>
  </r>
  <r>
    <x v="11"/>
    <x v="7"/>
    <x v="22"/>
    <n v="412665"/>
  </r>
  <r>
    <x v="11"/>
    <x v="8"/>
    <x v="22"/>
    <n v="432018"/>
  </r>
  <r>
    <x v="11"/>
    <x v="9"/>
    <x v="22"/>
    <n v="405007"/>
  </r>
  <r>
    <x v="11"/>
    <x v="10"/>
    <x v="22"/>
    <n v="432017"/>
  </r>
  <r>
    <x v="11"/>
    <x v="11"/>
    <x v="22"/>
    <n v="433914"/>
  </r>
  <r>
    <x v="12"/>
    <x v="0"/>
    <x v="22"/>
    <n v="363893"/>
  </r>
  <r>
    <x v="12"/>
    <x v="1"/>
    <x v="22"/>
    <n v="351282"/>
  </r>
  <r>
    <x v="12"/>
    <x v="2"/>
    <x v="22"/>
    <n v="414226"/>
  </r>
  <r>
    <x v="12"/>
    <x v="3"/>
    <x v="22"/>
    <n v="416643"/>
  </r>
  <r>
    <x v="12"/>
    <x v="4"/>
    <x v="22"/>
    <n v="422286"/>
  </r>
  <r>
    <x v="12"/>
    <x v="5"/>
    <x v="22"/>
    <n v="412333"/>
  </r>
  <r>
    <x v="12"/>
    <x v="6"/>
    <x v="22"/>
    <n v="433341"/>
  </r>
  <r>
    <x v="12"/>
    <x v="7"/>
    <x v="22"/>
    <n v="454191"/>
  </r>
  <r>
    <x v="12"/>
    <x v="8"/>
    <x v="22"/>
    <n v="448808"/>
  </r>
  <r>
    <x v="12"/>
    <x v="9"/>
    <x v="22"/>
    <n v="442570"/>
  </r>
  <r>
    <x v="12"/>
    <x v="10"/>
    <x v="22"/>
    <n v="447265"/>
  </r>
  <r>
    <x v="12"/>
    <x v="11"/>
    <x v="22"/>
    <n v="394791"/>
  </r>
  <r>
    <x v="13"/>
    <x v="0"/>
    <x v="22"/>
    <n v="362137"/>
  </r>
  <r>
    <x v="13"/>
    <x v="1"/>
    <x v="22"/>
    <n v="350768"/>
  </r>
  <r>
    <x v="13"/>
    <x v="2"/>
    <x v="22"/>
    <n v="418576"/>
  </r>
  <r>
    <x v="13"/>
    <x v="3"/>
    <x v="22"/>
    <n v="383420"/>
  </r>
  <r>
    <x v="13"/>
    <x v="4"/>
    <x v="22"/>
    <n v="373275"/>
  </r>
  <r>
    <x v="13"/>
    <x v="5"/>
    <x v="22"/>
    <n v="353871"/>
  </r>
  <r>
    <x v="13"/>
    <x v="6"/>
    <x v="22"/>
    <n v="361713"/>
  </r>
  <r>
    <x v="13"/>
    <x v="7"/>
    <x v="22"/>
    <n v="412715"/>
  </r>
  <r>
    <x v="13"/>
    <x v="8"/>
    <x v="22"/>
    <n v="416731"/>
  </r>
  <r>
    <x v="13"/>
    <x v="9"/>
    <x v="22"/>
    <n v="432225"/>
  </r>
  <r>
    <x v="13"/>
    <x v="10"/>
    <x v="22"/>
    <n v="420378"/>
  </r>
  <r>
    <x v="13"/>
    <x v="11"/>
    <x v="22"/>
    <n v="380941"/>
  </r>
  <r>
    <x v="14"/>
    <x v="0"/>
    <x v="22"/>
    <n v="335472"/>
  </r>
  <r>
    <x v="14"/>
    <x v="1"/>
    <x v="22"/>
    <n v="339192"/>
  </r>
  <r>
    <x v="14"/>
    <x v="2"/>
    <x v="22"/>
    <n v="357411"/>
  </r>
  <r>
    <x v="14"/>
    <x v="3"/>
    <x v="22"/>
    <n v="398705"/>
  </r>
  <r>
    <x v="14"/>
    <x v="4"/>
    <x v="22"/>
    <n v="397246"/>
  </r>
  <r>
    <x v="14"/>
    <x v="5"/>
    <x v="22"/>
    <n v="350563"/>
  </r>
  <r>
    <x v="14"/>
    <x v="6"/>
    <x v="22"/>
    <n v="397944"/>
  </r>
  <r>
    <x v="14"/>
    <x v="7"/>
    <x v="22"/>
    <n v="391267"/>
  </r>
  <r>
    <x v="14"/>
    <x v="8"/>
    <x v="22"/>
    <n v="396569"/>
  </r>
  <r>
    <x v="14"/>
    <x v="9"/>
    <x v="22"/>
    <n v="381072"/>
  </r>
  <r>
    <x v="14"/>
    <x v="10"/>
    <x v="22"/>
    <n v="372987"/>
  </r>
  <r>
    <x v="14"/>
    <x v="11"/>
    <x v="22"/>
    <n v="367503"/>
  </r>
  <r>
    <x v="15"/>
    <x v="0"/>
    <x v="22"/>
    <n v="318672"/>
  </r>
  <r>
    <x v="15"/>
    <x v="1"/>
    <x v="22"/>
    <n v="308168"/>
  </r>
  <r>
    <x v="15"/>
    <x v="2"/>
    <x v="22"/>
    <n v="345064"/>
  </r>
  <r>
    <x v="15"/>
    <x v="3"/>
    <x v="22"/>
    <n v="359108"/>
  </r>
  <r>
    <x v="15"/>
    <x v="4"/>
    <x v="22"/>
    <n v="356215"/>
  </r>
  <r>
    <x v="15"/>
    <x v="5"/>
    <x v="22"/>
    <n v="363956"/>
  </r>
  <r>
    <x v="15"/>
    <x v="6"/>
    <x v="22"/>
    <n v="352174"/>
  </r>
  <r>
    <x v="15"/>
    <x v="7"/>
    <x v="22"/>
    <n v="363075"/>
  </r>
  <r>
    <x v="15"/>
    <x v="8"/>
    <x v="22"/>
    <n v="388529"/>
  </r>
  <r>
    <x v="15"/>
    <x v="9"/>
    <x v="22"/>
    <n v="393116"/>
  </r>
  <r>
    <x v="15"/>
    <x v="10"/>
    <x v="22"/>
    <n v="373838"/>
  </r>
  <r>
    <x v="15"/>
    <x v="11"/>
    <x v="22"/>
    <n v="364952"/>
  </r>
  <r>
    <x v="16"/>
    <x v="0"/>
    <x v="22"/>
    <n v="321985"/>
  </r>
  <r>
    <x v="16"/>
    <x v="1"/>
    <x v="22"/>
    <n v="329204"/>
  </r>
  <r>
    <x v="16"/>
    <x v="2"/>
    <x v="22"/>
    <n v="391787"/>
  </r>
  <r>
    <x v="16"/>
    <x v="3"/>
    <x v="22"/>
    <n v="378985"/>
  </r>
  <r>
    <x v="16"/>
    <x v="4"/>
    <x v="22"/>
    <n v="377188"/>
  </r>
  <r>
    <x v="16"/>
    <x v="5"/>
    <x v="22"/>
    <n v="392683"/>
  </r>
  <r>
    <x v="16"/>
    <x v="6"/>
    <x v="22"/>
    <n v="376549"/>
  </r>
  <r>
    <x v="16"/>
    <x v="7"/>
    <x v="22"/>
    <n v="396313"/>
  </r>
  <r>
    <x v="16"/>
    <x v="8"/>
    <x v="22"/>
    <n v="414263"/>
  </r>
  <r>
    <x v="16"/>
    <x v="9"/>
    <x v="22"/>
    <n v="377168"/>
  </r>
  <r>
    <x v="16"/>
    <x v="10"/>
    <x v="22"/>
    <n v="368861"/>
  </r>
  <r>
    <x v="16"/>
    <x v="11"/>
    <x v="22"/>
    <n v="388308"/>
  </r>
  <r>
    <x v="17"/>
    <x v="0"/>
    <x v="22"/>
    <n v="323599"/>
  </r>
  <r>
    <x v="17"/>
    <x v="1"/>
    <x v="22"/>
    <n v="331264"/>
  </r>
  <r>
    <x v="17"/>
    <x v="2"/>
    <x v="22"/>
    <n v="368917"/>
  </r>
  <r>
    <x v="17"/>
    <x v="3"/>
    <x v="22"/>
    <n v="363887"/>
  </r>
  <r>
    <x v="17"/>
    <x v="4"/>
    <x v="22"/>
    <n v="402704"/>
  </r>
  <r>
    <x v="17"/>
    <x v="5"/>
    <x v="22"/>
    <n v="365728"/>
  </r>
  <r>
    <x v="17"/>
    <x v="6"/>
    <x v="22"/>
    <n v="268604"/>
  </r>
  <r>
    <x v="17"/>
    <x v="7"/>
    <x v="22"/>
    <n v="368613"/>
  </r>
  <r>
    <x v="17"/>
    <x v="8"/>
    <x v="22"/>
    <n v="392644"/>
  </r>
  <r>
    <x v="17"/>
    <x v="9"/>
    <x v="22"/>
    <n v="381782"/>
  </r>
  <r>
    <x v="17"/>
    <x v="10"/>
    <x v="22"/>
    <n v="385143"/>
  </r>
  <r>
    <x v="17"/>
    <x v="11"/>
    <x v="22"/>
    <n v="345427"/>
  </r>
  <r>
    <x v="18"/>
    <x v="0"/>
    <x v="22"/>
    <n v="297244"/>
  </r>
  <r>
    <x v="18"/>
    <x v="1"/>
    <x v="22"/>
    <n v="279241"/>
  </r>
  <r>
    <x v="18"/>
    <x v="2"/>
    <x v="22"/>
    <n v="356095"/>
  </r>
  <r>
    <x v="18"/>
    <x v="3"/>
    <x v="22"/>
    <n v="315396"/>
  </r>
  <r>
    <x v="18"/>
    <x v="4"/>
    <x v="22"/>
    <n v="349514"/>
  </r>
  <r>
    <x v="18"/>
    <x v="5"/>
    <x v="22"/>
    <n v="329867"/>
  </r>
  <r>
    <x v="18"/>
    <x v="6"/>
    <x v="22"/>
    <n v="338688"/>
  </r>
  <r>
    <x v="18"/>
    <x v="7"/>
    <x v="22"/>
    <n v="307334"/>
  </r>
  <r>
    <x v="18"/>
    <x v="8"/>
    <x v="22"/>
    <n v="282327"/>
  </r>
  <r>
    <x v="18"/>
    <x v="9"/>
    <x v="22"/>
    <n v="300994"/>
  </r>
  <r>
    <x v="18"/>
    <x v="10"/>
    <x v="22"/>
    <n v="265628"/>
  </r>
  <r>
    <x v="18"/>
    <x v="11"/>
    <x v="22"/>
    <n v="255436"/>
  </r>
  <r>
    <x v="19"/>
    <x v="0"/>
    <x v="22"/>
    <n v="220677"/>
  </r>
  <r>
    <x v="19"/>
    <x v="1"/>
    <x v="22"/>
    <n v="153383"/>
  </r>
  <r>
    <x v="19"/>
    <x v="2"/>
    <x v="22"/>
    <n v="187733"/>
  </r>
  <r>
    <x v="19"/>
    <x v="3"/>
    <x v="22"/>
    <n v="218014"/>
  </r>
  <r>
    <x v="19"/>
    <x v="4"/>
    <x v="22"/>
    <n v="281467"/>
  </r>
  <r>
    <x v="19"/>
    <x v="5"/>
    <x v="22"/>
    <n v="248000"/>
  </r>
  <r>
    <x v="19"/>
    <x v="6"/>
    <x v="22"/>
    <n v="294881"/>
  </r>
  <r>
    <x v="19"/>
    <x v="7"/>
    <x v="22"/>
    <n v="271845"/>
  </r>
  <r>
    <x v="19"/>
    <x v="8"/>
    <x v="22"/>
    <n v="261174"/>
  </r>
  <r>
    <x v="19"/>
    <x v="9"/>
    <x v="22"/>
    <n v="247256"/>
  </r>
  <r>
    <x v="19"/>
    <x v="10"/>
    <x v="22"/>
    <n v="196337"/>
  </r>
  <r>
    <x v="19"/>
    <x v="11"/>
    <x v="22"/>
    <n v="200968"/>
  </r>
  <r>
    <x v="20"/>
    <x v="0"/>
    <x v="22"/>
    <n v="148086"/>
  </r>
  <r>
    <x v="20"/>
    <x v="1"/>
    <x v="22"/>
    <n v="163486"/>
  </r>
  <r>
    <x v="20"/>
    <x v="2"/>
    <x v="22"/>
    <n v="186612"/>
  </r>
  <r>
    <x v="20"/>
    <x v="3"/>
    <x v="22"/>
    <n v="245561"/>
  </r>
  <r>
    <x v="20"/>
    <x v="4"/>
    <x v="22"/>
    <n v="222099"/>
  </r>
  <r>
    <x v="20"/>
    <x v="5"/>
    <x v="22"/>
    <n v="210974"/>
  </r>
  <r>
    <x v="20"/>
    <x v="6"/>
    <x v="22"/>
    <n v="179122"/>
  </r>
  <r>
    <x v="20"/>
    <x v="7"/>
    <x v="22"/>
    <n v="196806"/>
  </r>
  <r>
    <x v="20"/>
    <x v="8"/>
    <x v="22"/>
    <n v="221736"/>
  </r>
  <r>
    <x v="20"/>
    <x v="9"/>
    <x v="22"/>
    <n v="228450"/>
  </r>
  <r>
    <x v="20"/>
    <x v="10"/>
    <x v="22"/>
    <n v="212815"/>
  </r>
  <r>
    <x v="20"/>
    <x v="11"/>
    <x v="22"/>
    <n v="220064"/>
  </r>
  <r>
    <x v="21"/>
    <x v="0"/>
    <x v="22"/>
    <n v="202799"/>
  </r>
  <r>
    <x v="21"/>
    <x v="1"/>
    <x v="22"/>
    <n v="195864"/>
  </r>
  <r>
    <x v="21"/>
    <x v="2"/>
    <x v="22"/>
    <n v="254282"/>
  </r>
  <r>
    <x v="21"/>
    <x v="3"/>
    <x v="22"/>
    <n v="260214"/>
  </r>
  <r>
    <x v="21"/>
    <x v="4"/>
    <x v="22"/>
    <n v="314121"/>
  </r>
  <r>
    <x v="21"/>
    <x v="5"/>
    <x v="22"/>
    <n v="314755"/>
  </r>
  <r>
    <x v="21"/>
    <x v="6"/>
    <x v="22"/>
    <n v="323818"/>
  </r>
  <r>
    <x v="21"/>
    <x v="7"/>
    <x v="22"/>
    <n v="322552"/>
  </r>
  <r>
    <x v="21"/>
    <x v="8"/>
    <x v="22"/>
    <n v="347896"/>
  </r>
  <r>
    <x v="21"/>
    <x v="9"/>
    <x v="22"/>
    <n v="361232"/>
  </r>
  <r>
    <x v="21"/>
    <x v="10"/>
    <x v="22"/>
    <n v="347092"/>
  </r>
  <r>
    <x v="21"/>
    <x v="11"/>
    <x v="22"/>
    <n v="321042"/>
  </r>
  <r>
    <x v="22"/>
    <x v="0"/>
    <x v="22"/>
    <n v="290243"/>
  </r>
  <r>
    <x v="22"/>
    <x v="1"/>
    <x v="22"/>
    <n v="293267"/>
  </r>
  <r>
    <x v="22"/>
    <x v="2"/>
    <x v="22"/>
    <n v="356764"/>
  </r>
  <r>
    <x v="22"/>
    <x v="3"/>
    <x v="22"/>
    <n v="336496"/>
  </r>
  <r>
    <x v="22"/>
    <x v="4"/>
    <x v="22"/>
    <n v="335886"/>
  </r>
  <r>
    <x v="22"/>
    <x v="5"/>
    <x v="22"/>
    <n v="324819"/>
  </r>
  <r>
    <x v="22"/>
    <x v="6"/>
    <x v="22"/>
    <n v="319617"/>
  </r>
  <r>
    <x v="22"/>
    <x v="7"/>
    <x v="22"/>
    <n v="360663"/>
  </r>
  <r>
    <x v="22"/>
    <x v="8"/>
    <x v="22"/>
    <n v="357972"/>
  </r>
  <r>
    <x v="22"/>
    <x v="9"/>
    <x v="22"/>
    <n v="348479"/>
  </r>
  <r>
    <x v="22"/>
    <x v="10"/>
    <x v="22"/>
    <n v="349530"/>
  </r>
  <r>
    <x v="22"/>
    <x v="11"/>
    <x v="22"/>
    <n v="329767"/>
  </r>
  <r>
    <x v="23"/>
    <x v="0"/>
    <x v="22"/>
    <n v="302036"/>
  </r>
  <r>
    <x v="23"/>
    <x v="1"/>
    <x v="22"/>
    <n v="275703"/>
  </r>
  <r>
    <x v="23"/>
    <x v="2"/>
    <x v="22"/>
    <n v="365009"/>
  </r>
  <r>
    <x v="23"/>
    <x v="3"/>
    <x v="22"/>
    <n v="322227"/>
  </r>
  <r>
    <x v="23"/>
    <x v="4"/>
    <x v="22"/>
    <n v="351465"/>
  </r>
  <r>
    <x v="23"/>
    <x v="5"/>
    <x v="22"/>
    <n v="340901"/>
  </r>
  <r>
    <x v="23"/>
    <x v="6"/>
    <x v="22"/>
    <n v="310845"/>
  </r>
  <r>
    <x v="23"/>
    <x v="7"/>
    <x v="22"/>
    <n v="350248"/>
  </r>
  <r>
    <x v="23"/>
    <x v="8"/>
    <x v="22"/>
    <n v="352463"/>
  </r>
  <r>
    <x v="23"/>
    <x v="9"/>
    <x v="22"/>
    <n v="366549"/>
  </r>
  <r>
    <x v="23"/>
    <x v="10"/>
    <x v="22"/>
    <n v="377756"/>
  </r>
  <r>
    <x v="23"/>
    <x v="11"/>
    <x v="22"/>
    <n v="328792"/>
  </r>
  <r>
    <x v="24"/>
    <x v="0"/>
    <x v="22"/>
    <n v="352194"/>
  </r>
  <r>
    <x v="24"/>
    <x v="1"/>
    <x v="22"/>
    <n v="344718"/>
  </r>
  <r>
    <x v="24"/>
    <x v="2"/>
    <x v="22"/>
    <n v="384934"/>
  </r>
  <r>
    <x v="24"/>
    <x v="3"/>
    <x v="22"/>
    <n v="366272"/>
  </r>
  <r>
    <x v="24"/>
    <x v="4"/>
    <x v="22"/>
    <n v="386813"/>
  </r>
  <r>
    <x v="24"/>
    <x v="5"/>
    <x v="22"/>
    <n v="445287"/>
  </r>
  <r>
    <x v="24"/>
    <x v="6"/>
    <x v="22"/>
    <n v="414846"/>
  </r>
  <r>
    <x v="24"/>
    <x v="7"/>
    <x v="22"/>
    <n v="416386"/>
  </r>
  <r>
    <x v="24"/>
    <x v="8"/>
    <x v="22"/>
    <n v="385121"/>
  </r>
  <r>
    <x v="24"/>
    <x v="9"/>
    <x v="22"/>
    <n v="404336"/>
  </r>
  <r>
    <x v="24"/>
    <x v="10"/>
    <x v="22"/>
    <n v="375819"/>
  </r>
  <r>
    <x v="24"/>
    <x v="11"/>
    <x v="22"/>
    <n v="328008"/>
  </r>
  <r>
    <x v="25"/>
    <x v="0"/>
    <x v="22"/>
    <n v="316822"/>
  </r>
  <r>
    <x v="25"/>
    <x v="1"/>
    <x v="22"/>
    <n v="315760"/>
  </r>
  <r>
    <x v="25"/>
    <x v="2"/>
    <x v="22"/>
    <n v="350541"/>
  </r>
  <r>
    <x v="25"/>
    <x v="3"/>
    <x v="22"/>
    <n v="345656"/>
  </r>
  <r>
    <x v="25"/>
    <x v="4"/>
    <x v="22"/>
    <n v="355776"/>
  </r>
  <r>
    <x v="25"/>
    <x v="5"/>
    <x v="22"/>
    <n v="323840"/>
  </r>
  <r>
    <x v="25"/>
    <x v="6"/>
    <x v="22"/>
    <n v="352333"/>
  </r>
  <r>
    <x v="25"/>
    <x v="7"/>
    <x v="22"/>
    <n v="339360"/>
  </r>
  <r>
    <x v="25"/>
    <x v="8"/>
    <x v="22"/>
    <n v="322502"/>
  </r>
  <r>
    <x v="25"/>
    <x v="9"/>
    <x v="22"/>
    <n v="325895"/>
  </r>
  <r>
    <x v="25"/>
    <x v="10"/>
    <x v="22"/>
    <n v="315795"/>
  </r>
  <r>
    <x v="25"/>
    <x v="11"/>
    <x v="22"/>
    <n v="296559"/>
  </r>
  <r>
    <x v="26"/>
    <x v="0"/>
    <x v="22"/>
    <n v="283912"/>
  </r>
  <r>
    <x v="26"/>
    <x v="1"/>
    <x v="22"/>
    <n v="276210"/>
  </r>
  <r>
    <x v="26"/>
    <x v="2"/>
    <x v="22"/>
    <n v="192047"/>
  </r>
  <r>
    <x v="26"/>
    <x v="3"/>
    <x v="22"/>
    <n v="41566"/>
  </r>
  <r>
    <x v="26"/>
    <x v="4"/>
    <x v="22"/>
    <n v="69131"/>
  </r>
  <r>
    <x v="26"/>
    <x v="5"/>
    <x v="22"/>
    <n v="72880"/>
  </r>
  <r>
    <x v="26"/>
    <x v="6"/>
    <x v="22"/>
    <n v="71791"/>
  </r>
  <r>
    <x v="26"/>
    <x v="7"/>
    <x v="22"/>
    <n v="85705"/>
  </r>
  <r>
    <x v="26"/>
    <x v="8"/>
    <x v="22"/>
    <n v="101362"/>
  </r>
  <r>
    <x v="26"/>
    <x v="9"/>
    <x v="0"/>
    <n v="159889"/>
  </r>
  <r>
    <x v="26"/>
    <x v="9"/>
    <x v="1"/>
    <n v="7357"/>
  </r>
  <r>
    <x v="26"/>
    <x v="9"/>
    <x v="2"/>
    <n v="4743"/>
  </r>
  <r>
    <x v="26"/>
    <x v="9"/>
    <x v="3"/>
    <n v="5352"/>
  </r>
  <r>
    <x v="26"/>
    <x v="9"/>
    <x v="4"/>
    <n v="6890"/>
  </r>
  <r>
    <x v="26"/>
    <x v="9"/>
    <x v="5"/>
    <n v="15508"/>
  </r>
  <r>
    <x v="26"/>
    <x v="9"/>
    <x v="6"/>
    <n v="14476"/>
  </r>
  <r>
    <x v="26"/>
    <x v="9"/>
    <x v="7"/>
    <n v="10966"/>
  </r>
  <r>
    <x v="26"/>
    <x v="9"/>
    <x v="8"/>
    <n v="15608"/>
  </r>
  <r>
    <x v="26"/>
    <x v="9"/>
    <x v="9"/>
    <n v="23024"/>
  </r>
  <r>
    <x v="26"/>
    <x v="9"/>
    <x v="10"/>
    <n v="35163"/>
  </r>
  <r>
    <x v="26"/>
    <x v="9"/>
    <x v="11"/>
    <n v="37283"/>
  </r>
  <r>
    <x v="26"/>
    <x v="9"/>
    <x v="12"/>
    <n v="8631"/>
  </r>
  <r>
    <x v="26"/>
    <x v="9"/>
    <x v="13"/>
    <n v="4418"/>
  </r>
  <r>
    <x v="26"/>
    <x v="9"/>
    <x v="14"/>
    <n v="22951"/>
  </r>
  <r>
    <x v="26"/>
    <x v="9"/>
    <x v="15"/>
    <n v="14133"/>
  </r>
  <r>
    <x v="26"/>
    <x v="9"/>
    <x v="16"/>
    <n v="6447"/>
  </r>
  <r>
    <x v="26"/>
    <x v="9"/>
    <x v="17"/>
    <n v="7517"/>
  </r>
  <r>
    <x v="26"/>
    <x v="9"/>
    <x v="18"/>
    <n v="4561"/>
  </r>
  <r>
    <x v="26"/>
    <x v="9"/>
    <x v="19"/>
    <n v="11142"/>
  </r>
  <r>
    <x v="26"/>
    <x v="9"/>
    <x v="20"/>
    <n v="5863"/>
  </r>
  <r>
    <x v="26"/>
    <x v="9"/>
    <x v="21"/>
    <n v="7257"/>
  </r>
  <r>
    <x v="26"/>
    <x v="9"/>
    <x v="22"/>
    <n v="121672"/>
  </r>
  <r>
    <x v="26"/>
    <x v="10"/>
    <x v="0"/>
    <n v="179662"/>
  </r>
  <r>
    <x v="26"/>
    <x v="10"/>
    <x v="1"/>
    <n v="9505"/>
  </r>
  <r>
    <x v="26"/>
    <x v="10"/>
    <x v="2"/>
    <n v="5606"/>
  </r>
  <r>
    <x v="26"/>
    <x v="10"/>
    <x v="3"/>
    <n v="7139"/>
  </r>
  <r>
    <x v="26"/>
    <x v="10"/>
    <x v="4"/>
    <n v="8130"/>
  </r>
  <r>
    <x v="26"/>
    <x v="10"/>
    <x v="5"/>
    <n v="18425"/>
  </r>
  <r>
    <x v="26"/>
    <x v="10"/>
    <x v="6"/>
    <n v="18058"/>
  </r>
  <r>
    <x v="26"/>
    <x v="10"/>
    <x v="7"/>
    <n v="14453"/>
  </r>
  <r>
    <x v="26"/>
    <x v="10"/>
    <x v="8"/>
    <n v="17860"/>
  </r>
  <r>
    <x v="26"/>
    <x v="10"/>
    <x v="9"/>
    <n v="26476"/>
  </r>
  <r>
    <x v="26"/>
    <x v="10"/>
    <x v="10"/>
    <n v="41221"/>
  </r>
  <r>
    <x v="26"/>
    <x v="10"/>
    <x v="11"/>
    <n v="44283"/>
  </r>
  <r>
    <x v="26"/>
    <x v="10"/>
    <x v="12"/>
    <n v="11021"/>
  </r>
  <r>
    <x v="26"/>
    <x v="10"/>
    <x v="13"/>
    <n v="3679"/>
  </r>
  <r>
    <x v="26"/>
    <x v="10"/>
    <x v="14"/>
    <n v="27824"/>
  </r>
  <r>
    <x v="26"/>
    <x v="10"/>
    <x v="15"/>
    <n v="16149"/>
  </r>
  <r>
    <x v="26"/>
    <x v="10"/>
    <x v="16"/>
    <n v="8278"/>
  </r>
  <r>
    <x v="26"/>
    <x v="10"/>
    <x v="17"/>
    <n v="7801"/>
  </r>
  <r>
    <x v="26"/>
    <x v="10"/>
    <x v="18"/>
    <n v="4850"/>
  </r>
  <r>
    <x v="26"/>
    <x v="10"/>
    <x v="19"/>
    <n v="12781"/>
  </r>
  <r>
    <x v="26"/>
    <x v="10"/>
    <x v="20"/>
    <n v="7731"/>
  </r>
  <r>
    <x v="26"/>
    <x v="10"/>
    <x v="21"/>
    <n v="9448"/>
  </r>
  <r>
    <x v="26"/>
    <x v="10"/>
    <x v="22"/>
    <n v="139746"/>
  </r>
  <r>
    <x v="26"/>
    <x v="11"/>
    <x v="0"/>
    <n v="195965"/>
  </r>
  <r>
    <x v="26"/>
    <x v="11"/>
    <x v="1"/>
    <n v="20900"/>
  </r>
  <r>
    <x v="26"/>
    <x v="11"/>
    <x v="2"/>
    <n v="5569"/>
  </r>
  <r>
    <x v="26"/>
    <x v="11"/>
    <x v="3"/>
    <n v="6897"/>
  </r>
  <r>
    <x v="26"/>
    <x v="11"/>
    <x v="4"/>
    <n v="8199"/>
  </r>
  <r>
    <x v="26"/>
    <x v="11"/>
    <x v="5"/>
    <n v="18679"/>
  </r>
  <r>
    <x v="26"/>
    <x v="11"/>
    <x v="6"/>
    <n v="17923"/>
  </r>
  <r>
    <x v="26"/>
    <x v="11"/>
    <x v="7"/>
    <n v="14717"/>
  </r>
  <r>
    <x v="26"/>
    <x v="11"/>
    <x v="8"/>
    <n v="19111"/>
  </r>
  <r>
    <x v="26"/>
    <x v="11"/>
    <x v="9"/>
    <n v="29088"/>
  </r>
  <r>
    <x v="26"/>
    <x v="11"/>
    <x v="10"/>
    <n v="48244"/>
  </r>
  <r>
    <x v="26"/>
    <x v="11"/>
    <x v="11"/>
    <n v="50807"/>
  </r>
  <r>
    <x v="26"/>
    <x v="11"/>
    <x v="12"/>
    <n v="11965"/>
  </r>
  <r>
    <x v="26"/>
    <x v="11"/>
    <x v="13"/>
    <n v="3601"/>
  </r>
  <r>
    <x v="26"/>
    <x v="11"/>
    <x v="14"/>
    <n v="31506"/>
  </r>
  <r>
    <x v="26"/>
    <x v="11"/>
    <x v="15"/>
    <n v="18665"/>
  </r>
  <r>
    <x v="26"/>
    <x v="11"/>
    <x v="16"/>
    <n v="8990"/>
  </r>
  <r>
    <x v="26"/>
    <x v="11"/>
    <x v="17"/>
    <n v="7926"/>
  </r>
  <r>
    <x v="26"/>
    <x v="11"/>
    <x v="18"/>
    <n v="6144"/>
  </r>
  <r>
    <x v="26"/>
    <x v="11"/>
    <x v="19"/>
    <n v="13584"/>
  </r>
  <r>
    <x v="26"/>
    <x v="11"/>
    <x v="20"/>
    <n v="8960"/>
  </r>
  <r>
    <x v="26"/>
    <x v="11"/>
    <x v="21"/>
    <n v="9068"/>
  </r>
  <r>
    <x v="26"/>
    <x v="11"/>
    <x v="22"/>
    <n v="158072"/>
  </r>
  <r>
    <x v="27"/>
    <x v="0"/>
    <x v="0"/>
    <n v="191760"/>
  </r>
  <r>
    <x v="27"/>
    <x v="0"/>
    <x v="1"/>
    <n v="20537"/>
  </r>
  <r>
    <x v="27"/>
    <x v="0"/>
    <x v="2"/>
    <n v="5542"/>
  </r>
  <r>
    <x v="27"/>
    <x v="0"/>
    <x v="3"/>
    <n v="6596"/>
  </r>
  <r>
    <x v="27"/>
    <x v="0"/>
    <x v="4"/>
    <n v="7707"/>
  </r>
  <r>
    <x v="27"/>
    <x v="0"/>
    <x v="5"/>
    <n v="17314"/>
  </r>
  <r>
    <x v="27"/>
    <x v="0"/>
    <x v="6"/>
    <n v="17701"/>
  </r>
  <r>
    <x v="27"/>
    <x v="0"/>
    <x v="7"/>
    <n v="14957"/>
  </r>
  <r>
    <x v="27"/>
    <x v="0"/>
    <x v="8"/>
    <n v="18449"/>
  </r>
  <r>
    <x v="27"/>
    <x v="0"/>
    <x v="9"/>
    <n v="28451"/>
  </r>
  <r>
    <x v="27"/>
    <x v="0"/>
    <x v="10"/>
    <n v="46660"/>
  </r>
  <r>
    <x v="27"/>
    <x v="0"/>
    <x v="11"/>
    <n v="50319"/>
  </r>
  <r>
    <x v="27"/>
    <x v="0"/>
    <x v="12"/>
    <n v="12974"/>
  </r>
  <r>
    <x v="27"/>
    <x v="0"/>
    <x v="13"/>
    <n v="3441"/>
  </r>
  <r>
    <x v="27"/>
    <x v="0"/>
    <x v="14"/>
    <n v="32119"/>
  </r>
  <r>
    <x v="27"/>
    <x v="0"/>
    <x v="15"/>
    <n v="19096"/>
  </r>
  <r>
    <x v="27"/>
    <x v="0"/>
    <x v="16"/>
    <n v="8536"/>
  </r>
  <r>
    <x v="27"/>
    <x v="0"/>
    <x v="17"/>
    <n v="7987"/>
  </r>
  <r>
    <x v="27"/>
    <x v="0"/>
    <x v="18"/>
    <n v="5691"/>
  </r>
  <r>
    <x v="27"/>
    <x v="0"/>
    <x v="19"/>
    <n v="13498"/>
  </r>
  <r>
    <x v="27"/>
    <x v="0"/>
    <x v="20"/>
    <n v="8572"/>
  </r>
  <r>
    <x v="27"/>
    <x v="0"/>
    <x v="21"/>
    <n v="10255"/>
  </r>
  <r>
    <x v="27"/>
    <x v="0"/>
    <x v="22"/>
    <n v="150969"/>
  </r>
  <r>
    <x v="27"/>
    <x v="1"/>
    <x v="0"/>
    <n v="198892"/>
  </r>
  <r>
    <x v="27"/>
    <x v="1"/>
    <x v="1"/>
    <n v="21278"/>
  </r>
  <r>
    <x v="27"/>
    <x v="1"/>
    <x v="2"/>
    <n v="5630"/>
  </r>
  <r>
    <x v="27"/>
    <x v="1"/>
    <x v="3"/>
    <n v="7386"/>
  </r>
  <r>
    <x v="27"/>
    <x v="1"/>
    <x v="4"/>
    <n v="7932"/>
  </r>
  <r>
    <x v="27"/>
    <x v="1"/>
    <x v="5"/>
    <n v="20290"/>
  </r>
  <r>
    <x v="27"/>
    <x v="1"/>
    <x v="6"/>
    <n v="17330"/>
  </r>
  <r>
    <x v="27"/>
    <x v="1"/>
    <x v="7"/>
    <n v="15201"/>
  </r>
  <r>
    <x v="27"/>
    <x v="1"/>
    <x v="8"/>
    <n v="19061"/>
  </r>
  <r>
    <x v="27"/>
    <x v="1"/>
    <x v="9"/>
    <n v="28888"/>
  </r>
  <r>
    <x v="27"/>
    <x v="1"/>
    <x v="10"/>
    <n v="47266"/>
  </r>
  <r>
    <x v="27"/>
    <x v="1"/>
    <x v="11"/>
    <n v="50902"/>
  </r>
  <r>
    <x v="27"/>
    <x v="1"/>
    <x v="12"/>
    <n v="12843"/>
  </r>
  <r>
    <x v="27"/>
    <x v="1"/>
    <x v="13"/>
    <n v="3645"/>
  </r>
  <r>
    <x v="27"/>
    <x v="1"/>
    <x v="14"/>
    <n v="34037"/>
  </r>
  <r>
    <x v="27"/>
    <x v="1"/>
    <x v="15"/>
    <n v="18553"/>
  </r>
  <r>
    <x v="27"/>
    <x v="1"/>
    <x v="16"/>
    <n v="8608"/>
  </r>
  <r>
    <x v="27"/>
    <x v="1"/>
    <x v="17"/>
    <n v="7914"/>
  </r>
  <r>
    <x v="27"/>
    <x v="1"/>
    <x v="18"/>
    <n v="6532"/>
  </r>
  <r>
    <x v="27"/>
    <x v="1"/>
    <x v="19"/>
    <n v="13583"/>
  </r>
  <r>
    <x v="27"/>
    <x v="1"/>
    <x v="20"/>
    <n v="8738"/>
  </r>
  <r>
    <x v="27"/>
    <x v="1"/>
    <x v="21"/>
    <n v="10276"/>
  </r>
  <r>
    <x v="27"/>
    <x v="1"/>
    <x v="22"/>
    <n v="152807"/>
  </r>
  <r>
    <x v="27"/>
    <x v="2"/>
    <x v="0"/>
    <n v="269968"/>
  </r>
  <r>
    <x v="27"/>
    <x v="2"/>
    <x v="1"/>
    <n v="27379"/>
  </r>
  <r>
    <x v="27"/>
    <x v="2"/>
    <x v="2"/>
    <n v="7871"/>
  </r>
  <r>
    <x v="27"/>
    <x v="2"/>
    <x v="3"/>
    <n v="10285"/>
  </r>
  <r>
    <x v="27"/>
    <x v="2"/>
    <x v="4"/>
    <n v="11084"/>
  </r>
  <r>
    <x v="27"/>
    <x v="2"/>
    <x v="5"/>
    <n v="25476"/>
  </r>
  <r>
    <x v="27"/>
    <x v="2"/>
    <x v="6"/>
    <n v="22589"/>
  </r>
  <r>
    <x v="27"/>
    <x v="2"/>
    <x v="7"/>
    <n v="20606"/>
  </r>
  <r>
    <x v="27"/>
    <x v="2"/>
    <x v="8"/>
    <n v="25850"/>
  </r>
  <r>
    <x v="27"/>
    <x v="2"/>
    <x v="9"/>
    <n v="39841"/>
  </r>
  <r>
    <x v="27"/>
    <x v="2"/>
    <x v="10"/>
    <n v="64191"/>
  </r>
  <r>
    <x v="27"/>
    <x v="2"/>
    <x v="11"/>
    <n v="68192"/>
  </r>
  <r>
    <x v="27"/>
    <x v="2"/>
    <x v="12"/>
    <n v="17389"/>
  </r>
  <r>
    <x v="27"/>
    <x v="2"/>
    <x v="13"/>
    <n v="4931"/>
  </r>
  <r>
    <x v="27"/>
    <x v="2"/>
    <x v="14"/>
    <n v="46783"/>
  </r>
  <r>
    <x v="27"/>
    <x v="2"/>
    <x v="15"/>
    <n v="25269"/>
  </r>
  <r>
    <x v="27"/>
    <x v="2"/>
    <x v="16"/>
    <n v="11598"/>
  </r>
  <r>
    <x v="27"/>
    <x v="2"/>
    <x v="17"/>
    <n v="10042"/>
  </r>
  <r>
    <x v="27"/>
    <x v="2"/>
    <x v="18"/>
    <n v="9555"/>
  </r>
  <r>
    <x v="27"/>
    <x v="2"/>
    <x v="19"/>
    <n v="17206"/>
  </r>
  <r>
    <x v="27"/>
    <x v="2"/>
    <x v="20"/>
    <n v="12040"/>
  </r>
  <r>
    <x v="27"/>
    <x v="2"/>
    <x v="21"/>
    <n v="13659"/>
  </r>
  <r>
    <x v="27"/>
    <x v="2"/>
    <x v="22"/>
    <n v="202309"/>
  </r>
  <r>
    <x v="27"/>
    <x v="3"/>
    <x v="0"/>
    <n v="224632"/>
  </r>
  <r>
    <x v="27"/>
    <x v="3"/>
    <x v="1"/>
    <n v="23398"/>
  </r>
  <r>
    <x v="27"/>
    <x v="3"/>
    <x v="2"/>
    <n v="6574"/>
  </r>
  <r>
    <x v="27"/>
    <x v="3"/>
    <x v="3"/>
    <n v="7653"/>
  </r>
  <r>
    <x v="27"/>
    <x v="3"/>
    <x v="4"/>
    <n v="8388"/>
  </r>
  <r>
    <x v="27"/>
    <x v="3"/>
    <x v="5"/>
    <n v="21792"/>
  </r>
  <r>
    <x v="27"/>
    <x v="3"/>
    <x v="6"/>
    <n v="18391"/>
  </r>
  <r>
    <x v="27"/>
    <x v="3"/>
    <x v="7"/>
    <n v="16357"/>
  </r>
  <r>
    <x v="27"/>
    <x v="3"/>
    <x v="8"/>
    <n v="19672"/>
  </r>
  <r>
    <x v="27"/>
    <x v="3"/>
    <x v="9"/>
    <n v="30976"/>
  </r>
  <r>
    <x v="27"/>
    <x v="3"/>
    <x v="10"/>
    <n v="50048"/>
  </r>
  <r>
    <x v="27"/>
    <x v="3"/>
    <x v="11"/>
    <n v="53608"/>
  </r>
  <r>
    <x v="27"/>
    <x v="3"/>
    <x v="12"/>
    <n v="13756"/>
  </r>
  <r>
    <x v="27"/>
    <x v="3"/>
    <x v="13"/>
    <n v="4290"/>
  </r>
  <r>
    <x v="27"/>
    <x v="3"/>
    <x v="14"/>
    <n v="32074"/>
  </r>
  <r>
    <x v="27"/>
    <x v="3"/>
    <x v="15"/>
    <n v="19739"/>
  </r>
  <r>
    <x v="27"/>
    <x v="3"/>
    <x v="16"/>
    <n v="9052"/>
  </r>
  <r>
    <x v="27"/>
    <x v="3"/>
    <x v="17"/>
    <n v="7409"/>
  </r>
  <r>
    <x v="27"/>
    <x v="3"/>
    <x v="18"/>
    <n v="7099"/>
  </r>
  <r>
    <x v="27"/>
    <x v="3"/>
    <x v="19"/>
    <n v="12525"/>
  </r>
  <r>
    <x v="27"/>
    <x v="3"/>
    <x v="20"/>
    <n v="8291"/>
  </r>
  <r>
    <x v="27"/>
    <x v="3"/>
    <x v="21"/>
    <n v="10153"/>
  </r>
  <r>
    <x v="27"/>
    <x v="3"/>
    <x v="22"/>
    <n v="160715"/>
  </r>
  <r>
    <x v="27"/>
    <x v="4"/>
    <x v="0"/>
    <n v="198722"/>
  </r>
  <r>
    <x v="27"/>
    <x v="4"/>
    <x v="1"/>
    <n v="19778"/>
  </r>
  <r>
    <x v="27"/>
    <x v="4"/>
    <x v="2"/>
    <n v="7187"/>
  </r>
  <r>
    <x v="27"/>
    <x v="4"/>
    <x v="3"/>
    <n v="6185"/>
  </r>
  <r>
    <x v="27"/>
    <x v="4"/>
    <x v="4"/>
    <n v="7236"/>
  </r>
  <r>
    <x v="27"/>
    <x v="4"/>
    <x v="5"/>
    <n v="19538"/>
  </r>
  <r>
    <x v="27"/>
    <x v="4"/>
    <x v="6"/>
    <n v="18060"/>
  </r>
  <r>
    <x v="27"/>
    <x v="4"/>
    <x v="7"/>
    <n v="12913"/>
  </r>
  <r>
    <x v="27"/>
    <x v="4"/>
    <x v="8"/>
    <n v="17954"/>
  </r>
  <r>
    <x v="27"/>
    <x v="4"/>
    <x v="9"/>
    <n v="26925"/>
  </r>
  <r>
    <x v="27"/>
    <x v="4"/>
    <x v="10"/>
    <n v="40013"/>
  </r>
  <r>
    <x v="27"/>
    <x v="4"/>
    <x v="11"/>
    <n v="43921"/>
  </r>
  <r>
    <x v="27"/>
    <x v="4"/>
    <x v="12"/>
    <n v="10935"/>
  </r>
  <r>
    <x v="27"/>
    <x v="4"/>
    <x v="13"/>
    <n v="3811"/>
  </r>
  <r>
    <x v="27"/>
    <x v="4"/>
    <x v="14"/>
    <n v="24107"/>
  </r>
  <r>
    <x v="27"/>
    <x v="4"/>
    <x v="15"/>
    <n v="17188"/>
  </r>
  <r>
    <x v="27"/>
    <x v="4"/>
    <x v="16"/>
    <n v="6786"/>
  </r>
  <r>
    <x v="27"/>
    <x v="4"/>
    <x v="17"/>
    <n v="6261"/>
  </r>
  <r>
    <x v="27"/>
    <x v="4"/>
    <x v="18"/>
    <n v="5920"/>
  </r>
  <r>
    <x v="27"/>
    <x v="4"/>
    <x v="19"/>
    <n v="10007"/>
  </r>
  <r>
    <x v="27"/>
    <x v="4"/>
    <x v="20"/>
    <n v="6759"/>
  </r>
  <r>
    <x v="27"/>
    <x v="4"/>
    <x v="21"/>
    <n v="7891"/>
  </r>
  <r>
    <x v="27"/>
    <x v="4"/>
    <x v="22"/>
    <n v="131770"/>
  </r>
  <r>
    <x v="27"/>
    <x v="5"/>
    <x v="0"/>
    <n v="228102"/>
  </r>
  <r>
    <x v="27"/>
    <x v="5"/>
    <x v="1"/>
    <n v="22694"/>
  </r>
  <r>
    <x v="27"/>
    <x v="5"/>
    <x v="2"/>
    <n v="11141"/>
  </r>
  <r>
    <x v="27"/>
    <x v="5"/>
    <x v="3"/>
    <n v="7366"/>
  </r>
  <r>
    <x v="27"/>
    <x v="5"/>
    <x v="4"/>
    <n v="8356"/>
  </r>
  <r>
    <x v="27"/>
    <x v="5"/>
    <x v="5"/>
    <n v="23355"/>
  </r>
  <r>
    <x v="27"/>
    <x v="5"/>
    <x v="6"/>
    <n v="20630"/>
  </r>
  <r>
    <x v="27"/>
    <x v="5"/>
    <x v="7"/>
    <n v="15365"/>
  </r>
  <r>
    <x v="27"/>
    <x v="5"/>
    <x v="8"/>
    <n v="20734"/>
  </r>
  <r>
    <x v="27"/>
    <x v="5"/>
    <x v="9"/>
    <n v="32928"/>
  </r>
  <r>
    <x v="27"/>
    <x v="5"/>
    <x v="10"/>
    <n v="49975"/>
  </r>
  <r>
    <x v="27"/>
    <x v="5"/>
    <x v="11"/>
    <n v="51918"/>
  </r>
  <r>
    <x v="27"/>
    <x v="5"/>
    <x v="12"/>
    <n v="12799"/>
  </r>
  <r>
    <x v="27"/>
    <x v="5"/>
    <x v="13"/>
    <n v="4387"/>
  </r>
  <r>
    <x v="27"/>
    <x v="5"/>
    <x v="14"/>
    <n v="30417"/>
  </r>
  <r>
    <x v="27"/>
    <x v="5"/>
    <x v="15"/>
    <n v="20387"/>
  </r>
  <r>
    <x v="27"/>
    <x v="5"/>
    <x v="16"/>
    <n v="8497"/>
  </r>
  <r>
    <x v="27"/>
    <x v="5"/>
    <x v="17"/>
    <n v="7383"/>
  </r>
  <r>
    <x v="27"/>
    <x v="5"/>
    <x v="18"/>
    <n v="6441"/>
  </r>
  <r>
    <x v="27"/>
    <x v="5"/>
    <x v="19"/>
    <n v="11885"/>
  </r>
  <r>
    <x v="27"/>
    <x v="5"/>
    <x v="20"/>
    <n v="8068"/>
  </r>
  <r>
    <x v="27"/>
    <x v="5"/>
    <x v="21"/>
    <n v="9464"/>
  </r>
  <r>
    <x v="27"/>
    <x v="5"/>
    <x v="22"/>
    <n v="153857"/>
  </r>
  <r>
    <x v="27"/>
    <x v="6"/>
    <x v="0"/>
    <n v="255318"/>
  </r>
  <r>
    <x v="27"/>
    <x v="6"/>
    <x v="1"/>
    <n v="20700"/>
  </r>
  <r>
    <x v="27"/>
    <x v="6"/>
    <x v="2"/>
    <n v="11676"/>
  </r>
  <r>
    <x v="27"/>
    <x v="6"/>
    <x v="3"/>
    <n v="8568"/>
  </r>
  <r>
    <x v="27"/>
    <x v="6"/>
    <x v="4"/>
    <n v="9675"/>
  </r>
  <r>
    <x v="27"/>
    <x v="6"/>
    <x v="5"/>
    <n v="23677"/>
  </r>
  <r>
    <x v="27"/>
    <x v="6"/>
    <x v="6"/>
    <n v="24688"/>
  </r>
  <r>
    <x v="27"/>
    <x v="6"/>
    <x v="7"/>
    <n v="16378"/>
  </r>
  <r>
    <x v="27"/>
    <x v="6"/>
    <x v="8"/>
    <n v="23466"/>
  </r>
  <r>
    <x v="27"/>
    <x v="6"/>
    <x v="9"/>
    <n v="36799"/>
  </r>
  <r>
    <x v="27"/>
    <x v="6"/>
    <x v="10"/>
    <n v="60066"/>
  </r>
  <r>
    <x v="27"/>
    <x v="6"/>
    <x v="11"/>
    <n v="60154"/>
  </r>
  <r>
    <x v="27"/>
    <x v="6"/>
    <x v="12"/>
    <n v="15774"/>
  </r>
  <r>
    <x v="27"/>
    <x v="6"/>
    <x v="13"/>
    <n v="4701"/>
  </r>
  <r>
    <x v="27"/>
    <x v="6"/>
    <x v="14"/>
    <n v="34602"/>
  </r>
  <r>
    <x v="27"/>
    <x v="6"/>
    <x v="15"/>
    <n v="24498"/>
  </r>
  <r>
    <x v="27"/>
    <x v="6"/>
    <x v="16"/>
    <n v="9740"/>
  </r>
  <r>
    <x v="27"/>
    <x v="6"/>
    <x v="17"/>
    <n v="8584"/>
  </r>
  <r>
    <x v="27"/>
    <x v="6"/>
    <x v="18"/>
    <n v="6836"/>
  </r>
  <r>
    <x v="27"/>
    <x v="6"/>
    <x v="19"/>
    <n v="12620"/>
  </r>
  <r>
    <x v="27"/>
    <x v="6"/>
    <x v="20"/>
    <n v="9628"/>
  </r>
  <r>
    <x v="27"/>
    <x v="6"/>
    <x v="21"/>
    <n v="10192"/>
  </r>
  <r>
    <x v="27"/>
    <x v="6"/>
    <x v="22"/>
    <n v="169206"/>
  </r>
  <r>
    <x v="27"/>
    <x v="7"/>
    <x v="0"/>
    <n v="177216"/>
  </r>
  <r>
    <x v="27"/>
    <x v="7"/>
    <x v="1"/>
    <n v="24754"/>
  </r>
  <r>
    <x v="27"/>
    <x v="7"/>
    <x v="2"/>
    <n v="12283"/>
  </r>
  <r>
    <x v="27"/>
    <x v="7"/>
    <x v="3"/>
    <n v="10419"/>
  </r>
  <r>
    <x v="27"/>
    <x v="7"/>
    <x v="4"/>
    <n v="11131"/>
  </r>
  <r>
    <x v="27"/>
    <x v="7"/>
    <x v="5"/>
    <n v="27054"/>
  </r>
  <r>
    <x v="27"/>
    <x v="7"/>
    <x v="6"/>
    <n v="25415"/>
  </r>
  <r>
    <x v="27"/>
    <x v="7"/>
    <x v="7"/>
    <n v="19489"/>
  </r>
  <r>
    <x v="27"/>
    <x v="7"/>
    <x v="8"/>
    <n v="26714"/>
  </r>
  <r>
    <x v="27"/>
    <x v="7"/>
    <x v="9"/>
    <n v="38525"/>
  </r>
  <r>
    <x v="27"/>
    <x v="7"/>
    <x v="10"/>
    <n v="66934"/>
  </r>
  <r>
    <x v="27"/>
    <x v="7"/>
    <x v="11"/>
    <n v="70620"/>
  </r>
  <r>
    <x v="27"/>
    <x v="7"/>
    <x v="12"/>
    <n v="18050"/>
  </r>
  <r>
    <x v="27"/>
    <x v="7"/>
    <x v="13"/>
    <n v="5125"/>
  </r>
  <r>
    <x v="27"/>
    <x v="7"/>
    <x v="14"/>
    <n v="42942"/>
  </r>
  <r>
    <x v="27"/>
    <x v="7"/>
    <x v="15"/>
    <n v="24439"/>
  </r>
  <r>
    <x v="27"/>
    <x v="7"/>
    <x v="16"/>
    <n v="10598"/>
  </r>
  <r>
    <x v="27"/>
    <x v="7"/>
    <x v="17"/>
    <n v="9432"/>
  </r>
  <r>
    <x v="27"/>
    <x v="7"/>
    <x v="18"/>
    <n v="8467"/>
  </r>
  <r>
    <x v="27"/>
    <x v="7"/>
    <x v="19"/>
    <n v="13538"/>
  </r>
  <r>
    <x v="27"/>
    <x v="7"/>
    <x v="20"/>
    <n v="10190"/>
  </r>
  <r>
    <x v="27"/>
    <x v="7"/>
    <x v="21"/>
    <n v="11864"/>
  </r>
  <r>
    <x v="27"/>
    <x v="7"/>
    <x v="22"/>
    <n v="292355"/>
  </r>
  <r>
    <x v="27"/>
    <x v="8"/>
    <x v="0"/>
    <n v="324489"/>
  </r>
  <r>
    <x v="27"/>
    <x v="8"/>
    <x v="1"/>
    <n v="28562"/>
  </r>
  <r>
    <x v="27"/>
    <x v="8"/>
    <x v="2"/>
    <n v="12871"/>
  </r>
  <r>
    <x v="27"/>
    <x v="8"/>
    <x v="3"/>
    <n v="15290"/>
  </r>
  <r>
    <x v="27"/>
    <x v="8"/>
    <x v="4"/>
    <n v="15107"/>
  </r>
  <r>
    <x v="27"/>
    <x v="8"/>
    <x v="5"/>
    <n v="33850"/>
  </r>
  <r>
    <x v="27"/>
    <x v="8"/>
    <x v="6"/>
    <n v="37221"/>
  </r>
  <r>
    <x v="27"/>
    <x v="8"/>
    <x v="7"/>
    <n v="23029"/>
  </r>
  <r>
    <x v="27"/>
    <x v="8"/>
    <x v="8"/>
    <n v="32237"/>
  </r>
  <r>
    <x v="27"/>
    <x v="8"/>
    <x v="9"/>
    <n v="46893"/>
  </r>
  <r>
    <x v="27"/>
    <x v="8"/>
    <x v="10"/>
    <n v="75353"/>
  </r>
  <r>
    <x v="27"/>
    <x v="8"/>
    <x v="11"/>
    <n v="80341"/>
  </r>
  <r>
    <x v="27"/>
    <x v="8"/>
    <x v="12"/>
    <n v="21464"/>
  </r>
  <r>
    <x v="27"/>
    <x v="8"/>
    <x v="13"/>
    <n v="5707"/>
  </r>
  <r>
    <x v="27"/>
    <x v="8"/>
    <x v="14"/>
    <n v="52105"/>
  </r>
  <r>
    <x v="27"/>
    <x v="8"/>
    <x v="15"/>
    <n v="29504"/>
  </r>
  <r>
    <x v="27"/>
    <x v="8"/>
    <x v="16"/>
    <n v="11471"/>
  </r>
  <r>
    <x v="27"/>
    <x v="8"/>
    <x v="17"/>
    <n v="10063"/>
  </r>
  <r>
    <x v="27"/>
    <x v="8"/>
    <x v="18"/>
    <n v="10039"/>
  </r>
  <r>
    <x v="27"/>
    <x v="8"/>
    <x v="19"/>
    <n v="15042"/>
  </r>
  <r>
    <x v="27"/>
    <x v="8"/>
    <x v="20"/>
    <n v="11897"/>
  </r>
  <r>
    <x v="27"/>
    <x v="8"/>
    <x v="21"/>
    <n v="13754"/>
  </r>
  <r>
    <x v="27"/>
    <x v="8"/>
    <x v="22"/>
    <n v="204801"/>
  </r>
  <r>
    <x v="27"/>
    <x v="9"/>
    <x v="0"/>
    <n v="347503"/>
  </r>
  <r>
    <x v="27"/>
    <x v="9"/>
    <x v="1"/>
    <n v="26492"/>
  </r>
  <r>
    <x v="27"/>
    <x v="9"/>
    <x v="2"/>
    <n v="11538"/>
  </r>
  <r>
    <x v="27"/>
    <x v="9"/>
    <x v="3"/>
    <n v="16950"/>
  </r>
  <r>
    <x v="27"/>
    <x v="9"/>
    <x v="4"/>
    <n v="16749"/>
  </r>
  <r>
    <x v="27"/>
    <x v="9"/>
    <x v="5"/>
    <n v="36179"/>
  </r>
  <r>
    <x v="27"/>
    <x v="9"/>
    <x v="6"/>
    <n v="37916"/>
  </r>
  <r>
    <x v="27"/>
    <x v="9"/>
    <x v="7"/>
    <n v="24960"/>
  </r>
  <r>
    <x v="27"/>
    <x v="9"/>
    <x v="8"/>
    <n v="34244"/>
  </r>
  <r>
    <x v="27"/>
    <x v="9"/>
    <x v="9"/>
    <n v="48139"/>
  </r>
  <r>
    <x v="27"/>
    <x v="9"/>
    <x v="10"/>
    <n v="81610"/>
  </r>
  <r>
    <x v="27"/>
    <x v="9"/>
    <x v="11"/>
    <n v="84564"/>
  </r>
  <r>
    <x v="27"/>
    <x v="9"/>
    <x v="12"/>
    <n v="23621"/>
  </r>
  <r>
    <x v="27"/>
    <x v="9"/>
    <x v="13"/>
    <n v="6165"/>
  </r>
  <r>
    <x v="27"/>
    <x v="9"/>
    <x v="14"/>
    <n v="55826"/>
  </r>
  <r>
    <x v="27"/>
    <x v="9"/>
    <x v="15"/>
    <n v="33068"/>
  </r>
  <r>
    <x v="27"/>
    <x v="9"/>
    <x v="16"/>
    <n v="12635"/>
  </r>
  <r>
    <x v="27"/>
    <x v="9"/>
    <x v="17"/>
    <n v="10942"/>
  </r>
  <r>
    <x v="27"/>
    <x v="9"/>
    <x v="18"/>
    <n v="10866"/>
  </r>
  <r>
    <x v="27"/>
    <x v="9"/>
    <x v="19"/>
    <n v="15179"/>
  </r>
  <r>
    <x v="27"/>
    <x v="9"/>
    <x v="20"/>
    <n v="13383"/>
  </r>
  <r>
    <x v="27"/>
    <x v="9"/>
    <x v="21"/>
    <n v="14498"/>
  </r>
  <r>
    <x v="27"/>
    <x v="9"/>
    <x v="22"/>
    <n v="227178"/>
  </r>
  <r>
    <x v="27"/>
    <x v="10"/>
    <x v="0"/>
    <n v="378880"/>
  </r>
  <r>
    <x v="27"/>
    <x v="10"/>
    <x v="1"/>
    <n v="27866"/>
  </r>
  <r>
    <x v="27"/>
    <x v="10"/>
    <x v="2"/>
    <n v="12849"/>
  </r>
  <r>
    <x v="27"/>
    <x v="10"/>
    <x v="3"/>
    <n v="18681"/>
  </r>
  <r>
    <x v="27"/>
    <x v="10"/>
    <x v="4"/>
    <n v="18530"/>
  </r>
  <r>
    <x v="27"/>
    <x v="10"/>
    <x v="5"/>
    <n v="38933"/>
  </r>
  <r>
    <x v="27"/>
    <x v="10"/>
    <x v="6"/>
    <n v="38905"/>
  </r>
  <r>
    <x v="27"/>
    <x v="10"/>
    <x v="7"/>
    <n v="26557"/>
  </r>
  <r>
    <x v="27"/>
    <x v="10"/>
    <x v="8"/>
    <n v="37512"/>
  </r>
  <r>
    <x v="27"/>
    <x v="10"/>
    <x v="9"/>
    <n v="49679"/>
  </r>
  <r>
    <x v="27"/>
    <x v="10"/>
    <x v="10"/>
    <n v="83852"/>
  </r>
  <r>
    <x v="27"/>
    <x v="10"/>
    <x v="11"/>
    <n v="88651"/>
  </r>
  <r>
    <x v="27"/>
    <x v="10"/>
    <x v="12"/>
    <n v="25143"/>
  </r>
  <r>
    <x v="27"/>
    <x v="10"/>
    <x v="13"/>
    <n v="6570"/>
  </r>
  <r>
    <x v="27"/>
    <x v="10"/>
    <x v="14"/>
    <n v="57888"/>
  </r>
  <r>
    <x v="27"/>
    <x v="10"/>
    <x v="15"/>
    <n v="34964"/>
  </r>
  <r>
    <x v="27"/>
    <x v="10"/>
    <x v="16"/>
    <n v="13810"/>
  </r>
  <r>
    <x v="27"/>
    <x v="10"/>
    <x v="17"/>
    <n v="11798"/>
  </r>
  <r>
    <x v="27"/>
    <x v="10"/>
    <x v="18"/>
    <n v="11381"/>
  </r>
  <r>
    <x v="27"/>
    <x v="10"/>
    <x v="19"/>
    <n v="17551"/>
  </r>
  <r>
    <x v="27"/>
    <x v="10"/>
    <x v="20"/>
    <n v="14090"/>
  </r>
  <r>
    <x v="27"/>
    <x v="10"/>
    <x v="21"/>
    <n v="15977"/>
  </r>
  <r>
    <x v="27"/>
    <x v="10"/>
    <x v="22"/>
    <n v="232288"/>
  </r>
  <r>
    <x v="27"/>
    <x v="11"/>
    <x v="0"/>
    <n v="385537"/>
  </r>
  <r>
    <x v="27"/>
    <x v="11"/>
    <x v="1"/>
    <n v="24718"/>
  </r>
  <r>
    <x v="27"/>
    <x v="11"/>
    <x v="2"/>
    <n v="12360"/>
  </r>
  <r>
    <x v="27"/>
    <x v="11"/>
    <x v="3"/>
    <n v="15041"/>
  </r>
  <r>
    <x v="27"/>
    <x v="11"/>
    <x v="4"/>
    <n v="18219"/>
  </r>
  <r>
    <x v="27"/>
    <x v="11"/>
    <x v="5"/>
    <n v="37472"/>
  </r>
  <r>
    <x v="27"/>
    <x v="11"/>
    <x v="6"/>
    <n v="32790"/>
  </r>
  <r>
    <x v="27"/>
    <x v="11"/>
    <x v="7"/>
    <n v="24489"/>
  </r>
  <r>
    <x v="27"/>
    <x v="11"/>
    <x v="8"/>
    <n v="36882"/>
  </r>
  <r>
    <x v="27"/>
    <x v="11"/>
    <x v="9"/>
    <n v="49153"/>
  </r>
  <r>
    <x v="27"/>
    <x v="11"/>
    <x v="10"/>
    <n v="84063"/>
  </r>
  <r>
    <x v="27"/>
    <x v="11"/>
    <x v="11"/>
    <n v="86996"/>
  </r>
  <r>
    <x v="27"/>
    <x v="11"/>
    <x v="12"/>
    <n v="25159"/>
  </r>
  <r>
    <x v="27"/>
    <x v="11"/>
    <x v="13"/>
    <n v="6440"/>
  </r>
  <r>
    <x v="27"/>
    <x v="11"/>
    <x v="14"/>
    <n v="60431"/>
  </r>
  <r>
    <x v="27"/>
    <x v="11"/>
    <x v="15"/>
    <n v="34007"/>
  </r>
  <r>
    <x v="27"/>
    <x v="11"/>
    <x v="16"/>
    <n v="14296"/>
  </r>
  <r>
    <x v="27"/>
    <x v="11"/>
    <x v="17"/>
    <n v="12183"/>
  </r>
  <r>
    <x v="27"/>
    <x v="11"/>
    <x v="18"/>
    <n v="11399"/>
  </r>
  <r>
    <x v="27"/>
    <x v="11"/>
    <x v="19"/>
    <n v="18353"/>
  </r>
  <r>
    <x v="27"/>
    <x v="11"/>
    <x v="20"/>
    <n v="14463"/>
  </r>
  <r>
    <x v="27"/>
    <x v="11"/>
    <x v="21"/>
    <n v="16133"/>
  </r>
  <r>
    <x v="27"/>
    <x v="11"/>
    <x v="22"/>
    <n v="234527"/>
  </r>
  <r>
    <x v="28"/>
    <x v="0"/>
    <x v="0"/>
    <n v="284643"/>
  </r>
  <r>
    <x v="28"/>
    <x v="0"/>
    <x v="1"/>
    <n v="19842"/>
  </r>
  <r>
    <x v="28"/>
    <x v="0"/>
    <x v="2"/>
    <n v="9341"/>
  </r>
  <r>
    <x v="28"/>
    <x v="0"/>
    <x v="3"/>
    <n v="10704"/>
  </r>
  <r>
    <x v="28"/>
    <x v="0"/>
    <x v="4"/>
    <n v="12782"/>
  </r>
  <r>
    <x v="28"/>
    <x v="0"/>
    <x v="5"/>
    <n v="26272"/>
  </r>
  <r>
    <x v="28"/>
    <x v="0"/>
    <x v="6"/>
    <n v="25937"/>
  </r>
  <r>
    <x v="28"/>
    <x v="0"/>
    <x v="7"/>
    <n v="17878"/>
  </r>
  <r>
    <x v="28"/>
    <x v="0"/>
    <x v="8"/>
    <n v="26401"/>
  </r>
  <r>
    <x v="28"/>
    <x v="0"/>
    <x v="9"/>
    <n v="35831"/>
  </r>
  <r>
    <x v="28"/>
    <x v="0"/>
    <x v="10"/>
    <n v="62998"/>
  </r>
  <r>
    <x v="28"/>
    <x v="0"/>
    <x v="11"/>
    <n v="63851"/>
  </r>
  <r>
    <x v="28"/>
    <x v="0"/>
    <x v="12"/>
    <n v="16986"/>
  </r>
  <r>
    <x v="28"/>
    <x v="0"/>
    <x v="13"/>
    <n v="4655"/>
  </r>
  <r>
    <x v="28"/>
    <x v="0"/>
    <x v="14"/>
    <n v="44973"/>
  </r>
  <r>
    <x v="28"/>
    <x v="0"/>
    <x v="15"/>
    <n v="24666"/>
  </r>
  <r>
    <x v="28"/>
    <x v="0"/>
    <x v="16"/>
    <n v="10775"/>
  </r>
  <r>
    <x v="28"/>
    <x v="0"/>
    <x v="17"/>
    <n v="8630"/>
  </r>
  <r>
    <x v="28"/>
    <x v="0"/>
    <x v="18"/>
    <n v="7219"/>
  </r>
  <r>
    <x v="28"/>
    <x v="0"/>
    <x v="19"/>
    <n v="13346"/>
  </r>
  <r>
    <x v="28"/>
    <x v="0"/>
    <x v="20"/>
    <n v="9503"/>
  </r>
  <r>
    <x v="28"/>
    <x v="0"/>
    <x v="21"/>
    <n v="10904"/>
  </r>
  <r>
    <x v="28"/>
    <x v="0"/>
    <x v="22"/>
    <n v="172867"/>
  </r>
  <r>
    <x v="28"/>
    <x v="1"/>
    <x v="0"/>
    <n v="345577"/>
  </r>
  <r>
    <x v="28"/>
    <x v="1"/>
    <x v="1"/>
    <n v="19131"/>
  </r>
  <r>
    <x v="28"/>
    <x v="1"/>
    <x v="2"/>
    <n v="10466"/>
  </r>
  <r>
    <x v="28"/>
    <x v="1"/>
    <x v="3"/>
    <n v="14066"/>
  </r>
  <r>
    <x v="28"/>
    <x v="1"/>
    <x v="4"/>
    <n v="15646"/>
  </r>
  <r>
    <x v="28"/>
    <x v="1"/>
    <x v="5"/>
    <n v="31735"/>
  </r>
  <r>
    <x v="28"/>
    <x v="1"/>
    <x v="6"/>
    <n v="25467"/>
  </r>
  <r>
    <x v="28"/>
    <x v="1"/>
    <x v="7"/>
    <n v="21727"/>
  </r>
  <r>
    <x v="28"/>
    <x v="1"/>
    <x v="8"/>
    <n v="32913"/>
  </r>
  <r>
    <x v="28"/>
    <x v="1"/>
    <x v="9"/>
    <n v="40878"/>
  </r>
  <r>
    <x v="28"/>
    <x v="1"/>
    <x v="10"/>
    <n v="74891"/>
  </r>
  <r>
    <x v="28"/>
    <x v="1"/>
    <x v="11"/>
    <n v="73828"/>
  </r>
  <r>
    <x v="28"/>
    <x v="1"/>
    <x v="12"/>
    <n v="20558"/>
  </r>
  <r>
    <x v="28"/>
    <x v="1"/>
    <x v="13"/>
    <n v="5535"/>
  </r>
  <r>
    <x v="28"/>
    <x v="1"/>
    <x v="14"/>
    <n v="53620"/>
  </r>
  <r>
    <x v="28"/>
    <x v="1"/>
    <x v="15"/>
    <n v="29847"/>
  </r>
  <r>
    <x v="28"/>
    <x v="1"/>
    <x v="16"/>
    <n v="12629"/>
  </r>
  <r>
    <x v="28"/>
    <x v="1"/>
    <x v="17"/>
    <n v="10188"/>
  </r>
  <r>
    <x v="28"/>
    <x v="1"/>
    <x v="18"/>
    <n v="9486"/>
  </r>
  <r>
    <x v="28"/>
    <x v="1"/>
    <x v="19"/>
    <n v="16029"/>
  </r>
  <r>
    <x v="28"/>
    <x v="1"/>
    <x v="20"/>
    <n v="11575"/>
  </r>
  <r>
    <x v="28"/>
    <x v="1"/>
    <x v="21"/>
    <n v="14122"/>
  </r>
  <r>
    <x v="28"/>
    <x v="1"/>
    <x v="22"/>
    <n v="202706"/>
  </r>
  <r>
    <x v="28"/>
    <x v="2"/>
    <x v="0"/>
    <n v="449057"/>
  </r>
  <r>
    <x v="28"/>
    <x v="2"/>
    <x v="1"/>
    <n v="24820"/>
  </r>
  <r>
    <x v="28"/>
    <x v="2"/>
    <x v="2"/>
    <n v="18247"/>
  </r>
  <r>
    <x v="28"/>
    <x v="2"/>
    <x v="3"/>
    <n v="18495"/>
  </r>
  <r>
    <x v="28"/>
    <x v="2"/>
    <x v="4"/>
    <n v="21342"/>
  </r>
  <r>
    <x v="28"/>
    <x v="2"/>
    <x v="5"/>
    <n v="45327"/>
  </r>
  <r>
    <x v="28"/>
    <x v="2"/>
    <x v="6"/>
    <n v="35480"/>
  </r>
  <r>
    <x v="28"/>
    <x v="2"/>
    <x v="7"/>
    <n v="28402"/>
  </r>
  <r>
    <x v="28"/>
    <x v="2"/>
    <x v="8"/>
    <n v="43276"/>
  </r>
  <r>
    <x v="28"/>
    <x v="2"/>
    <x v="9"/>
    <n v="51785"/>
  </r>
  <r>
    <x v="28"/>
    <x v="2"/>
    <x v="10"/>
    <n v="85507"/>
  </r>
  <r>
    <x v="28"/>
    <x v="2"/>
    <x v="11"/>
    <n v="96796"/>
  </r>
  <r>
    <x v="28"/>
    <x v="2"/>
    <x v="12"/>
    <n v="25258"/>
  </r>
  <r>
    <x v="28"/>
    <x v="2"/>
    <x v="13"/>
    <n v="7032"/>
  </r>
  <r>
    <x v="28"/>
    <x v="2"/>
    <x v="14"/>
    <n v="69830"/>
  </r>
  <r>
    <x v="28"/>
    <x v="2"/>
    <x v="15"/>
    <n v="36989"/>
  </r>
  <r>
    <x v="28"/>
    <x v="2"/>
    <x v="16"/>
    <n v="14702"/>
  </r>
  <r>
    <x v="28"/>
    <x v="2"/>
    <x v="17"/>
    <n v="12206"/>
  </r>
  <r>
    <x v="28"/>
    <x v="2"/>
    <x v="18"/>
    <n v="13700"/>
  </r>
  <r>
    <x v="28"/>
    <x v="2"/>
    <x v="19"/>
    <n v="20257"/>
  </r>
  <r>
    <x v="28"/>
    <x v="2"/>
    <x v="20"/>
    <n v="15178"/>
  </r>
  <r>
    <x v="28"/>
    <x v="2"/>
    <x v="21"/>
    <n v="18127"/>
  </r>
  <r>
    <x v="28"/>
    <x v="2"/>
    <x v="22"/>
    <n v="246362"/>
  </r>
  <r>
    <x v="28"/>
    <x v="3"/>
    <x v="0"/>
    <n v="473734"/>
  </r>
  <r>
    <x v="28"/>
    <x v="3"/>
    <x v="1"/>
    <n v="27836"/>
  </r>
  <r>
    <x v="28"/>
    <x v="3"/>
    <x v="2"/>
    <n v="21390"/>
  </r>
  <r>
    <x v="28"/>
    <x v="3"/>
    <x v="3"/>
    <n v="18894"/>
  </r>
  <r>
    <x v="28"/>
    <x v="3"/>
    <x v="4"/>
    <n v="22590"/>
  </r>
  <r>
    <x v="28"/>
    <x v="3"/>
    <x v="5"/>
    <n v="47912"/>
  </r>
  <r>
    <x v="28"/>
    <x v="3"/>
    <x v="6"/>
    <n v="44870"/>
  </r>
  <r>
    <x v="28"/>
    <x v="3"/>
    <x v="7"/>
    <n v="29861"/>
  </r>
  <r>
    <x v="28"/>
    <x v="3"/>
    <x v="8"/>
    <n v="41011"/>
  </r>
  <r>
    <x v="28"/>
    <x v="3"/>
    <x v="9"/>
    <n v="56103"/>
  </r>
  <r>
    <x v="28"/>
    <x v="3"/>
    <x v="10"/>
    <n v="107086"/>
  </r>
  <r>
    <x v="28"/>
    <x v="3"/>
    <x v="11"/>
    <n v="108310"/>
  </r>
  <r>
    <x v="28"/>
    <x v="3"/>
    <x v="12"/>
    <n v="28256"/>
  </r>
  <r>
    <x v="28"/>
    <x v="3"/>
    <x v="13"/>
    <n v="7542"/>
  </r>
  <r>
    <x v="28"/>
    <x v="3"/>
    <x v="14"/>
    <n v="73315"/>
  </r>
  <r>
    <x v="28"/>
    <x v="3"/>
    <x v="15"/>
    <n v="40480"/>
  </r>
  <r>
    <x v="28"/>
    <x v="3"/>
    <x v="16"/>
    <n v="18115"/>
  </r>
  <r>
    <x v="28"/>
    <x v="3"/>
    <x v="17"/>
    <n v="16055"/>
  </r>
  <r>
    <x v="28"/>
    <x v="3"/>
    <x v="18"/>
    <n v="16965"/>
  </r>
  <r>
    <x v="28"/>
    <x v="3"/>
    <x v="19"/>
    <n v="24468"/>
  </r>
  <r>
    <x v="28"/>
    <x v="3"/>
    <x v="20"/>
    <n v="17855"/>
  </r>
  <r>
    <x v="28"/>
    <x v="3"/>
    <x v="21"/>
    <n v="21694"/>
  </r>
  <r>
    <x v="28"/>
    <x v="3"/>
    <x v="22"/>
    <n v="264563"/>
  </r>
  <r>
    <x v="28"/>
    <x v="4"/>
    <x v="0"/>
    <n v="479958"/>
  </r>
  <r>
    <x v="28"/>
    <x v="4"/>
    <x v="1"/>
    <n v="28213"/>
  </r>
  <r>
    <x v="28"/>
    <x v="4"/>
    <x v="2"/>
    <n v="18383"/>
  </r>
  <r>
    <x v="28"/>
    <x v="4"/>
    <x v="3"/>
    <n v="18213"/>
  </r>
  <r>
    <x v="28"/>
    <x v="4"/>
    <x v="4"/>
    <n v="21709"/>
  </r>
  <r>
    <x v="28"/>
    <x v="4"/>
    <x v="5"/>
    <n v="44657"/>
  </r>
  <r>
    <x v="28"/>
    <x v="4"/>
    <x v="6"/>
    <n v="40754"/>
  </r>
  <r>
    <x v="28"/>
    <x v="4"/>
    <x v="7"/>
    <n v="30154"/>
  </r>
  <r>
    <x v="28"/>
    <x v="4"/>
    <x v="8"/>
    <n v="40000"/>
  </r>
  <r>
    <x v="28"/>
    <x v="4"/>
    <x v="9"/>
    <n v="56874"/>
  </r>
  <r>
    <x v="28"/>
    <x v="4"/>
    <x v="10"/>
    <n v="104229"/>
  </r>
  <r>
    <x v="28"/>
    <x v="4"/>
    <x v="11"/>
    <n v="107506"/>
  </r>
  <r>
    <x v="28"/>
    <x v="4"/>
    <x v="12"/>
    <n v="27378"/>
  </r>
  <r>
    <x v="28"/>
    <x v="4"/>
    <x v="13"/>
    <n v="6993"/>
  </r>
  <r>
    <x v="28"/>
    <x v="4"/>
    <x v="14"/>
    <n v="70710"/>
  </r>
  <r>
    <x v="28"/>
    <x v="4"/>
    <x v="15"/>
    <n v="39305"/>
  </r>
  <r>
    <x v="28"/>
    <x v="4"/>
    <x v="16"/>
    <n v="18438"/>
  </r>
  <r>
    <x v="28"/>
    <x v="4"/>
    <x v="17"/>
    <n v="15933"/>
  </r>
  <r>
    <x v="28"/>
    <x v="4"/>
    <x v="18"/>
    <n v="16584"/>
  </r>
  <r>
    <x v="28"/>
    <x v="4"/>
    <x v="19"/>
    <n v="25825"/>
  </r>
  <r>
    <x v="28"/>
    <x v="4"/>
    <x v="20"/>
    <n v="18557"/>
  </r>
  <r>
    <x v="28"/>
    <x v="4"/>
    <x v="21"/>
    <n v="21235"/>
  </r>
  <r>
    <x v="28"/>
    <x v="4"/>
    <x v="22"/>
    <n v="266189"/>
  </r>
  <r>
    <x v="28"/>
    <x v="5"/>
    <x v="0"/>
    <n v="484197"/>
  </r>
  <r>
    <x v="28"/>
    <x v="5"/>
    <x v="1"/>
    <n v="28091"/>
  </r>
  <r>
    <x v="28"/>
    <x v="5"/>
    <x v="2"/>
    <n v="18665"/>
  </r>
  <r>
    <x v="28"/>
    <x v="5"/>
    <x v="3"/>
    <n v="18572"/>
  </r>
  <r>
    <x v="28"/>
    <x v="5"/>
    <x v="4"/>
    <n v="21802"/>
  </r>
  <r>
    <x v="28"/>
    <x v="5"/>
    <x v="5"/>
    <n v="44262"/>
  </r>
  <r>
    <x v="28"/>
    <x v="5"/>
    <x v="6"/>
    <n v="42932"/>
  </r>
  <r>
    <x v="28"/>
    <x v="5"/>
    <x v="7"/>
    <n v="30747"/>
  </r>
  <r>
    <x v="28"/>
    <x v="5"/>
    <x v="8"/>
    <n v="39513"/>
  </r>
  <r>
    <x v="28"/>
    <x v="5"/>
    <x v="9"/>
    <n v="56107"/>
  </r>
  <r>
    <x v="28"/>
    <x v="5"/>
    <x v="10"/>
    <n v="101885"/>
  </r>
  <r>
    <x v="28"/>
    <x v="5"/>
    <x v="11"/>
    <n v="106493"/>
  </r>
  <r>
    <x v="28"/>
    <x v="5"/>
    <x v="12"/>
    <n v="26986"/>
  </r>
  <r>
    <x v="28"/>
    <x v="5"/>
    <x v="13"/>
    <n v="6930"/>
  </r>
  <r>
    <x v="28"/>
    <x v="5"/>
    <x v="14"/>
    <n v="73736"/>
  </r>
  <r>
    <x v="28"/>
    <x v="5"/>
    <x v="15"/>
    <n v="40139"/>
  </r>
  <r>
    <x v="28"/>
    <x v="5"/>
    <x v="16"/>
    <n v="19357"/>
  </r>
  <r>
    <x v="28"/>
    <x v="5"/>
    <x v="17"/>
    <n v="15784"/>
  </r>
  <r>
    <x v="28"/>
    <x v="5"/>
    <x v="18"/>
    <n v="16617"/>
  </r>
  <r>
    <x v="28"/>
    <x v="5"/>
    <x v="19"/>
    <n v="25176"/>
  </r>
  <r>
    <x v="28"/>
    <x v="5"/>
    <x v="20"/>
    <n v="18814"/>
  </r>
  <r>
    <x v="28"/>
    <x v="5"/>
    <x v="21"/>
    <n v="21104"/>
  </r>
  <r>
    <x v="28"/>
    <x v="5"/>
    <x v="22"/>
    <n v="266363"/>
  </r>
  <r>
    <x v="28"/>
    <x v="6"/>
    <x v="0"/>
    <n v="484288"/>
  </r>
  <r>
    <x v="28"/>
    <x v="6"/>
    <x v="1"/>
    <n v="27226"/>
  </r>
  <r>
    <x v="28"/>
    <x v="6"/>
    <x v="2"/>
    <n v="15605"/>
  </r>
  <r>
    <x v="28"/>
    <x v="6"/>
    <x v="3"/>
    <n v="18213"/>
  </r>
  <r>
    <x v="28"/>
    <x v="6"/>
    <x v="4"/>
    <n v="20516"/>
  </r>
  <r>
    <x v="28"/>
    <x v="6"/>
    <x v="5"/>
    <n v="47517"/>
  </r>
  <r>
    <x v="28"/>
    <x v="6"/>
    <x v="6"/>
    <n v="42260"/>
  </r>
  <r>
    <x v="28"/>
    <x v="6"/>
    <x v="7"/>
    <n v="30488"/>
  </r>
  <r>
    <x v="28"/>
    <x v="6"/>
    <x v="8"/>
    <n v="40266"/>
  </r>
  <r>
    <x v="28"/>
    <x v="6"/>
    <x v="9"/>
    <n v="60684"/>
  </r>
  <r>
    <x v="28"/>
    <x v="6"/>
    <x v="10"/>
    <n v="101397"/>
  </r>
  <r>
    <x v="28"/>
    <x v="6"/>
    <x v="11"/>
    <n v="110116"/>
  </r>
  <r>
    <x v="28"/>
    <x v="6"/>
    <x v="12"/>
    <n v="27832"/>
  </r>
  <r>
    <x v="28"/>
    <x v="6"/>
    <x v="13"/>
    <n v="7740"/>
  </r>
  <r>
    <x v="28"/>
    <x v="6"/>
    <x v="14"/>
    <n v="71828"/>
  </r>
  <r>
    <x v="28"/>
    <x v="6"/>
    <x v="15"/>
    <n v="38968"/>
  </r>
  <r>
    <x v="28"/>
    <x v="6"/>
    <x v="16"/>
    <n v="21109"/>
  </r>
  <r>
    <x v="28"/>
    <x v="6"/>
    <x v="17"/>
    <n v="18291"/>
  </r>
  <r>
    <x v="28"/>
    <x v="6"/>
    <x v="18"/>
    <n v="15674"/>
  </r>
  <r>
    <x v="28"/>
    <x v="6"/>
    <x v="19"/>
    <n v="24336"/>
  </r>
  <r>
    <x v="28"/>
    <x v="6"/>
    <x v="20"/>
    <n v="20747"/>
  </r>
  <r>
    <x v="28"/>
    <x v="6"/>
    <x v="21"/>
    <n v="27365"/>
  </r>
  <r>
    <x v="28"/>
    <x v="6"/>
    <x v="22"/>
    <n v="272282"/>
  </r>
  <r>
    <x v="28"/>
    <x v="7"/>
    <x v="0"/>
    <n v="519379"/>
  </r>
  <r>
    <x v="28"/>
    <x v="7"/>
    <x v="1"/>
    <n v="27190"/>
  </r>
  <r>
    <x v="28"/>
    <x v="7"/>
    <x v="2"/>
    <n v="22219"/>
  </r>
  <r>
    <x v="28"/>
    <x v="7"/>
    <x v="3"/>
    <n v="21854"/>
  </r>
  <r>
    <x v="28"/>
    <x v="7"/>
    <x v="4"/>
    <n v="24876"/>
  </r>
  <r>
    <x v="28"/>
    <x v="7"/>
    <x v="5"/>
    <n v="57025"/>
  </r>
  <r>
    <x v="28"/>
    <x v="7"/>
    <x v="6"/>
    <n v="48258"/>
  </r>
  <r>
    <x v="28"/>
    <x v="7"/>
    <x v="7"/>
    <n v="36007"/>
  </r>
  <r>
    <x v="28"/>
    <x v="7"/>
    <x v="8"/>
    <n v="47738"/>
  </r>
  <r>
    <x v="28"/>
    <x v="7"/>
    <x v="9"/>
    <n v="70006"/>
  </r>
  <r>
    <x v="28"/>
    <x v="7"/>
    <x v="10"/>
    <n v="122764"/>
  </r>
  <r>
    <x v="28"/>
    <x v="7"/>
    <x v="11"/>
    <n v="124423"/>
  </r>
  <r>
    <x v="28"/>
    <x v="7"/>
    <x v="12"/>
    <n v="32096"/>
  </r>
  <r>
    <x v="28"/>
    <x v="7"/>
    <x v="13"/>
    <n v="9889"/>
  </r>
  <r>
    <x v="28"/>
    <x v="7"/>
    <x v="14"/>
    <n v="82798"/>
  </r>
  <r>
    <x v="28"/>
    <x v="7"/>
    <x v="15"/>
    <n v="46854"/>
  </r>
  <r>
    <x v="28"/>
    <x v="7"/>
    <x v="16"/>
    <n v="25641"/>
  </r>
  <r>
    <x v="28"/>
    <x v="7"/>
    <x v="17"/>
    <n v="26387"/>
  </r>
  <r>
    <x v="28"/>
    <x v="7"/>
    <x v="18"/>
    <n v="21834"/>
  </r>
  <r>
    <x v="28"/>
    <x v="7"/>
    <x v="19"/>
    <n v="31241"/>
  </r>
  <r>
    <x v="28"/>
    <x v="7"/>
    <x v="20"/>
    <n v="25093"/>
  </r>
  <r>
    <x v="28"/>
    <x v="7"/>
    <x v="21"/>
    <n v="47018"/>
  </r>
  <r>
    <x v="28"/>
    <x v="7"/>
    <x v="22"/>
    <n v="294478"/>
  </r>
  <r>
    <x v="28"/>
    <x v="8"/>
    <x v="0"/>
    <n v="518800"/>
  </r>
  <r>
    <x v="28"/>
    <x v="8"/>
    <x v="1"/>
    <n v="25776"/>
  </r>
  <r>
    <x v="28"/>
    <x v="8"/>
    <x v="2"/>
    <n v="24002"/>
  </r>
  <r>
    <x v="28"/>
    <x v="8"/>
    <x v="3"/>
    <n v="22220"/>
  </r>
  <r>
    <x v="28"/>
    <x v="8"/>
    <x v="4"/>
    <n v="24704"/>
  </r>
  <r>
    <x v="28"/>
    <x v="8"/>
    <x v="5"/>
    <n v="54175"/>
  </r>
  <r>
    <x v="28"/>
    <x v="8"/>
    <x v="6"/>
    <n v="55792"/>
  </r>
  <r>
    <x v="28"/>
    <x v="8"/>
    <x v="7"/>
    <n v="37094"/>
  </r>
  <r>
    <x v="28"/>
    <x v="8"/>
    <x v="8"/>
    <n v="49893"/>
  </r>
  <r>
    <x v="28"/>
    <x v="8"/>
    <x v="9"/>
    <n v="68029"/>
  </r>
  <r>
    <x v="28"/>
    <x v="8"/>
    <x v="10"/>
    <n v="120699"/>
  </r>
  <r>
    <x v="28"/>
    <x v="8"/>
    <x v="11"/>
    <n v="123996"/>
  </r>
  <r>
    <x v="28"/>
    <x v="8"/>
    <x v="12"/>
    <n v="31475"/>
  </r>
  <r>
    <x v="28"/>
    <x v="8"/>
    <x v="13"/>
    <n v="9962"/>
  </r>
  <r>
    <x v="28"/>
    <x v="8"/>
    <x v="14"/>
    <n v="80141"/>
  </r>
  <r>
    <x v="28"/>
    <x v="8"/>
    <x v="15"/>
    <n v="47965"/>
  </r>
  <r>
    <x v="28"/>
    <x v="8"/>
    <x v="16"/>
    <n v="24920"/>
  </r>
  <r>
    <x v="28"/>
    <x v="8"/>
    <x v="17"/>
    <n v="24897"/>
  </r>
  <r>
    <x v="28"/>
    <x v="8"/>
    <x v="18"/>
    <n v="24639"/>
  </r>
  <r>
    <x v="28"/>
    <x v="8"/>
    <x v="19"/>
    <n v="36560"/>
  </r>
  <r>
    <x v="28"/>
    <x v="8"/>
    <x v="20"/>
    <n v="26478"/>
  </r>
  <r>
    <x v="28"/>
    <x v="8"/>
    <x v="21"/>
    <n v="44815"/>
  </r>
  <r>
    <x v="28"/>
    <x v="8"/>
    <x v="22"/>
    <n v="291610"/>
  </r>
  <r>
    <x v="28"/>
    <x v="9"/>
    <x v="0"/>
    <n v="488699"/>
  </r>
  <r>
    <x v="28"/>
    <x v="9"/>
    <x v="1"/>
    <n v="22394"/>
  </r>
  <r>
    <x v="28"/>
    <x v="9"/>
    <x v="2"/>
    <n v="18976"/>
  </r>
  <r>
    <x v="28"/>
    <x v="9"/>
    <x v="3"/>
    <n v="21368"/>
  </r>
  <r>
    <x v="28"/>
    <x v="9"/>
    <x v="4"/>
    <n v="22296"/>
  </r>
  <r>
    <x v="28"/>
    <x v="9"/>
    <x v="5"/>
    <n v="47656"/>
  </r>
  <r>
    <x v="28"/>
    <x v="9"/>
    <x v="6"/>
    <n v="53639"/>
  </r>
  <r>
    <x v="28"/>
    <x v="9"/>
    <x v="7"/>
    <n v="35128"/>
  </r>
  <r>
    <x v="28"/>
    <x v="9"/>
    <x v="8"/>
    <n v="47126"/>
  </r>
  <r>
    <x v="28"/>
    <x v="9"/>
    <x v="9"/>
    <n v="64600"/>
  </r>
  <r>
    <x v="28"/>
    <x v="9"/>
    <x v="10"/>
    <n v="118728"/>
  </r>
  <r>
    <x v="28"/>
    <x v="9"/>
    <x v="11"/>
    <n v="117595"/>
  </r>
  <r>
    <x v="28"/>
    <x v="9"/>
    <x v="12"/>
    <n v="30047"/>
  </r>
  <r>
    <x v="28"/>
    <x v="9"/>
    <x v="13"/>
    <n v="9598"/>
  </r>
  <r>
    <x v="28"/>
    <x v="9"/>
    <x v="14"/>
    <n v="72445"/>
  </r>
  <r>
    <x v="28"/>
    <x v="9"/>
    <x v="15"/>
    <n v="46296"/>
  </r>
  <r>
    <x v="28"/>
    <x v="9"/>
    <x v="16"/>
    <n v="22325"/>
  </r>
  <r>
    <x v="28"/>
    <x v="9"/>
    <x v="17"/>
    <n v="23244"/>
  </r>
  <r>
    <x v="28"/>
    <x v="9"/>
    <x v="18"/>
    <n v="22745"/>
  </r>
  <r>
    <x v="28"/>
    <x v="9"/>
    <x v="19"/>
    <n v="35224"/>
  </r>
  <r>
    <x v="28"/>
    <x v="9"/>
    <x v="20"/>
    <n v="24131"/>
  </r>
  <r>
    <x v="28"/>
    <x v="9"/>
    <x v="21"/>
    <n v="39714"/>
  </r>
  <r>
    <x v="28"/>
    <x v="9"/>
    <x v="22"/>
    <n v="272702"/>
  </r>
  <r>
    <x v="28"/>
    <x v="10"/>
    <x v="0"/>
    <n v="482180"/>
  </r>
  <r>
    <x v="28"/>
    <x v="10"/>
    <x v="1"/>
    <n v="22321"/>
  </r>
  <r>
    <x v="28"/>
    <x v="10"/>
    <x v="2"/>
    <n v="19009"/>
  </r>
  <r>
    <x v="28"/>
    <x v="10"/>
    <x v="3"/>
    <n v="21406"/>
  </r>
  <r>
    <x v="28"/>
    <x v="10"/>
    <x v="4"/>
    <n v="23017"/>
  </r>
  <r>
    <x v="28"/>
    <x v="10"/>
    <x v="5"/>
    <n v="49281"/>
  </r>
  <r>
    <x v="28"/>
    <x v="10"/>
    <x v="6"/>
    <n v="52640"/>
  </r>
  <r>
    <x v="28"/>
    <x v="10"/>
    <x v="7"/>
    <n v="34602"/>
  </r>
  <r>
    <x v="28"/>
    <x v="10"/>
    <x v="8"/>
    <n v="46689"/>
  </r>
  <r>
    <x v="28"/>
    <x v="10"/>
    <x v="9"/>
    <n v="63683"/>
  </r>
  <r>
    <x v="28"/>
    <x v="10"/>
    <x v="10"/>
    <n v="117276"/>
  </r>
  <r>
    <x v="28"/>
    <x v="10"/>
    <x v="11"/>
    <n v="114559"/>
  </r>
  <r>
    <x v="28"/>
    <x v="10"/>
    <x v="12"/>
    <n v="29304"/>
  </r>
  <r>
    <x v="28"/>
    <x v="10"/>
    <x v="13"/>
    <n v="9577"/>
  </r>
  <r>
    <x v="28"/>
    <x v="10"/>
    <x v="14"/>
    <n v="74385"/>
  </r>
  <r>
    <x v="28"/>
    <x v="10"/>
    <x v="15"/>
    <n v="46684"/>
  </r>
  <r>
    <x v="28"/>
    <x v="10"/>
    <x v="16"/>
    <n v="22678"/>
  </r>
  <r>
    <x v="28"/>
    <x v="10"/>
    <x v="17"/>
    <n v="24046"/>
  </r>
  <r>
    <x v="28"/>
    <x v="10"/>
    <x v="18"/>
    <n v="21847"/>
  </r>
  <r>
    <x v="28"/>
    <x v="10"/>
    <x v="19"/>
    <n v="34963"/>
  </r>
  <r>
    <x v="28"/>
    <x v="10"/>
    <x v="20"/>
    <n v="24218"/>
  </r>
  <r>
    <x v="28"/>
    <x v="10"/>
    <x v="21"/>
    <n v="40741"/>
  </r>
  <r>
    <x v="28"/>
    <x v="10"/>
    <x v="22"/>
    <n v="262918"/>
  </r>
  <r>
    <x v="28"/>
    <x v="11"/>
    <x v="0"/>
    <n v="427759"/>
  </r>
  <r>
    <x v="28"/>
    <x v="11"/>
    <x v="1"/>
    <n v="22013"/>
  </r>
  <r>
    <x v="28"/>
    <x v="11"/>
    <x v="2"/>
    <n v="13582"/>
  </r>
  <r>
    <x v="28"/>
    <x v="11"/>
    <x v="3"/>
    <n v="18652"/>
  </r>
  <r>
    <x v="28"/>
    <x v="11"/>
    <x v="4"/>
    <n v="20131"/>
  </r>
  <r>
    <x v="28"/>
    <x v="11"/>
    <x v="5"/>
    <n v="43348"/>
  </r>
  <r>
    <x v="28"/>
    <x v="11"/>
    <x v="6"/>
    <n v="47354"/>
  </r>
  <r>
    <x v="28"/>
    <x v="11"/>
    <x v="7"/>
    <n v="30458"/>
  </r>
  <r>
    <x v="28"/>
    <x v="11"/>
    <x v="8"/>
    <n v="41871"/>
  </r>
  <r>
    <x v="28"/>
    <x v="11"/>
    <x v="9"/>
    <n v="57428"/>
  </r>
  <r>
    <x v="28"/>
    <x v="11"/>
    <x v="10"/>
    <n v="106694"/>
  </r>
  <r>
    <x v="28"/>
    <x v="11"/>
    <x v="11"/>
    <n v="104760"/>
  </r>
  <r>
    <x v="28"/>
    <x v="11"/>
    <x v="12"/>
    <n v="26290"/>
  </r>
  <r>
    <x v="28"/>
    <x v="11"/>
    <x v="13"/>
    <n v="8008"/>
  </r>
  <r>
    <x v="28"/>
    <x v="11"/>
    <x v="14"/>
    <n v="67917"/>
  </r>
  <r>
    <x v="28"/>
    <x v="11"/>
    <x v="15"/>
    <n v="42398"/>
  </r>
  <r>
    <x v="28"/>
    <x v="11"/>
    <x v="16"/>
    <n v="19635"/>
  </r>
  <r>
    <x v="28"/>
    <x v="11"/>
    <x v="17"/>
    <n v="21071"/>
  </r>
  <r>
    <x v="28"/>
    <x v="11"/>
    <x v="18"/>
    <n v="18797"/>
  </r>
  <r>
    <x v="28"/>
    <x v="11"/>
    <x v="19"/>
    <n v="30373"/>
  </r>
  <r>
    <x v="28"/>
    <x v="11"/>
    <x v="20"/>
    <n v="21617"/>
  </r>
  <r>
    <x v="28"/>
    <x v="11"/>
    <x v="21"/>
    <n v="33161"/>
  </r>
  <r>
    <x v="28"/>
    <x v="11"/>
    <x v="22"/>
    <n v="248130"/>
  </r>
  <r>
    <x v="29"/>
    <x v="0"/>
    <x v="0"/>
    <n v="399363"/>
  </r>
  <r>
    <x v="29"/>
    <x v="0"/>
    <x v="1"/>
    <n v="17024"/>
  </r>
  <r>
    <x v="29"/>
    <x v="0"/>
    <x v="2"/>
    <n v="12013"/>
  </r>
  <r>
    <x v="29"/>
    <x v="0"/>
    <x v="3"/>
    <n v="16886"/>
  </r>
  <r>
    <x v="29"/>
    <x v="0"/>
    <x v="4"/>
    <n v="19637"/>
  </r>
  <r>
    <x v="29"/>
    <x v="0"/>
    <x v="5"/>
    <n v="39573"/>
  </r>
  <r>
    <x v="29"/>
    <x v="0"/>
    <x v="6"/>
    <n v="44526"/>
  </r>
  <r>
    <x v="29"/>
    <x v="0"/>
    <x v="7"/>
    <n v="28141"/>
  </r>
  <r>
    <x v="29"/>
    <x v="0"/>
    <x v="8"/>
    <n v="37526"/>
  </r>
  <r>
    <x v="29"/>
    <x v="0"/>
    <x v="9"/>
    <n v="56616"/>
  </r>
  <r>
    <x v="29"/>
    <x v="0"/>
    <x v="10"/>
    <n v="99677"/>
  </r>
  <r>
    <x v="29"/>
    <x v="0"/>
    <x v="11"/>
    <n v="93972"/>
  </r>
  <r>
    <x v="29"/>
    <x v="0"/>
    <x v="12"/>
    <n v="24686"/>
  </r>
  <r>
    <x v="29"/>
    <x v="0"/>
    <x v="13"/>
    <n v="7854"/>
  </r>
  <r>
    <x v="29"/>
    <x v="0"/>
    <x v="14"/>
    <n v="63313"/>
  </r>
  <r>
    <x v="29"/>
    <x v="0"/>
    <x v="15"/>
    <n v="38282"/>
  </r>
  <r>
    <x v="29"/>
    <x v="0"/>
    <x v="16"/>
    <n v="21037"/>
  </r>
  <r>
    <x v="29"/>
    <x v="0"/>
    <x v="17"/>
    <n v="19179"/>
  </r>
  <r>
    <x v="29"/>
    <x v="0"/>
    <x v="18"/>
    <n v="16750"/>
  </r>
  <r>
    <x v="29"/>
    <x v="0"/>
    <x v="19"/>
    <n v="28359"/>
  </r>
  <r>
    <x v="29"/>
    <x v="0"/>
    <x v="20"/>
    <n v="20602"/>
  </r>
  <r>
    <x v="29"/>
    <x v="0"/>
    <x v="21"/>
    <n v="27867"/>
  </r>
  <r>
    <x v="29"/>
    <x v="0"/>
    <x v="22"/>
    <n v="229911"/>
  </r>
  <r>
    <x v="29"/>
    <x v="1"/>
    <x v="0"/>
    <n v="399702"/>
  </r>
  <r>
    <x v="29"/>
    <x v="1"/>
    <x v="1"/>
    <n v="17874"/>
  </r>
  <r>
    <x v="29"/>
    <x v="1"/>
    <x v="2"/>
    <n v="13687"/>
  </r>
  <r>
    <x v="29"/>
    <x v="1"/>
    <x v="3"/>
    <n v="16058"/>
  </r>
  <r>
    <x v="29"/>
    <x v="1"/>
    <x v="4"/>
    <n v="20648"/>
  </r>
  <r>
    <x v="29"/>
    <x v="1"/>
    <x v="5"/>
    <n v="42685"/>
  </r>
  <r>
    <x v="29"/>
    <x v="1"/>
    <x v="6"/>
    <n v="42014"/>
  </r>
  <r>
    <x v="29"/>
    <x v="1"/>
    <x v="7"/>
    <n v="26901"/>
  </r>
  <r>
    <x v="29"/>
    <x v="1"/>
    <x v="8"/>
    <n v="35681"/>
  </r>
  <r>
    <x v="29"/>
    <x v="1"/>
    <x v="9"/>
    <n v="55042"/>
  </r>
  <r>
    <x v="29"/>
    <x v="1"/>
    <x v="10"/>
    <n v="92318"/>
  </r>
  <r>
    <x v="29"/>
    <x v="1"/>
    <x v="11"/>
    <n v="91019"/>
  </r>
  <r>
    <x v="29"/>
    <x v="1"/>
    <x v="12"/>
    <n v="23730"/>
  </r>
  <r>
    <x v="29"/>
    <x v="1"/>
    <x v="13"/>
    <n v="7396"/>
  </r>
  <r>
    <x v="29"/>
    <x v="1"/>
    <x v="14"/>
    <n v="62253"/>
  </r>
  <r>
    <x v="29"/>
    <x v="1"/>
    <x v="15"/>
    <n v="36593"/>
  </r>
  <r>
    <x v="29"/>
    <x v="1"/>
    <x v="16"/>
    <n v="19221"/>
  </r>
  <r>
    <x v="29"/>
    <x v="1"/>
    <x v="17"/>
    <n v="19409"/>
  </r>
  <r>
    <x v="29"/>
    <x v="1"/>
    <x v="18"/>
    <n v="19252"/>
  </r>
  <r>
    <x v="29"/>
    <x v="1"/>
    <x v="19"/>
    <n v="26209"/>
  </r>
  <r>
    <x v="29"/>
    <x v="1"/>
    <x v="20"/>
    <n v="19802"/>
  </r>
  <r>
    <x v="29"/>
    <x v="1"/>
    <x v="21"/>
    <n v="25657"/>
  </r>
  <r>
    <x v="29"/>
    <x v="1"/>
    <x v="22"/>
    <n v="231463"/>
  </r>
  <r>
    <x v="29"/>
    <x v="2"/>
    <x v="0"/>
    <n v="508404"/>
  </r>
  <r>
    <x v="29"/>
    <x v="2"/>
    <x v="1"/>
    <n v="23020"/>
  </r>
  <r>
    <x v="29"/>
    <x v="2"/>
    <x v="2"/>
    <n v="18738"/>
  </r>
  <r>
    <x v="29"/>
    <x v="2"/>
    <x v="3"/>
    <n v="21213"/>
  </r>
  <r>
    <x v="29"/>
    <x v="2"/>
    <x v="4"/>
    <n v="25606"/>
  </r>
  <r>
    <x v="29"/>
    <x v="2"/>
    <x v="5"/>
    <n v="57902"/>
  </r>
  <r>
    <x v="29"/>
    <x v="2"/>
    <x v="6"/>
    <n v="60106"/>
  </r>
  <r>
    <x v="29"/>
    <x v="2"/>
    <x v="7"/>
    <n v="35895"/>
  </r>
  <r>
    <x v="29"/>
    <x v="2"/>
    <x v="8"/>
    <n v="45084"/>
  </r>
  <r>
    <x v="29"/>
    <x v="2"/>
    <x v="9"/>
    <n v="68221"/>
  </r>
  <r>
    <x v="29"/>
    <x v="2"/>
    <x v="10"/>
    <n v="117541"/>
  </r>
  <r>
    <x v="29"/>
    <x v="2"/>
    <x v="11"/>
    <n v="118142"/>
  </r>
  <r>
    <x v="29"/>
    <x v="2"/>
    <x v="12"/>
    <n v="30832"/>
  </r>
  <r>
    <x v="29"/>
    <x v="2"/>
    <x v="13"/>
    <n v="10014"/>
  </r>
  <r>
    <x v="29"/>
    <x v="2"/>
    <x v="14"/>
    <n v="82310"/>
  </r>
  <r>
    <x v="29"/>
    <x v="2"/>
    <x v="15"/>
    <n v="49388"/>
  </r>
  <r>
    <x v="29"/>
    <x v="2"/>
    <x v="16"/>
    <n v="23865"/>
  </r>
  <r>
    <x v="29"/>
    <x v="2"/>
    <x v="17"/>
    <n v="27511"/>
  </r>
  <r>
    <x v="29"/>
    <x v="2"/>
    <x v="18"/>
    <n v="27046"/>
  </r>
  <r>
    <x v="29"/>
    <x v="2"/>
    <x v="19"/>
    <n v="32897"/>
  </r>
  <r>
    <x v="29"/>
    <x v="2"/>
    <x v="20"/>
    <n v="26193"/>
  </r>
  <r>
    <x v="29"/>
    <x v="2"/>
    <x v="21"/>
    <n v="37614"/>
  </r>
  <r>
    <x v="29"/>
    <x v="2"/>
    <x v="22"/>
    <n v="289419"/>
  </r>
  <r>
    <x v="29"/>
    <x v="3"/>
    <x v="0"/>
    <n v="474104"/>
  </r>
  <r>
    <x v="29"/>
    <x v="3"/>
    <x v="1"/>
    <n v="21386"/>
  </r>
  <r>
    <x v="29"/>
    <x v="3"/>
    <x v="2"/>
    <n v="21788"/>
  </r>
  <r>
    <x v="29"/>
    <x v="3"/>
    <x v="3"/>
    <n v="19345"/>
  </r>
  <r>
    <x v="29"/>
    <x v="3"/>
    <x v="4"/>
    <n v="25854"/>
  </r>
  <r>
    <x v="29"/>
    <x v="3"/>
    <x v="5"/>
    <n v="55155"/>
  </r>
  <r>
    <x v="29"/>
    <x v="3"/>
    <x v="6"/>
    <n v="54413"/>
  </r>
  <r>
    <x v="29"/>
    <x v="3"/>
    <x v="7"/>
    <n v="34223"/>
  </r>
  <r>
    <x v="29"/>
    <x v="3"/>
    <x v="8"/>
    <n v="42918"/>
  </r>
  <r>
    <x v="29"/>
    <x v="3"/>
    <x v="9"/>
    <n v="64681"/>
  </r>
  <r>
    <x v="29"/>
    <x v="3"/>
    <x v="10"/>
    <n v="114683"/>
  </r>
  <r>
    <x v="29"/>
    <x v="3"/>
    <x v="11"/>
    <n v="113660"/>
  </r>
  <r>
    <x v="29"/>
    <x v="3"/>
    <x v="12"/>
    <n v="31105"/>
  </r>
  <r>
    <x v="29"/>
    <x v="3"/>
    <x v="13"/>
    <n v="9822"/>
  </r>
  <r>
    <x v="29"/>
    <x v="3"/>
    <x v="14"/>
    <n v="79424"/>
  </r>
  <r>
    <x v="29"/>
    <x v="3"/>
    <x v="15"/>
    <n v="45831"/>
  </r>
  <r>
    <x v="29"/>
    <x v="3"/>
    <x v="16"/>
    <n v="22439"/>
  </r>
  <r>
    <x v="29"/>
    <x v="3"/>
    <x v="17"/>
    <n v="23679"/>
  </r>
  <r>
    <x v="29"/>
    <x v="3"/>
    <x v="18"/>
    <n v="25640"/>
  </r>
  <r>
    <x v="29"/>
    <x v="3"/>
    <x v="19"/>
    <n v="31525"/>
  </r>
  <r>
    <x v="29"/>
    <x v="3"/>
    <x v="20"/>
    <n v="25333"/>
  </r>
  <r>
    <x v="29"/>
    <x v="3"/>
    <x v="21"/>
    <n v="32565"/>
  </r>
  <r>
    <x v="29"/>
    <x v="3"/>
    <x v="22"/>
    <n v="277682"/>
  </r>
  <r>
    <x v="29"/>
    <x v="4"/>
    <x v="0"/>
    <n v="523744"/>
  </r>
  <r>
    <x v="29"/>
    <x v="4"/>
    <x v="1"/>
    <n v="24117"/>
  </r>
  <r>
    <x v="29"/>
    <x v="4"/>
    <x v="2"/>
    <n v="23723"/>
  </r>
  <r>
    <x v="29"/>
    <x v="4"/>
    <x v="3"/>
    <n v="20417"/>
  </r>
  <r>
    <x v="29"/>
    <x v="4"/>
    <x v="4"/>
    <n v="26176"/>
  </r>
  <r>
    <x v="29"/>
    <x v="4"/>
    <x v="5"/>
    <n v="57948"/>
  </r>
  <r>
    <x v="29"/>
    <x v="4"/>
    <x v="6"/>
    <n v="60136"/>
  </r>
  <r>
    <x v="29"/>
    <x v="4"/>
    <x v="7"/>
    <n v="35446"/>
  </r>
  <r>
    <x v="29"/>
    <x v="4"/>
    <x v="8"/>
    <n v="44337"/>
  </r>
  <r>
    <x v="29"/>
    <x v="4"/>
    <x v="9"/>
    <n v="68899"/>
  </r>
  <r>
    <x v="29"/>
    <x v="4"/>
    <x v="10"/>
    <n v="118077"/>
  </r>
  <r>
    <x v="29"/>
    <x v="4"/>
    <x v="11"/>
    <n v="117402"/>
  </r>
  <r>
    <x v="29"/>
    <x v="4"/>
    <x v="12"/>
    <n v="30686"/>
  </r>
  <r>
    <x v="29"/>
    <x v="4"/>
    <x v="13"/>
    <n v="10150"/>
  </r>
  <r>
    <x v="29"/>
    <x v="4"/>
    <x v="14"/>
    <n v="81961"/>
  </r>
  <r>
    <x v="29"/>
    <x v="4"/>
    <x v="15"/>
    <n v="47066"/>
  </r>
  <r>
    <x v="29"/>
    <x v="4"/>
    <x v="16"/>
    <n v="22705"/>
  </r>
  <r>
    <x v="29"/>
    <x v="4"/>
    <x v="17"/>
    <n v="22350"/>
  </r>
  <r>
    <x v="29"/>
    <x v="4"/>
    <x v="18"/>
    <n v="25888"/>
  </r>
  <r>
    <x v="29"/>
    <x v="4"/>
    <x v="19"/>
    <n v="33575"/>
  </r>
  <r>
    <x v="29"/>
    <x v="4"/>
    <x v="20"/>
    <n v="26351"/>
  </r>
  <r>
    <x v="29"/>
    <x v="4"/>
    <x v="21"/>
    <n v="33630"/>
  </r>
  <r>
    <x v="29"/>
    <x v="4"/>
    <x v="22"/>
    <n v="287571"/>
  </r>
  <r>
    <x v="29"/>
    <x v="5"/>
    <x v="0"/>
    <n v="510075"/>
  </r>
  <r>
    <x v="29"/>
    <x v="5"/>
    <x v="1"/>
    <n v="23832"/>
  </r>
  <r>
    <x v="29"/>
    <x v="5"/>
    <x v="2"/>
    <n v="26243"/>
  </r>
  <r>
    <x v="29"/>
    <x v="5"/>
    <x v="3"/>
    <n v="20257"/>
  </r>
  <r>
    <x v="29"/>
    <x v="5"/>
    <x v="4"/>
    <n v="25101"/>
  </r>
  <r>
    <x v="29"/>
    <x v="5"/>
    <x v="5"/>
    <n v="48381"/>
  </r>
  <r>
    <x v="29"/>
    <x v="5"/>
    <x v="6"/>
    <n v="59473"/>
  </r>
  <r>
    <x v="29"/>
    <x v="5"/>
    <x v="7"/>
    <n v="36347"/>
  </r>
  <r>
    <x v="29"/>
    <x v="5"/>
    <x v="8"/>
    <n v="42894"/>
  </r>
  <r>
    <x v="29"/>
    <x v="5"/>
    <x v="9"/>
    <n v="66068"/>
  </r>
  <r>
    <x v="29"/>
    <x v="5"/>
    <x v="10"/>
    <n v="114365"/>
  </r>
  <r>
    <x v="29"/>
    <x v="5"/>
    <x v="11"/>
    <n v="115966"/>
  </r>
  <r>
    <x v="29"/>
    <x v="5"/>
    <x v="12"/>
    <n v="29246"/>
  </r>
  <r>
    <x v="29"/>
    <x v="5"/>
    <x v="13"/>
    <n v="10095"/>
  </r>
  <r>
    <x v="29"/>
    <x v="5"/>
    <x v="14"/>
    <n v="74203"/>
  </r>
  <r>
    <x v="29"/>
    <x v="5"/>
    <x v="15"/>
    <n v="44843"/>
  </r>
  <r>
    <x v="29"/>
    <x v="5"/>
    <x v="16"/>
    <n v="22413"/>
  </r>
  <r>
    <x v="29"/>
    <x v="5"/>
    <x v="17"/>
    <n v="21734"/>
  </r>
  <r>
    <x v="29"/>
    <x v="5"/>
    <x v="18"/>
    <n v="21593"/>
  </r>
  <r>
    <x v="29"/>
    <x v="5"/>
    <x v="19"/>
    <n v="32212"/>
  </r>
  <r>
    <x v="29"/>
    <x v="5"/>
    <x v="20"/>
    <n v="24676"/>
  </r>
  <r>
    <x v="29"/>
    <x v="5"/>
    <x v="21"/>
    <n v="35095"/>
  </r>
  <r>
    <x v="29"/>
    <x v="5"/>
    <x v="22"/>
    <n v="266416"/>
  </r>
  <r>
    <x v="29"/>
    <x v="6"/>
    <x v="0"/>
    <n v="527149"/>
  </r>
  <r>
    <x v="29"/>
    <x v="6"/>
    <x v="1"/>
    <n v="23123"/>
  </r>
  <r>
    <x v="29"/>
    <x v="6"/>
    <x v="2"/>
    <n v="23243"/>
  </r>
  <r>
    <x v="29"/>
    <x v="6"/>
    <x v="3"/>
    <n v="19949"/>
  </r>
  <r>
    <x v="29"/>
    <x v="6"/>
    <x v="4"/>
    <n v="23748"/>
  </r>
  <r>
    <x v="29"/>
    <x v="6"/>
    <x v="5"/>
    <n v="46719"/>
  </r>
  <r>
    <x v="29"/>
    <x v="6"/>
    <x v="6"/>
    <n v="50226"/>
  </r>
  <r>
    <x v="29"/>
    <x v="6"/>
    <x v="7"/>
    <n v="36046"/>
  </r>
  <r>
    <x v="29"/>
    <x v="6"/>
    <x v="8"/>
    <n v="42576"/>
  </r>
  <r>
    <x v="29"/>
    <x v="6"/>
    <x v="9"/>
    <n v="62394"/>
  </r>
  <r>
    <x v="29"/>
    <x v="6"/>
    <x v="10"/>
    <n v="112812"/>
  </r>
  <r>
    <x v="29"/>
    <x v="6"/>
    <x v="11"/>
    <n v="111357"/>
  </r>
  <r>
    <x v="29"/>
    <x v="6"/>
    <x v="12"/>
    <n v="27637"/>
  </r>
  <r>
    <x v="29"/>
    <x v="6"/>
    <x v="13"/>
    <n v="9355"/>
  </r>
  <r>
    <x v="29"/>
    <x v="6"/>
    <x v="14"/>
    <n v="69132"/>
  </r>
  <r>
    <x v="29"/>
    <x v="6"/>
    <x v="15"/>
    <n v="42561"/>
  </r>
  <r>
    <x v="29"/>
    <x v="6"/>
    <x v="16"/>
    <n v="20054"/>
  </r>
  <r>
    <x v="29"/>
    <x v="6"/>
    <x v="17"/>
    <n v="20098"/>
  </r>
  <r>
    <x v="29"/>
    <x v="6"/>
    <x v="18"/>
    <n v="17317"/>
  </r>
  <r>
    <x v="29"/>
    <x v="6"/>
    <x v="19"/>
    <n v="28290"/>
  </r>
  <r>
    <x v="29"/>
    <x v="6"/>
    <x v="20"/>
    <n v="21171"/>
  </r>
  <r>
    <x v="29"/>
    <x v="6"/>
    <x v="21"/>
    <n v="29527"/>
  </r>
  <r>
    <x v="29"/>
    <x v="6"/>
    <x v="22"/>
    <n v="2748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44" applyNumberFormats="0" applyBorderFormats="0" applyFontFormats="0" applyPatternFormats="0" applyAlignmentFormats="0" applyWidthHeightFormats="1" dataCaption="Valores" showError="1" missingCaption="s/d" updatedVersion="6" minRefreshableVersion="3" rowGrandTotals="0" colGrandTotals="0" itemPrintTitles="1" createdVersion="6" indent="0" outline="1" outlineData="1" multipleFieldFilters="0" chartFormat="2" rowHeaderCaption="">
  <location ref="K5:M39" firstHeaderRow="0" firstDataRow="1" firstDataCol="1"/>
  <pivotFields count="4">
    <pivotField axis="axisRow" showAll="0" sortType="ascending">
      <items count="3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x="27"/>
        <item x="28"/>
        <item x="29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143">
        <item m="1" x="85"/>
        <item m="1" x="45"/>
        <item m="1" x="135"/>
        <item m="1" x="86"/>
        <item m="1" x="118"/>
        <item m="1" x="35"/>
        <item m="1" x="108"/>
        <item m="1" x="92"/>
        <item m="1" x="58"/>
        <item m="1" x="89"/>
        <item m="1" x="51"/>
        <item m="1" x="96"/>
        <item m="1" x="68"/>
        <item m="1" x="74"/>
        <item m="1" x="40"/>
        <item m="1" x="57"/>
        <item m="1" x="133"/>
        <item m="1" x="87"/>
        <item m="1" x="114"/>
        <item m="1" x="100"/>
        <item m="1" x="36"/>
        <item m="1" x="126"/>
        <item m="1" x="109"/>
        <item m="1" x="37"/>
        <item m="1" x="93"/>
        <item m="1" x="63"/>
        <item m="1" x="28"/>
        <item m="1" x="124"/>
        <item m="1" x="29"/>
        <item m="1" x="65"/>
        <item m="1" x="54"/>
        <item m="1" x="134"/>
        <item m="1" x="48"/>
        <item m="1" x="62"/>
        <item m="1" x="47"/>
        <item m="1" x="44"/>
        <item m="1" x="56"/>
        <item m="1" x="34"/>
        <item m="1" x="59"/>
        <item m="1" x="122"/>
        <item m="1" x="52"/>
        <item m="1" x="98"/>
        <item m="1" x="24"/>
        <item m="1" x="127"/>
        <item m="1" x="84"/>
        <item m="1" x="107"/>
        <item m="1" x="138"/>
        <item m="1" x="104"/>
        <item m="1" x="72"/>
        <item m="1" x="94"/>
        <item m="1" x="32"/>
        <item m="1" x="31"/>
        <item m="1" x="42"/>
        <item m="1" x="83"/>
        <item m="1" x="53"/>
        <item m="1" x="27"/>
        <item m="1" x="141"/>
        <item m="1" x="81"/>
        <item m="1" x="139"/>
        <item m="1" x="117"/>
        <item m="1" x="113"/>
        <item m="1" x="64"/>
        <item m="1" x="121"/>
        <item m="1" x="115"/>
        <item m="1" x="70"/>
        <item m="1" x="25"/>
        <item m="1" x="136"/>
        <item m="1" x="71"/>
        <item m="1" x="123"/>
        <item m="1" x="103"/>
        <item m="1" x="102"/>
        <item m="1" x="75"/>
        <item m="1" x="140"/>
        <item m="1" x="76"/>
        <item m="1" x="101"/>
        <item m="1" x="41"/>
        <item m="1" x="61"/>
        <item m="1" x="119"/>
        <item m="1" x="55"/>
        <item m="1" x="39"/>
        <item m="1" x="66"/>
        <item m="1" x="125"/>
        <item m="1" x="111"/>
        <item m="1" x="38"/>
        <item m="1" x="120"/>
        <item m="1" x="105"/>
        <item m="1" x="73"/>
        <item m="1" x="129"/>
        <item m="1" x="132"/>
        <item m="1" x="116"/>
        <item m="1" x="50"/>
        <item m="1" x="106"/>
        <item m="1" x="60"/>
        <item m="1" x="33"/>
        <item m="1" x="80"/>
        <item m="1" x="128"/>
        <item m="1" x="137"/>
        <item m="1" x="95"/>
        <item m="1" x="78"/>
        <item m="1" x="26"/>
        <item m="1" x="131"/>
        <item m="1" x="130"/>
        <item m="1" x="23"/>
        <item m="1" x="69"/>
        <item m="1" x="77"/>
        <item m="1" x="67"/>
        <item m="1" x="49"/>
        <item m="1" x="91"/>
        <item m="1" x="46"/>
        <item m="1" x="30"/>
        <item m="1" x="82"/>
        <item m="1" x="90"/>
        <item m="1" x="99"/>
        <item m="1" x="43"/>
        <item m="1" x="88"/>
        <item m="1" x="112"/>
        <item m="1" x="97"/>
        <item m="1" x="79"/>
        <item m="1" x="11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numFmtId="3" showAll="0"/>
  </pivotFields>
  <rowFields count="2">
    <field x="0"/>
    <field x="1"/>
  </rowFields>
  <rowItems count="34"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-2"/>
  </colFields>
  <colItems count="2">
    <i>
      <x/>
    </i>
    <i i="1">
      <x v="1"/>
    </i>
  </colItems>
  <dataFields count="2">
    <dataField name="Boletos vendidos" fld="3" baseField="1" baseItem="3" numFmtId="3"/>
    <dataField name="Variación % Año anterior" fld="3" subtotal="average" showDataAs="percentDiff" baseField="0" baseItem="1048828" numFmtId="165"/>
  </dataFields>
  <formats count="19">
    <format dxfId="151">
      <pivotArea type="all" dataOnly="0" outline="0" fieldPosition="0"/>
    </format>
    <format dxfId="150">
      <pivotArea outline="0" collapsedLevelsAreSubtotals="1" fieldPosition="0"/>
    </format>
    <format dxfId="149">
      <pivotArea field="0" type="button" dataOnly="0" labelOnly="1" outline="0" axis="axisRow" fieldPosition="0"/>
    </format>
    <format dxfId="148">
      <pivotArea dataOnly="0" labelOnly="1" fieldPosition="0">
        <references count="1">
          <reference field="0" count="1">
            <x v="26"/>
          </reference>
        </references>
      </pivotArea>
    </format>
    <format dxfId="147">
      <pivotArea dataOnly="0" labelOnly="1" grandRow="1" outline="0" fieldPosition="0"/>
    </format>
    <format dxfId="146">
      <pivotArea dataOnly="0" labelOnly="1" fieldPosition="0">
        <references count="2">
          <reference field="0" count="1" selected="0">
            <x v="26"/>
          </reference>
          <reference field="1" count="0"/>
        </references>
      </pivotArea>
    </format>
    <format dxfId="145">
      <pivotArea dataOnly="0" labelOnly="1" outline="0" axis="axisValues" fieldPosition="0"/>
    </format>
    <format dxfId="144">
      <pivotArea field="2" type="button" dataOnly="0" labelOnly="1" outline="0"/>
    </format>
    <format dxfId="143">
      <pivotArea field="2" type="button" dataOnly="0" labelOnly="1" outline="0"/>
    </format>
    <format dxfId="142">
      <pivotArea outline="0" collapsedLevelsAreSubtotals="1" fieldPosition="0"/>
    </format>
    <format dxfId="141">
      <pivotArea dataOnly="0" labelOnly="1" outline="0" axis="axisValues" fieldPosition="0"/>
    </format>
    <format dxfId="140">
      <pivotArea dataOnly="0" labelOnly="1" outline="0" axis="axisValues" fieldPosition="0"/>
    </format>
    <format dxfId="13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4">
      <pivotArea outline="0" fieldPosition="0">
        <references count="1">
          <reference field="4294967294" count="1">
            <x v="1"/>
          </reference>
        </references>
      </pivotArea>
    </format>
    <format dxfId="133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2" cacheId="38" dataOnRows="1" applyNumberFormats="0" applyBorderFormats="0" applyFontFormats="0" applyPatternFormats="0" applyAlignmentFormats="0" applyWidthHeightFormats="1" dataCaption="Valores" errorCaption="0" showError="1" missingCaption="0" updatedVersion="6" minRefreshableVersion="3" colGrandTotals="0" itemPrintTitles="1" createdVersion="6" indent="0" showHeaders="0" compact="0" compactData="0" multipleFieldFilters="0" chartFormat="2" customListSort="0">
  <location ref="A43:V68" firstHeaderRow="0" firstDataRow="2" firstDataCol="1"/>
  <pivotFields count="27">
    <pivotField axis="axisCol" compact="0" outline="0" showAll="0">
      <items count="3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x="29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howAll="0"/>
    <pivotField compact="0" outline="0" subtotalTop="0" showAll="0"/>
  </pivotFields>
  <rowFields count="1">
    <field x="-2"/>
  </rowFields>
  <rowItems count="2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</rowItems>
  <colFields count="2">
    <field x="0"/>
    <field x="1"/>
  </colFields>
  <colItems count="21">
    <i>
      <x v="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8"/>
    </i>
    <i>
      <x v="2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9"/>
    </i>
  </colItems>
  <dataFields count="24">
    <dataField name="Federico Lacroze " fld="2" showDataAs="percentDiff" baseField="0" baseItem="1048828" numFmtId="10"/>
    <dataField name="José Artigas " fld="3" showDataAs="percentDiff" baseField="0" baseItem="1048828" numFmtId="10"/>
    <dataField name="Pedro N. Arata " fld="4" showDataAs="percentDiff" baseField="0" baseItem="1048828" numFmtId="10"/>
    <dataField name="Dr. Francisco Beiró " fld="5" showDataAs="percentDiff" baseField="0" baseItem="1048828" numFmtId="10"/>
    <dataField name="El Libertador " fld="6" showDataAs="percentDiff" baseField="0" baseItem="1048828" numFmtId="10"/>
    <dataField name="Antonio Devoto " fld="7" showDataAs="percentDiff" baseField="0" baseItem="1048828" numFmtId="10"/>
    <dataField name="Coronel Francisco Lynch " fld="8" showDataAs="percentDiff" baseField="0" baseItem="1048828" numFmtId="10"/>
    <dataField name="Fernández Moreno " fld="9" showDataAs="percentDiff" baseField="0" baseItem="1048828" numFmtId="10"/>
    <dataField name="Lourdes " fld="10" showDataAs="percentDiff" baseField="0" baseItem="1048828" numFmtId="10"/>
    <dataField name="Tropezón " fld="11" showDataAs="percentDiff" baseField="0" baseItem="1048828" numFmtId="10"/>
    <dataField name="José M. Bosch " fld="12" showDataAs="percentDiff" baseField="0" baseItem="1048828" numFmtId="10"/>
    <dataField name="Martín Coronado " fld="13" showDataAs="percentDiff" baseField="0" baseItem="1048828" numFmtId="10"/>
    <dataField name="Pablo Podestá " fld="14" showDataAs="percentDiff" baseField="0" baseItem="1048828" numFmtId="10"/>
    <dataField name="Jorge Newbery " fld="15" showDataAs="percentDiff" baseField="0" baseItem="1048828" numFmtId="10"/>
    <dataField name="Rubén Dario " fld="16" showDataAs="percentDiff" baseField="0" baseItem="1048828" numFmtId="10"/>
    <dataField name="Ejército de los Andes " fld="17" showDataAs="percentDiff" baseField="0" baseItem="1048828" numFmtId="10"/>
    <dataField name="Juan B. de La Salle " fld="18" showDataAs="percentDiff" baseField="0" baseItem="1048828" numFmtId="10"/>
    <dataField name="Sargento Barrufaldi " fld="19" showDataAs="percentDiff" baseField="0" baseItem="1048828" numFmtId="10"/>
    <dataField name="Capitán Lozano " fld="20" showDataAs="percentDiff" baseField="0" baseItem="1048828" numFmtId="10"/>
    <dataField name="Teniente Agneta " fld="21" showDataAs="percentDiff" baseField="0" baseItem="1048828" numFmtId="10"/>
    <dataField name="Campo de Mayo " fld="22" showDataAs="percentDiff" baseField="0" baseItem="1048828" numFmtId="10"/>
    <dataField name="Sargento Cabral " fld="23" showDataAs="percentDiff" baseField="0" baseItem="1048828" numFmtId="10"/>
    <dataField name="General Lemos " fld="24" showDataAs="percentDiff" baseField="0" baseItem="1048828" numFmtId="10"/>
    <dataField name="TOTAL " fld="25" showDataAs="percentDiff" baseField="0" baseItem="1048828" numFmtId="10"/>
  </dataFields>
  <formats count="44">
    <format dxfId="105">
      <pivotArea dataOnly="0" labelOnly="1" grandCol="1" outline="0" fieldPosition="0"/>
    </format>
    <format dxfId="104">
      <pivotArea dataOnly="0" labelOnly="1" fieldPosition="0">
        <references count="1">
          <reference field="0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103">
      <pivotArea dataOnly="0" labelOnly="1" fieldPosition="0">
        <references count="1">
          <reference field="0" count="25" defaultSubtotal="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102">
      <pivotArea dataOnly="0" labelOnly="1" fieldPosition="0">
        <references count="1">
          <reference field="0" count="2">
            <x v="25"/>
            <x v="26"/>
          </reference>
        </references>
      </pivotArea>
    </format>
    <format dxfId="101">
      <pivotArea dataOnly="0" labelOnly="1" fieldPosition="0">
        <references count="1">
          <reference field="0" count="2" defaultSubtotal="1">
            <x v="25"/>
            <x v="26"/>
          </reference>
        </references>
      </pivotArea>
    </format>
    <format dxfId="100">
      <pivotArea dataOnly="0" labelOnly="1" grandCol="1" outline="0" fieldPosition="0"/>
    </format>
    <format dxfId="99">
      <pivotArea dataOnly="0" labelOnly="1" grandCol="1" outline="0" fieldPosition="0"/>
    </format>
    <format dxfId="98">
      <pivotArea dataOnly="0" labelOnly="1" fieldPosition="0">
        <references count="1">
          <reference field="0" count="0"/>
        </references>
      </pivotArea>
    </format>
    <format dxfId="97">
      <pivotArea dataOnly="0" labelOnly="1" fieldPosition="0">
        <references count="1">
          <reference field="0" count="0" defaultSubtotal="1"/>
        </references>
      </pivotArea>
    </format>
    <format dxfId="96">
      <pivotArea dataOnly="0" labelOnly="1" fieldPosition="0">
        <references count="1">
          <reference field="0" count="0"/>
        </references>
      </pivotArea>
    </format>
    <format dxfId="95">
      <pivotArea dataOnly="0" labelOnly="1" fieldPosition="0">
        <references count="1">
          <reference field="0" count="0" defaultSubtotal="1"/>
        </references>
      </pivotArea>
    </format>
    <format dxfId="94">
      <pivotArea type="all" dataOnly="0" outline="0" fieldPosition="0"/>
    </format>
    <format dxfId="93">
      <pivotArea outline="0" collapsedLevelsAreSubtotals="1" fieldPosition="0"/>
    </format>
    <format dxfId="92">
      <pivotArea dataOnly="0" labelOnly="1" fieldPosition="0">
        <references count="1">
          <reference field="0" count="0"/>
        </references>
      </pivotArea>
    </format>
    <format dxfId="91">
      <pivotArea dataOnly="0" labelOnly="1" fieldPosition="0">
        <references count="1">
          <reference field="0" count="0" defaultSubtotal="1"/>
        </references>
      </pivotArea>
    </format>
    <format dxfId="90">
      <pivotArea type="origin" dataOnly="0" labelOnly="1" outline="0" fieldPosition="0"/>
    </format>
    <format dxfId="89">
      <pivotArea outline="0" fieldPosition="0">
        <references count="1">
          <reference field="4294967294" count="1" selected="0">
            <x v="23"/>
          </reference>
        </references>
      </pivotArea>
    </format>
    <format dxfId="88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87">
      <pivotArea outline="0" fieldPosition="0">
        <references count="1">
          <reference field="4294967294" count="1">
            <x v="0"/>
          </reference>
        </references>
      </pivotArea>
    </format>
    <format dxfId="86">
      <pivotArea outline="0" fieldPosition="0">
        <references count="1">
          <reference field="4294967294" count="1">
            <x v="1"/>
          </reference>
        </references>
      </pivotArea>
    </format>
    <format dxfId="85">
      <pivotArea outline="0" fieldPosition="0">
        <references count="1">
          <reference field="4294967294" count="1">
            <x v="2"/>
          </reference>
        </references>
      </pivotArea>
    </format>
    <format dxfId="84">
      <pivotArea outline="0" fieldPosition="0">
        <references count="1">
          <reference field="4294967294" count="1">
            <x v="3"/>
          </reference>
        </references>
      </pivotArea>
    </format>
    <format dxfId="83">
      <pivotArea outline="0" fieldPosition="0">
        <references count="1">
          <reference field="4294967294" count="1">
            <x v="4"/>
          </reference>
        </references>
      </pivotArea>
    </format>
    <format dxfId="82">
      <pivotArea outline="0" fieldPosition="0">
        <references count="1">
          <reference field="4294967294" count="1">
            <x v="5"/>
          </reference>
        </references>
      </pivotArea>
    </format>
    <format dxfId="81">
      <pivotArea outline="0" fieldPosition="0">
        <references count="1">
          <reference field="4294967294" count="1">
            <x v="6"/>
          </reference>
        </references>
      </pivotArea>
    </format>
    <format dxfId="80">
      <pivotArea outline="0" fieldPosition="0">
        <references count="1">
          <reference field="4294967294" count="1">
            <x v="7"/>
          </reference>
        </references>
      </pivotArea>
    </format>
    <format dxfId="79">
      <pivotArea outline="0" fieldPosition="0">
        <references count="1">
          <reference field="4294967294" count="1">
            <x v="8"/>
          </reference>
        </references>
      </pivotArea>
    </format>
    <format dxfId="78">
      <pivotArea outline="0" fieldPosition="0">
        <references count="1">
          <reference field="4294967294" count="1">
            <x v="9"/>
          </reference>
        </references>
      </pivotArea>
    </format>
    <format dxfId="77">
      <pivotArea outline="0" fieldPosition="0">
        <references count="1">
          <reference field="4294967294" count="1">
            <x v="10"/>
          </reference>
        </references>
      </pivotArea>
    </format>
    <format dxfId="76">
      <pivotArea outline="0" fieldPosition="0">
        <references count="1">
          <reference field="4294967294" count="1">
            <x v="11"/>
          </reference>
        </references>
      </pivotArea>
    </format>
    <format dxfId="75">
      <pivotArea outline="0" fieldPosition="0">
        <references count="1">
          <reference field="4294967294" count="1">
            <x v="12"/>
          </reference>
        </references>
      </pivotArea>
    </format>
    <format dxfId="74">
      <pivotArea outline="0" fieldPosition="0">
        <references count="1">
          <reference field="4294967294" count="1">
            <x v="13"/>
          </reference>
        </references>
      </pivotArea>
    </format>
    <format dxfId="73">
      <pivotArea outline="0" fieldPosition="0">
        <references count="1">
          <reference field="4294967294" count="1">
            <x v="14"/>
          </reference>
        </references>
      </pivotArea>
    </format>
    <format dxfId="72">
      <pivotArea outline="0" fieldPosition="0">
        <references count="1">
          <reference field="4294967294" count="1">
            <x v="15"/>
          </reference>
        </references>
      </pivotArea>
    </format>
    <format dxfId="71">
      <pivotArea outline="0" fieldPosition="0">
        <references count="1">
          <reference field="4294967294" count="1">
            <x v="16"/>
          </reference>
        </references>
      </pivotArea>
    </format>
    <format dxfId="70">
      <pivotArea outline="0" fieldPosition="0">
        <references count="1">
          <reference field="4294967294" count="1">
            <x v="17"/>
          </reference>
        </references>
      </pivotArea>
    </format>
    <format dxfId="69">
      <pivotArea outline="0" fieldPosition="0">
        <references count="1">
          <reference field="4294967294" count="1">
            <x v="18"/>
          </reference>
        </references>
      </pivotArea>
    </format>
    <format dxfId="68">
      <pivotArea outline="0" fieldPosition="0">
        <references count="1">
          <reference field="4294967294" count="1">
            <x v="19"/>
          </reference>
        </references>
      </pivotArea>
    </format>
    <format dxfId="67">
      <pivotArea outline="0" fieldPosition="0">
        <references count="1">
          <reference field="4294967294" count="1">
            <x v="20"/>
          </reference>
        </references>
      </pivotArea>
    </format>
    <format dxfId="66">
      <pivotArea outline="0" fieldPosition="0">
        <references count="1">
          <reference field="4294967294" count="1">
            <x v="21"/>
          </reference>
        </references>
      </pivotArea>
    </format>
    <format dxfId="65">
      <pivotArea outline="0" fieldPosition="0">
        <references count="1">
          <reference field="4294967294" count="1">
            <x v="22"/>
          </reference>
        </references>
      </pivotArea>
    </format>
    <format dxfId="64">
      <pivotArea outline="0" fieldPosition="0">
        <references count="1">
          <reference field="4294967294" count="1">
            <x v="23"/>
          </reference>
        </references>
      </pivotArea>
    </format>
    <format dxfId="63">
      <pivotArea outline="0" collapsedLevelsAreSubtotals="1" fieldPosition="0"/>
    </format>
    <format dxfId="62">
      <pivotArea dataOnly="0" labelOnly="1" outline="0" fieldPosition="0">
        <references count="1">
          <reference field="4294967294" count="2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0" count="1" selected="0" defaultSubtotal="1">
              <x v="27"/>
            </reference>
          </references>
        </pivotArea>
      </pivotAreas>
    </conditionalFormat>
  </conditionalFormats>
  <pivotTableStyleInfo name="PivotStyleMedium9 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Dinámica1" cacheId="38" dataOnRows="1" applyNumberFormats="0" applyBorderFormats="0" applyFontFormats="0" applyPatternFormats="0" applyAlignmentFormats="0" applyWidthHeightFormats="1" dataCaption="Valores" showMissing="0" updatedVersion="6" minRefreshableVersion="3" colGrandTotals="0" itemPrintTitles="1" createdVersion="6" indent="0" showHeaders="0" compact="0" compactData="0" multipleFieldFilters="0" chartFormat="2" customListSort="0">
  <location ref="A11:V36" firstHeaderRow="0" firstDataRow="2" firstDataCol="1"/>
  <pivotFields count="27">
    <pivotField axis="axisCol" compact="0" outline="0" showAll="0">
      <items count="3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x="29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howAll="0"/>
    <pivotField compact="0" outline="0" subtotalTop="0" showAll="0"/>
  </pivotFields>
  <rowFields count="1">
    <field x="-2"/>
  </rowFields>
  <rowItems count="2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</rowItems>
  <colFields count="2">
    <field x="0"/>
    <field x="1"/>
  </colFields>
  <colItems count="21">
    <i>
      <x v="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8"/>
    </i>
    <i>
      <x v="2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9"/>
    </i>
  </colItems>
  <dataFields count="24">
    <dataField name="Federico Lacroze " fld="2" baseField="0" baseItem="0"/>
    <dataField name="José Artigas " fld="3" baseField="0" baseItem="0"/>
    <dataField name="Pedro N. Arata " fld="4" baseField="0" baseItem="0"/>
    <dataField name="Dr. Francisco Beiró " fld="5" baseField="0" baseItem="0"/>
    <dataField name="El Libertador " fld="6" baseField="0" baseItem="0"/>
    <dataField name="Antonio Devoto " fld="7" baseField="0" baseItem="0"/>
    <dataField name="Coronel Francisco Lynch " fld="8" baseField="0" baseItem="0"/>
    <dataField name="Fernández Moreno " fld="9" baseField="0" baseItem="0"/>
    <dataField name="Lourdes " fld="10" baseField="0" baseItem="0"/>
    <dataField name="Tropezón " fld="11" baseField="0" baseItem="0"/>
    <dataField name="José M. Bosch " fld="12" baseField="0" baseItem="0"/>
    <dataField name="Martín Coronado " fld="13" baseField="0" baseItem="0"/>
    <dataField name="Pablo Podestá " fld="14" baseField="0" baseItem="0"/>
    <dataField name="Jorge Newbery " fld="15" baseField="0" baseItem="0"/>
    <dataField name="Rubén Dario " fld="16" baseField="0" baseItem="0"/>
    <dataField name="Ejército de los Andes " fld="17" baseField="0" baseItem="0"/>
    <dataField name="Juan B. de La Salle " fld="18" baseField="0" baseItem="0"/>
    <dataField name="Sargento Barrufaldi " fld="19" baseField="0" baseItem="0"/>
    <dataField name="Capitán Lozano " fld="20" baseField="0" baseItem="0"/>
    <dataField name="Teniente Agneta " fld="21" baseField="0" baseItem="0"/>
    <dataField name="Campo de Mayo " fld="22" baseField="0" baseItem="0"/>
    <dataField name="Sargento Cabral " fld="23" baseField="0" baseItem="0"/>
    <dataField name="General Lemos " fld="24" baseField="0" baseItem="0"/>
    <dataField name="TOTAL " fld="25" baseField="1" baseItem="0" numFmtId="3"/>
  </dataFields>
  <formats count="27">
    <format dxfId="132">
      <pivotArea dataOnly="0" labelOnly="1" grandCol="1" outline="0" fieldPosition="0"/>
    </format>
    <format dxfId="131">
      <pivotArea dataOnly="0" labelOnly="1" fieldPosition="0">
        <references count="1">
          <reference field="0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130">
      <pivotArea dataOnly="0" labelOnly="1" fieldPosition="0">
        <references count="1">
          <reference field="0" count="25" defaultSubtotal="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129">
      <pivotArea dataOnly="0" labelOnly="1" fieldPosition="0">
        <references count="1">
          <reference field="0" count="2">
            <x v="25"/>
            <x v="26"/>
          </reference>
        </references>
      </pivotArea>
    </format>
    <format dxfId="128">
      <pivotArea dataOnly="0" labelOnly="1" fieldPosition="0">
        <references count="1">
          <reference field="0" count="2" defaultSubtotal="1">
            <x v="25"/>
            <x v="26"/>
          </reference>
        </references>
      </pivotArea>
    </format>
    <format dxfId="127">
      <pivotArea dataOnly="0" labelOnly="1" grandCol="1" outline="0" fieldPosition="0"/>
    </format>
    <format dxfId="126">
      <pivotArea dataOnly="0" labelOnly="1" grandCol="1" outline="0" fieldPosition="0"/>
    </format>
    <format dxfId="125">
      <pivotArea dataOnly="0" labelOnly="1" fieldPosition="0">
        <references count="1">
          <reference field="0" count="0"/>
        </references>
      </pivotArea>
    </format>
    <format dxfId="124">
      <pivotArea dataOnly="0" labelOnly="1" fieldPosition="0">
        <references count="1">
          <reference field="0" count="0" defaultSubtotal="1"/>
        </references>
      </pivotArea>
    </format>
    <format dxfId="123">
      <pivotArea dataOnly="0" labelOnly="1" fieldPosition="0">
        <references count="1">
          <reference field="0" count="0"/>
        </references>
      </pivotArea>
    </format>
    <format dxfId="122">
      <pivotArea dataOnly="0" labelOnly="1" fieldPosition="0">
        <references count="1">
          <reference field="0" count="0" defaultSubtotal="1"/>
        </references>
      </pivotArea>
    </format>
    <format dxfId="121">
      <pivotArea type="all" dataOnly="0" outline="0" fieldPosition="0"/>
    </format>
    <format dxfId="120">
      <pivotArea outline="0" collapsedLevelsAreSubtotals="1" fieldPosition="0"/>
    </format>
    <format dxfId="119">
      <pivotArea dataOnly="0" labelOnly="1" fieldPosition="0">
        <references count="1">
          <reference field="0" count="0"/>
        </references>
      </pivotArea>
    </format>
    <format dxfId="118">
      <pivotArea dataOnly="0" labelOnly="1" fieldPosition="0">
        <references count="1">
          <reference field="0" count="0" defaultSubtotal="1"/>
        </references>
      </pivotArea>
    </format>
    <format dxfId="117">
      <pivotArea type="origin" dataOnly="0" labelOnly="1" outline="0" fieldPosition="0"/>
    </format>
    <format dxfId="116">
      <pivotArea outline="0" fieldPosition="0">
        <references count="1">
          <reference field="4294967294" count="1">
            <x v="23"/>
          </reference>
        </references>
      </pivotArea>
    </format>
    <format dxfId="115">
      <pivotArea outline="0" fieldPosition="0">
        <references count="1">
          <reference field="4294967294" count="1" selected="0">
            <x v="23"/>
          </reference>
        </references>
      </pivotArea>
    </format>
    <format dxfId="114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113">
      <pivotArea outline="0" collapsedLevelsAreSubtotals="1" fieldPosition="0"/>
    </format>
    <format dxfId="112">
      <pivotArea dataOnly="0" labelOnly="1" outline="0" fieldPosition="0">
        <references count="1">
          <reference field="4294967294" count="2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111">
      <pivotArea dataOnly="0" labelOnly="1" outline="0" fieldPosition="0">
        <references count="1">
          <reference field="0" count="0"/>
        </references>
      </pivotArea>
    </format>
    <format dxfId="110">
      <pivotArea dataOnly="0" labelOnly="1" outline="0" fieldPosition="0">
        <references count="1">
          <reference field="0" count="0" defaultSubtotal="1"/>
        </references>
      </pivotArea>
    </format>
    <format dxfId="109">
      <pivotArea dataOnly="0" labelOnly="1" outline="0" fieldPosition="0">
        <references count="1">
          <reference field="0" count="0"/>
        </references>
      </pivotArea>
    </format>
    <format dxfId="108">
      <pivotArea dataOnly="0" labelOnly="1" outline="0" fieldPosition="0">
        <references count="1">
          <reference field="0" count="0" defaultSubtotal="1"/>
        </references>
      </pivotArea>
    </format>
    <format dxfId="107">
      <pivotArea dataOnly="0" labelOnly="1" outline="0" fieldPosition="0">
        <references count="1">
          <reference field="0" count="0"/>
        </references>
      </pivotArea>
    </format>
    <format dxfId="106">
      <pivotArea dataOnly="0" labelOnly="1" outline="0" fieldPosition="0">
        <references count="1">
          <reference field="0" count="0" defaultSubtotal="1"/>
        </references>
      </pivotArea>
    </format>
  </formats>
  <pivotTableStyleInfo name="PivotStyleMedium9 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ÑO" sourceName="AÑO">
  <pivotTables>
    <pivotTable tabId="5" name="TablaDinámica2"/>
  </pivotTables>
  <data>
    <tabular pivotCacheId="88957205" sortOrder="descending">
      <items count="30">
        <i x="29" s="1"/>
        <i x="28" s="1"/>
        <i x="27" s="1"/>
        <i x="26"/>
        <i x="25"/>
        <i x="24"/>
        <i x="23"/>
        <i x="22"/>
        <i x="21"/>
        <i x="20"/>
        <i x="19"/>
        <i x="18"/>
        <i x="17"/>
        <i x="16"/>
        <i x="15"/>
        <i x="14"/>
        <i x="13"/>
        <i x="12"/>
        <i x="11"/>
        <i x="10"/>
        <i x="9"/>
        <i x="8"/>
        <i x="7"/>
        <i x="6"/>
        <i x="5"/>
        <i x="4"/>
        <i x="3"/>
        <i x="2"/>
        <i x="1"/>
        <i x="0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ES" sourceName="MES">
  <pivotTables>
    <pivotTable tabId="5" name="TablaDinámica2"/>
  </pivotTables>
  <data>
    <tabular pivotCacheId="88957205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ESTACIÓN" sourceName="ESTACIÓN">
  <pivotTables>
    <pivotTable tabId="5" name="TablaDinámica2"/>
  </pivotTables>
  <data>
    <tabular pivotCacheId="88957205">
      <items count="142">
        <i x="5" s="1"/>
        <i x="20" s="1"/>
        <i x="18" s="1"/>
        <i x="6" s="1"/>
        <i x="3" s="1"/>
        <i x="15" s="1"/>
        <i x="4" s="1"/>
        <i x="0" s="1"/>
        <i x="7" s="1"/>
        <i x="22" s="1"/>
        <i x="13" s="1"/>
        <i x="1" s="1"/>
        <i x="10" s="1"/>
        <i x="16" s="1"/>
        <i x="8" s="1"/>
        <i x="11" s="1"/>
        <i x="12" s="1"/>
        <i x="2" s="1"/>
        <i x="14" s="1"/>
        <i x="17" s="1"/>
        <i x="21" s="1"/>
        <i x="19" s="1"/>
        <i x="9" s="1"/>
        <i x="85" s="1" nd="1"/>
        <i x="80" s="1" nd="1"/>
        <i x="45" s="1" nd="1"/>
        <i x="135" s="1" nd="1"/>
        <i x="56" s="1" nd="1"/>
        <i x="136" s="1" nd="1"/>
        <i x="24" s="1" nd="1"/>
        <i x="86" s="1" nd="1"/>
        <i x="55" s="1" nd="1"/>
        <i x="52" s="1" nd="1"/>
        <i x="121" s="1" nd="1"/>
        <i x="129" s="1" nd="1"/>
        <i x="44" s="1" nd="1"/>
        <i x="38" s="1" nd="1"/>
        <i x="83" s="1" nd="1"/>
        <i x="117" s="1" nd="1"/>
        <i x="84" s="1" nd="1"/>
        <i x="118" s="1" nd="1"/>
        <i x="41" s="1" nd="1"/>
        <i x="115" s="1" nd="1"/>
        <i x="23" s="1" nd="1"/>
        <i x="35" s="1" nd="1"/>
        <i x="39" s="1" nd="1"/>
        <i x="66" s="1" nd="1"/>
        <i x="59" s="1" nd="1"/>
        <i x="67" s="1" nd="1"/>
        <i x="46" s="1" nd="1"/>
        <i x="108" s="1" nd="1"/>
        <i x="112" s="1" nd="1"/>
        <i x="94" s="1" nd="1"/>
        <i x="105" s="1" nd="1"/>
        <i x="78" s="1" nd="1"/>
        <i x="70" s="1" nd="1"/>
        <i x="92" s="1" nd="1"/>
        <i x="107" s="1" nd="1"/>
        <i x="58" s="1" nd="1"/>
        <i x="89" s="1" nd="1"/>
        <i x="49" s="1" nd="1"/>
        <i x="72" s="1" nd="1"/>
        <i x="51" s="1" nd="1"/>
        <i x="132" s="1" nd="1"/>
        <i x="43" s="1" nd="1"/>
        <i x="103" s="1" nd="1"/>
        <i x="96" s="1" nd="1"/>
        <i x="68" s="1" nd="1"/>
        <i x="74" s="1" nd="1"/>
        <i x="33" s="1" nd="1"/>
        <i x="30" s="1" nd="1"/>
        <i x="81" s="1" nd="1"/>
        <i x="77" s="1" nd="1"/>
        <i x="40" s="1" nd="1"/>
        <i x="57" s="1" nd="1"/>
        <i x="26" s="1" nd="1"/>
        <i x="91" s="1" nd="1"/>
        <i x="82" s="1" nd="1"/>
        <i x="133" s="1" nd="1"/>
        <i x="111" s="1" nd="1"/>
        <i x="69" s="1" nd="1"/>
        <i x="104" s="1" nd="1"/>
        <i x="99" s="1" nd="1"/>
        <i x="42" s="1" nd="1"/>
        <i x="101" s="1" nd="1"/>
        <i x="137" s="1" nd="1"/>
        <i x="87" s="1" nd="1"/>
        <i x="128" s="1" nd="1"/>
        <i x="114" s="1" nd="1"/>
        <i x="100" s="1" nd="1"/>
        <i x="36" s="1" nd="1"/>
        <i x="97" s="1" nd="1"/>
        <i x="50" s="1" nd="1"/>
        <i x="126" s="1" nd="1"/>
        <i x="79" s="1" nd="1"/>
        <i x="34" s="1" nd="1"/>
        <i x="60" s="1" nd="1"/>
        <i x="110" s="1" nd="1"/>
        <i x="73" s="1" nd="1"/>
        <i x="122" s="1" nd="1"/>
        <i x="71" s="1" nd="1"/>
        <i x="88" s="1" nd="1"/>
        <i x="61" s="1" nd="1"/>
        <i x="27" s="1" nd="1"/>
        <i x="106" s="1" nd="1"/>
        <i x="76" s="1" nd="1"/>
        <i x="109" s="1" nd="1"/>
        <i x="75" s="1" nd="1"/>
        <i x="37" s="1" nd="1"/>
        <i x="119" s="1" nd="1"/>
        <i x="93" s="1" nd="1"/>
        <i x="63" s="1" nd="1"/>
        <i x="120" s="1" nd="1"/>
        <i x="48" s="1" nd="1"/>
        <i x="113" s="1" nd="1"/>
        <i x="62" s="1" nd="1"/>
        <i x="116" s="1" nd="1"/>
        <i x="123" s="1" nd="1"/>
        <i x="64" s="1" nd="1"/>
        <i x="47" s="1" nd="1"/>
        <i x="102" s="1" nd="1"/>
        <i x="131" s="1" nd="1"/>
        <i x="28" s="1" nd="1"/>
        <i x="32" s="1" nd="1"/>
        <i x="31" s="1" nd="1"/>
        <i x="90" s="1" nd="1"/>
        <i x="127" s="1" nd="1"/>
        <i x="98" s="1" nd="1"/>
        <i x="140" s="1" nd="1"/>
        <i x="124" s="1" nd="1"/>
        <i x="141" s="1" nd="1"/>
        <i x="138" s="1" nd="1"/>
        <i x="139" s="1" nd="1"/>
        <i x="29" s="1" nd="1"/>
        <i x="65" s="1" nd="1"/>
        <i x="125" s="1" nd="1"/>
        <i x="54" s="1" nd="1"/>
        <i x="53" s="1" nd="1"/>
        <i x="134" s="1" nd="1"/>
        <i x="25" s="1" nd="1"/>
        <i x="95" s="1" nd="1"/>
        <i x="130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ÑO1" sourceName="AÑO">
  <pivotTables>
    <pivotTable tabId="6" name="TablaDinámica1"/>
    <pivotTable tabId="6" name="Tabla dinámica2"/>
  </pivotTables>
  <data>
    <tabular pivotCacheId="1634590459" sortOrder="descending">
      <items count="30">
        <i x="29" s="1"/>
        <i x="28" s="1"/>
        <i x="27"/>
        <i x="26"/>
        <i x="25"/>
        <i x="24"/>
        <i x="23"/>
        <i x="22"/>
        <i x="21"/>
        <i x="20"/>
        <i x="19"/>
        <i x="18"/>
        <i x="17"/>
        <i x="16"/>
        <i x="15"/>
        <i x="14"/>
        <i x="13"/>
        <i x="12"/>
        <i x="11"/>
        <i x="10"/>
        <i x="9"/>
        <i x="8"/>
        <i x="7"/>
        <i x="6"/>
        <i x="5"/>
        <i x="4"/>
        <i x="3"/>
        <i x="2"/>
        <i x="1"/>
        <i x="0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ES1" sourceName="MES">
  <pivotTables>
    <pivotTable tabId="6" name="TablaDinámica1"/>
    <pivotTable tabId="6" name="Tabla dinámica2"/>
  </pivotTables>
  <data>
    <tabular pivotCacheId="1634590459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ÑO" cache="SegmentaciónDeDatos_AÑO" caption="AÑO" columnCount="15" style="SlicerStyleDark1 2" rowHeight="234710"/>
  <slicer name="MES" cache="SegmentaciónDeDatos_MES" caption="MES" columnCount="12" style="SlicerStyleDark1 2" rowHeight="234710"/>
  <slicer name="ESTACIÓN" cache="SegmentaciónDeDatos_ESTACIÓN" caption="ESTACIÓN" columnCount="5" style="SlicerStyleDark1 2" rowHeight="23471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ÑO 1" cache="SegmentaciónDeDatos_AÑO1" caption="AÑO" columnCount="20" style="SlicerStyleDark1 2" rowHeight="234710"/>
  <slicer name="MES 1" cache="SegmentaciónDeDatos_MES1" caption="MES" columnCount="12" style="SlicerStyleDark1 2" rowHeight="234710"/>
</slicers>
</file>

<file path=xl/tables/table1.xml><?xml version="1.0" encoding="utf-8"?>
<table xmlns="http://schemas.openxmlformats.org/spreadsheetml/2006/main" id="1" name="UR_BolxEst1" displayName="UR_BolxEst1" ref="A1:D8166" totalsRowShown="0" headerRowDxfId="61" dataDxfId="60">
  <autoFilter ref="A1:D8166"/>
  <tableColumns count="4">
    <tableColumn id="1" name="AÑO" dataDxfId="59"/>
    <tableColumn id="2" name="MES" dataDxfId="58"/>
    <tableColumn id="3" name="ESTACIÓN" dataDxfId="57"/>
    <tableColumn id="4" name="PAX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UR_BolxEst2" displayName="UR_BolxEst2" ref="G1:AG356" totalsRowShown="0" headerRowDxfId="55" dataDxfId="54">
  <autoFilter ref="G1:AG356"/>
  <tableColumns count="27">
    <tableColumn id="1" name="AÑO" dataDxfId="53"/>
    <tableColumn id="2" name="MES" dataDxfId="52"/>
    <tableColumn id="4" name="Federico Lacroze" dataDxfId="51"/>
    <tableColumn id="5" name="José Artigas" dataDxfId="50"/>
    <tableColumn id="6" name="Pedro N. Arata" dataDxfId="49"/>
    <tableColumn id="7" name="Dr. Francisco Beiró" dataDxfId="48"/>
    <tableColumn id="8" name="El Libertador" dataDxfId="47"/>
    <tableColumn id="9" name="Antonio Devoto" dataDxfId="46"/>
    <tableColumn id="10" name="Coronel Francisco Lynch" dataDxfId="45"/>
    <tableColumn id="11" name="Fernández Moreno" dataDxfId="44"/>
    <tableColumn id="12" name="Lourdes" dataDxfId="43"/>
    <tableColumn id="13" name="Tropezón" dataDxfId="42"/>
    <tableColumn id="14" name="José M. Bosch" dataDxfId="41"/>
    <tableColumn id="15" name="Martín Coronado" dataDxfId="40"/>
    <tableColumn id="16" name="Pablo Podestá" dataDxfId="39"/>
    <tableColumn id="17" name="Jorge Newbery" dataDxfId="38"/>
    <tableColumn id="18" name="Rubén Dario" dataDxfId="37"/>
    <tableColumn id="19" name="Ejército de los Andes" dataDxfId="36"/>
    <tableColumn id="20" name="Juan B. de La Salle" dataDxfId="35"/>
    <tableColumn id="21" name="Sargento Barrufaldi" dataDxfId="34"/>
    <tableColumn id="22" name="Capitán Lozano" dataDxfId="33"/>
    <tableColumn id="50" name="Teniente Agneta" dataDxfId="32"/>
    <tableColumn id="49" name="Campo de Mayo" dataDxfId="31"/>
    <tableColumn id="48" name="Sargento Cabral" dataDxfId="30"/>
    <tableColumn id="47" name="General Lemos" dataDxfId="29"/>
    <tableColumn id="26" name="TOTAL" dataDxfId="28">
      <calculatedColumnFormula>SUM(I2:AE2)</calculatedColumnFormula>
    </tableColumn>
    <tableColumn id="36" name="Observaciones" dataDxfId="2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24" displayName="Tabla24" ref="A5:G28" totalsRowShown="0" headerRowDxfId="26">
  <autoFilter ref="A5:G2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Nº" dataDxfId="25"/>
    <tableColumn id="2" name="Progre-siva" dataDxfId="24"/>
    <tableColumn id="3" name="F.Lacroze - Gral. Lemos (e.)" dataDxfId="23"/>
    <tableColumn id="4" name="Denominación" dataDxfId="22"/>
    <tableColumn id="5" name="Partido" dataDxfId="21"/>
    <tableColumn id="6" name="Longitud" dataDxfId="20" dataCellStyle="Millares"/>
    <tableColumn id="7" name="Latitud" dataDxfId="19" dataCellStyle="Millar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microsoft.com/office/2007/relationships/slicer" Target="../slicers/slicer2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M382"/>
  <sheetViews>
    <sheetView showGridLines="0" zoomScale="90" zoomScaleNormal="90" workbookViewId="0">
      <selection activeCell="K14" sqref="K14"/>
    </sheetView>
  </sheetViews>
  <sheetFormatPr baseColWidth="10" defaultRowHeight="15" x14ac:dyDescent="0.25"/>
  <cols>
    <col min="1" max="10" width="12.5703125" customWidth="1"/>
    <col min="11" max="11" width="14.140625" style="5" customWidth="1"/>
    <col min="12" max="12" width="12.7109375" style="3" customWidth="1"/>
    <col min="13" max="52" width="12.5703125" customWidth="1"/>
  </cols>
  <sheetData>
    <row r="1" spans="1:13" ht="30" x14ac:dyDescent="0.25">
      <c r="A1" s="7" t="s">
        <v>19</v>
      </c>
    </row>
    <row r="2" spans="1:13" ht="29.25" x14ac:dyDescent="0.25">
      <c r="A2" s="6" t="s">
        <v>50</v>
      </c>
    </row>
    <row r="3" spans="1:13" x14ac:dyDescent="0.25">
      <c r="A3" s="126"/>
      <c r="B3" s="126" t="s">
        <v>114</v>
      </c>
      <c r="C3" s="218">
        <f ca="1">+TODAY()</f>
        <v>45152</v>
      </c>
      <c r="D3" s="218"/>
      <c r="E3" s="127"/>
      <c r="F3" s="127"/>
      <c r="G3" s="127"/>
      <c r="H3" s="127"/>
      <c r="I3" s="127"/>
      <c r="J3" s="127"/>
      <c r="K3" s="128"/>
      <c r="L3" s="129"/>
      <c r="M3" s="127"/>
    </row>
    <row r="5" spans="1:13" ht="25.5" x14ac:dyDescent="0.25">
      <c r="K5" s="232" t="s">
        <v>20</v>
      </c>
      <c r="L5" s="234" t="s">
        <v>22</v>
      </c>
      <c r="M5" s="234" t="s">
        <v>21</v>
      </c>
    </row>
    <row r="6" spans="1:13" x14ac:dyDescent="0.25">
      <c r="K6" s="233">
        <v>2021</v>
      </c>
      <c r="L6" s="230">
        <v>11197305</v>
      </c>
      <c r="M6" s="231"/>
    </row>
    <row r="7" spans="1:13" x14ac:dyDescent="0.25">
      <c r="K7" s="229" t="s">
        <v>12</v>
      </c>
      <c r="L7" s="230">
        <v>699131</v>
      </c>
      <c r="M7" s="231"/>
    </row>
    <row r="8" spans="1:13" x14ac:dyDescent="0.25">
      <c r="K8" s="229" t="s">
        <v>13</v>
      </c>
      <c r="L8" s="230">
        <v>717592</v>
      </c>
      <c r="M8" s="231"/>
    </row>
    <row r="9" spans="1:13" x14ac:dyDescent="0.25">
      <c r="K9" s="229" t="s">
        <v>14</v>
      </c>
      <c r="L9" s="230">
        <v>964113</v>
      </c>
      <c r="M9" s="231"/>
    </row>
    <row r="10" spans="1:13" x14ac:dyDescent="0.25">
      <c r="K10" s="229" t="s">
        <v>15</v>
      </c>
      <c r="L10" s="230">
        <v>766592</v>
      </c>
      <c r="M10" s="231"/>
    </row>
    <row r="11" spans="1:13" x14ac:dyDescent="0.25">
      <c r="K11" s="229" t="s">
        <v>4</v>
      </c>
      <c r="L11" s="230">
        <v>649867</v>
      </c>
      <c r="M11" s="231"/>
    </row>
    <row r="12" spans="1:13" x14ac:dyDescent="0.25">
      <c r="K12" s="229" t="s">
        <v>5</v>
      </c>
      <c r="L12" s="230">
        <v>766149</v>
      </c>
      <c r="M12" s="231"/>
    </row>
    <row r="13" spans="1:13" x14ac:dyDescent="0.25">
      <c r="K13" s="229" t="s">
        <v>6</v>
      </c>
      <c r="L13" s="230">
        <v>857546</v>
      </c>
      <c r="M13" s="231"/>
    </row>
    <row r="14" spans="1:13" x14ac:dyDescent="0.25">
      <c r="K14" s="229" t="s">
        <v>7</v>
      </c>
      <c r="L14" s="230">
        <v>957554</v>
      </c>
      <c r="M14" s="231"/>
    </row>
    <row r="15" spans="1:13" x14ac:dyDescent="0.25">
      <c r="K15" s="229" t="s">
        <v>8</v>
      </c>
      <c r="L15" s="230">
        <v>1111090</v>
      </c>
      <c r="M15" s="231"/>
    </row>
    <row r="16" spans="1:13" x14ac:dyDescent="0.25">
      <c r="K16" s="229" t="s">
        <v>9</v>
      </c>
      <c r="L16" s="230">
        <v>1190205</v>
      </c>
      <c r="M16" s="231"/>
    </row>
    <row r="17" spans="11:13" x14ac:dyDescent="0.25">
      <c r="K17" s="229" t="s">
        <v>10</v>
      </c>
      <c r="L17" s="230">
        <v>1262355</v>
      </c>
      <c r="M17" s="231"/>
    </row>
    <row r="18" spans="11:13" x14ac:dyDescent="0.25">
      <c r="K18" s="229" t="s">
        <v>11</v>
      </c>
      <c r="L18" s="230">
        <v>1255111</v>
      </c>
      <c r="M18" s="231"/>
    </row>
    <row r="19" spans="11:13" x14ac:dyDescent="0.25">
      <c r="K19" s="233">
        <v>2022</v>
      </c>
      <c r="L19" s="230">
        <v>17827378</v>
      </c>
      <c r="M19" s="231">
        <v>0.59211328082962822</v>
      </c>
    </row>
    <row r="20" spans="11:13" x14ac:dyDescent="0.25">
      <c r="K20" s="229" t="s">
        <v>12</v>
      </c>
      <c r="L20" s="230">
        <v>921004</v>
      </c>
      <c r="M20" s="231">
        <v>0.31735540263555745</v>
      </c>
    </row>
    <row r="21" spans="11:13" x14ac:dyDescent="0.25">
      <c r="K21" s="229" t="s">
        <v>13</v>
      </c>
      <c r="L21" s="230">
        <v>1092620</v>
      </c>
      <c r="M21" s="231">
        <v>0.52262009609917603</v>
      </c>
    </row>
    <row r="22" spans="11:13" x14ac:dyDescent="0.25">
      <c r="K22" s="229" t="s">
        <v>14</v>
      </c>
      <c r="L22" s="230">
        <v>1398175</v>
      </c>
      <c r="M22" s="231">
        <v>0.45021900959742273</v>
      </c>
    </row>
    <row r="23" spans="11:13" x14ac:dyDescent="0.25">
      <c r="K23" s="229" t="s">
        <v>15</v>
      </c>
      <c r="L23" s="230">
        <v>1528905</v>
      </c>
      <c r="M23" s="231">
        <v>0.99441815202871942</v>
      </c>
    </row>
    <row r="24" spans="11:13" x14ac:dyDescent="0.25">
      <c r="K24" s="229" t="s">
        <v>4</v>
      </c>
      <c r="L24" s="230">
        <v>1517797</v>
      </c>
      <c r="M24" s="231">
        <v>1.3355501971941948</v>
      </c>
    </row>
    <row r="25" spans="11:13" x14ac:dyDescent="0.25">
      <c r="K25" s="229" t="s">
        <v>5</v>
      </c>
      <c r="L25" s="230">
        <v>1524272</v>
      </c>
      <c r="M25" s="231">
        <v>0.98952423092636055</v>
      </c>
    </row>
    <row r="26" spans="11:13" x14ac:dyDescent="0.25">
      <c r="K26" s="229" t="s">
        <v>6</v>
      </c>
      <c r="L26" s="230">
        <v>1544748</v>
      </c>
      <c r="M26" s="231">
        <v>0.80135876092944291</v>
      </c>
    </row>
    <row r="27" spans="11:13" x14ac:dyDescent="0.25">
      <c r="K27" s="229" t="s">
        <v>7</v>
      </c>
      <c r="L27" s="230">
        <v>1765068</v>
      </c>
      <c r="M27" s="231">
        <v>0.8433090979725425</v>
      </c>
    </row>
    <row r="28" spans="11:13" x14ac:dyDescent="0.25">
      <c r="K28" s="229" t="s">
        <v>8</v>
      </c>
      <c r="L28" s="230">
        <v>1768642</v>
      </c>
      <c r="M28" s="231">
        <v>0.59180804435284284</v>
      </c>
    </row>
    <row r="29" spans="11:13" x14ac:dyDescent="0.25">
      <c r="K29" s="229" t="s">
        <v>9</v>
      </c>
      <c r="L29" s="230">
        <v>1656676</v>
      </c>
      <c r="M29" s="231">
        <v>0.3919249204968891</v>
      </c>
    </row>
    <row r="30" spans="11:13" x14ac:dyDescent="0.25">
      <c r="K30" s="229" t="s">
        <v>10</v>
      </c>
      <c r="L30" s="230">
        <v>1638024</v>
      </c>
      <c r="M30" s="231">
        <v>0.29759378304834999</v>
      </c>
    </row>
    <row r="31" spans="11:13" x14ac:dyDescent="0.25">
      <c r="K31" s="229" t="s">
        <v>11</v>
      </c>
      <c r="L31" s="230">
        <v>1471447</v>
      </c>
      <c r="M31" s="231">
        <v>0.17236403792174548</v>
      </c>
    </row>
    <row r="32" spans="11:13" x14ac:dyDescent="0.25">
      <c r="K32" s="233">
        <v>2023</v>
      </c>
      <c r="L32" s="230">
        <v>11144862</v>
      </c>
      <c r="M32" s="231">
        <v>7.1693084327135156E-2</v>
      </c>
    </row>
    <row r="33" spans="11:13" x14ac:dyDescent="0.25">
      <c r="K33" s="229" t="s">
        <v>12</v>
      </c>
      <c r="L33" s="230">
        <v>1362794</v>
      </c>
      <c r="M33" s="231">
        <v>0.47968304155030833</v>
      </c>
    </row>
    <row r="34" spans="11:13" x14ac:dyDescent="0.25">
      <c r="K34" s="229" t="s">
        <v>13</v>
      </c>
      <c r="L34" s="230">
        <v>1344614</v>
      </c>
      <c r="M34" s="231">
        <v>0.23063279090626215</v>
      </c>
    </row>
    <row r="35" spans="11:13" x14ac:dyDescent="0.25">
      <c r="K35" s="229" t="s">
        <v>14</v>
      </c>
      <c r="L35" s="230">
        <v>1736961</v>
      </c>
      <c r="M35" s="231">
        <v>0.24230586299998211</v>
      </c>
    </row>
    <row r="36" spans="11:13" x14ac:dyDescent="0.25">
      <c r="K36" s="229" t="s">
        <v>15</v>
      </c>
      <c r="L36" s="230">
        <v>1647255</v>
      </c>
      <c r="M36" s="231">
        <v>7.7408341263845645E-2</v>
      </c>
    </row>
    <row r="37" spans="11:13" x14ac:dyDescent="0.25">
      <c r="K37" s="229" t="s">
        <v>4</v>
      </c>
      <c r="L37" s="230">
        <v>1742355</v>
      </c>
      <c r="M37" s="231">
        <v>0.14794995641709682</v>
      </c>
    </row>
    <row r="38" spans="11:13" x14ac:dyDescent="0.25">
      <c r="K38" s="229" t="s">
        <v>5</v>
      </c>
      <c r="L38" s="230">
        <v>1671528</v>
      </c>
      <c r="M38" s="231">
        <v>9.6607429645102591E-2</v>
      </c>
    </row>
    <row r="39" spans="11:13" x14ac:dyDescent="0.25">
      <c r="K39" s="229" t="s">
        <v>6</v>
      </c>
      <c r="L39" s="230">
        <v>1639355</v>
      </c>
      <c r="M39" s="231">
        <v>6.12442935676238E-2</v>
      </c>
    </row>
    <row r="40" spans="11:13" x14ac:dyDescent="0.25">
      <c r="K40"/>
      <c r="L40"/>
    </row>
    <row r="41" spans="11:13" x14ac:dyDescent="0.25">
      <c r="K41"/>
      <c r="L41"/>
    </row>
    <row r="42" spans="11:13" x14ac:dyDescent="0.25">
      <c r="K42"/>
      <c r="L42"/>
    </row>
    <row r="43" spans="11:13" x14ac:dyDescent="0.25">
      <c r="K43"/>
      <c r="L43"/>
    </row>
    <row r="44" spans="11:13" x14ac:dyDescent="0.25">
      <c r="K44"/>
      <c r="L44"/>
    </row>
    <row r="45" spans="11:13" x14ac:dyDescent="0.25">
      <c r="K45"/>
      <c r="L45"/>
    </row>
    <row r="46" spans="11:13" x14ac:dyDescent="0.25">
      <c r="K46"/>
      <c r="L46"/>
    </row>
    <row r="47" spans="11:13" x14ac:dyDescent="0.25">
      <c r="K47"/>
      <c r="L47"/>
    </row>
    <row r="48" spans="11:13" x14ac:dyDescent="0.25">
      <c r="K48"/>
      <c r="L48"/>
    </row>
    <row r="49" spans="11:12" x14ac:dyDescent="0.25">
      <c r="K49"/>
      <c r="L49"/>
    </row>
    <row r="50" spans="11:12" x14ac:dyDescent="0.25">
      <c r="K50"/>
      <c r="L50"/>
    </row>
    <row r="51" spans="11:12" x14ac:dyDescent="0.25">
      <c r="K51"/>
      <c r="L51"/>
    </row>
    <row r="52" spans="11:12" x14ac:dyDescent="0.25">
      <c r="K52"/>
      <c r="L52"/>
    </row>
    <row r="53" spans="11:12" x14ac:dyDescent="0.25">
      <c r="K53"/>
      <c r="L53"/>
    </row>
    <row r="54" spans="11:12" x14ac:dyDescent="0.25">
      <c r="K54"/>
      <c r="L54"/>
    </row>
    <row r="55" spans="11:12" x14ac:dyDescent="0.25">
      <c r="K55"/>
      <c r="L55"/>
    </row>
    <row r="56" spans="11:12" x14ac:dyDescent="0.25">
      <c r="K56"/>
      <c r="L56"/>
    </row>
    <row r="57" spans="11:12" x14ac:dyDescent="0.25">
      <c r="K57"/>
      <c r="L57"/>
    </row>
    <row r="58" spans="11:12" x14ac:dyDescent="0.25">
      <c r="K58"/>
      <c r="L58"/>
    </row>
    <row r="59" spans="11:12" x14ac:dyDescent="0.25">
      <c r="K59"/>
      <c r="L59"/>
    </row>
    <row r="60" spans="11:12" x14ac:dyDescent="0.25">
      <c r="K60"/>
      <c r="L60"/>
    </row>
    <row r="61" spans="11:12" x14ac:dyDescent="0.25">
      <c r="K61"/>
      <c r="L61"/>
    </row>
    <row r="62" spans="11:12" x14ac:dyDescent="0.25">
      <c r="K62"/>
      <c r="L62"/>
    </row>
    <row r="63" spans="11:12" x14ac:dyDescent="0.25">
      <c r="K63"/>
      <c r="L63"/>
    </row>
    <row r="64" spans="11:12" x14ac:dyDescent="0.25">
      <c r="K64"/>
      <c r="L64"/>
    </row>
    <row r="65" spans="11:12" x14ac:dyDescent="0.25">
      <c r="K65"/>
      <c r="L65"/>
    </row>
    <row r="66" spans="11:12" x14ac:dyDescent="0.25">
      <c r="K66"/>
      <c r="L66"/>
    </row>
    <row r="67" spans="11:12" x14ac:dyDescent="0.25">
      <c r="K67"/>
      <c r="L67"/>
    </row>
    <row r="68" spans="11:12" x14ac:dyDescent="0.25">
      <c r="K68"/>
      <c r="L68"/>
    </row>
    <row r="69" spans="11:12" x14ac:dyDescent="0.25">
      <c r="K69"/>
      <c r="L69"/>
    </row>
    <row r="70" spans="11:12" x14ac:dyDescent="0.25">
      <c r="K70"/>
      <c r="L70"/>
    </row>
    <row r="71" spans="11:12" x14ac:dyDescent="0.25">
      <c r="K71"/>
      <c r="L71"/>
    </row>
    <row r="72" spans="11:12" x14ac:dyDescent="0.25">
      <c r="K72"/>
      <c r="L72"/>
    </row>
    <row r="73" spans="11:12" x14ac:dyDescent="0.25">
      <c r="K73"/>
      <c r="L73"/>
    </row>
    <row r="74" spans="11:12" x14ac:dyDescent="0.25">
      <c r="K74"/>
      <c r="L74"/>
    </row>
    <row r="75" spans="11:12" x14ac:dyDescent="0.25">
      <c r="K75"/>
      <c r="L75"/>
    </row>
    <row r="76" spans="11:12" x14ac:dyDescent="0.25">
      <c r="K76"/>
      <c r="L76"/>
    </row>
    <row r="77" spans="11:12" x14ac:dyDescent="0.25">
      <c r="K77"/>
      <c r="L77"/>
    </row>
    <row r="78" spans="11:12" x14ac:dyDescent="0.25">
      <c r="K78"/>
      <c r="L78"/>
    </row>
    <row r="79" spans="11:12" x14ac:dyDescent="0.25">
      <c r="K79"/>
      <c r="L79"/>
    </row>
    <row r="80" spans="11:12" x14ac:dyDescent="0.25">
      <c r="K80"/>
      <c r="L80"/>
    </row>
    <row r="81" spans="11:12" x14ac:dyDescent="0.25">
      <c r="K81"/>
      <c r="L81"/>
    </row>
    <row r="82" spans="11:12" x14ac:dyDescent="0.25">
      <c r="K82"/>
      <c r="L82"/>
    </row>
    <row r="83" spans="11:12" x14ac:dyDescent="0.25">
      <c r="K83"/>
      <c r="L83"/>
    </row>
    <row r="84" spans="11:12" x14ac:dyDescent="0.25">
      <c r="K84"/>
      <c r="L84"/>
    </row>
    <row r="85" spans="11:12" x14ac:dyDescent="0.25">
      <c r="K85"/>
      <c r="L85"/>
    </row>
    <row r="86" spans="11:12" x14ac:dyDescent="0.25">
      <c r="K86"/>
      <c r="L86"/>
    </row>
    <row r="87" spans="11:12" x14ac:dyDescent="0.25">
      <c r="K87"/>
      <c r="L87"/>
    </row>
    <row r="88" spans="11:12" x14ac:dyDescent="0.25">
      <c r="K88"/>
      <c r="L88"/>
    </row>
    <row r="89" spans="11:12" x14ac:dyDescent="0.25">
      <c r="K89"/>
      <c r="L89"/>
    </row>
    <row r="90" spans="11:12" x14ac:dyDescent="0.25">
      <c r="K90"/>
      <c r="L90"/>
    </row>
    <row r="91" spans="11:12" x14ac:dyDescent="0.25">
      <c r="K91"/>
      <c r="L91"/>
    </row>
    <row r="92" spans="11:12" x14ac:dyDescent="0.25">
      <c r="K92"/>
      <c r="L92"/>
    </row>
    <row r="93" spans="11:12" x14ac:dyDescent="0.25">
      <c r="K93"/>
      <c r="L93"/>
    </row>
    <row r="94" spans="11:12" x14ac:dyDescent="0.25">
      <c r="K94"/>
      <c r="L94"/>
    </row>
    <row r="95" spans="11:12" x14ac:dyDescent="0.25">
      <c r="K95"/>
      <c r="L95"/>
    </row>
    <row r="96" spans="11:12" x14ac:dyDescent="0.25">
      <c r="K96"/>
      <c r="L96"/>
    </row>
    <row r="97" spans="11:12" x14ac:dyDescent="0.25">
      <c r="K97"/>
      <c r="L97"/>
    </row>
    <row r="98" spans="11:12" x14ac:dyDescent="0.25">
      <c r="K98"/>
      <c r="L98"/>
    </row>
    <row r="99" spans="11:12" x14ac:dyDescent="0.25">
      <c r="K99"/>
      <c r="L99"/>
    </row>
    <row r="100" spans="11:12" x14ac:dyDescent="0.25">
      <c r="K100"/>
      <c r="L100"/>
    </row>
    <row r="101" spans="11:12" x14ac:dyDescent="0.25">
      <c r="K101"/>
      <c r="L101"/>
    </row>
    <row r="102" spans="11:12" x14ac:dyDescent="0.25">
      <c r="K102"/>
      <c r="L102"/>
    </row>
    <row r="103" spans="11:12" x14ac:dyDescent="0.25">
      <c r="K103"/>
      <c r="L103"/>
    </row>
    <row r="104" spans="11:12" x14ac:dyDescent="0.25">
      <c r="K104"/>
      <c r="L104"/>
    </row>
    <row r="105" spans="11:12" x14ac:dyDescent="0.25">
      <c r="K105"/>
      <c r="L105"/>
    </row>
    <row r="106" spans="11:12" x14ac:dyDescent="0.25">
      <c r="K106"/>
      <c r="L106"/>
    </row>
    <row r="107" spans="11:12" x14ac:dyDescent="0.25">
      <c r="K107"/>
      <c r="L107"/>
    </row>
    <row r="108" spans="11:12" x14ac:dyDescent="0.25">
      <c r="K108"/>
      <c r="L108"/>
    </row>
    <row r="109" spans="11:12" x14ac:dyDescent="0.25">
      <c r="K109"/>
      <c r="L109"/>
    </row>
    <row r="110" spans="11:12" x14ac:dyDescent="0.25">
      <c r="K110"/>
      <c r="L110"/>
    </row>
    <row r="111" spans="11:12" x14ac:dyDescent="0.25">
      <c r="K111"/>
      <c r="L111"/>
    </row>
    <row r="112" spans="11:12" x14ac:dyDescent="0.25">
      <c r="K112"/>
      <c r="L112"/>
    </row>
    <row r="113" spans="11:12" x14ac:dyDescent="0.25">
      <c r="K113"/>
      <c r="L113"/>
    </row>
    <row r="114" spans="11:12" x14ac:dyDescent="0.25">
      <c r="K114"/>
      <c r="L114"/>
    </row>
    <row r="115" spans="11:12" x14ac:dyDescent="0.25">
      <c r="K115"/>
      <c r="L115"/>
    </row>
    <row r="116" spans="11:12" x14ac:dyDescent="0.25">
      <c r="K116"/>
      <c r="L116"/>
    </row>
    <row r="117" spans="11:12" x14ac:dyDescent="0.25">
      <c r="K117"/>
      <c r="L117"/>
    </row>
    <row r="118" spans="11:12" x14ac:dyDescent="0.25">
      <c r="K118"/>
      <c r="L118"/>
    </row>
    <row r="119" spans="11:12" x14ac:dyDescent="0.25">
      <c r="K119"/>
      <c r="L119"/>
    </row>
    <row r="120" spans="11:12" x14ac:dyDescent="0.25">
      <c r="K120"/>
      <c r="L120"/>
    </row>
    <row r="121" spans="11:12" x14ac:dyDescent="0.25">
      <c r="K121"/>
      <c r="L121"/>
    </row>
    <row r="122" spans="11:12" x14ac:dyDescent="0.25">
      <c r="K122"/>
      <c r="L122"/>
    </row>
    <row r="123" spans="11:12" x14ac:dyDescent="0.25">
      <c r="K123"/>
      <c r="L123"/>
    </row>
    <row r="124" spans="11:12" x14ac:dyDescent="0.25">
      <c r="K124"/>
      <c r="L124"/>
    </row>
    <row r="125" spans="11:12" x14ac:dyDescent="0.25">
      <c r="K125"/>
      <c r="L125"/>
    </row>
    <row r="126" spans="11:12" x14ac:dyDescent="0.25">
      <c r="K126"/>
      <c r="L126"/>
    </row>
    <row r="127" spans="11:12" x14ac:dyDescent="0.25">
      <c r="K127"/>
      <c r="L127"/>
    </row>
    <row r="128" spans="11:12" x14ac:dyDescent="0.25">
      <c r="K128"/>
      <c r="L128"/>
    </row>
    <row r="129" spans="11:12" x14ac:dyDescent="0.25">
      <c r="K129"/>
      <c r="L129"/>
    </row>
    <row r="130" spans="11:12" x14ac:dyDescent="0.25">
      <c r="K130"/>
      <c r="L130"/>
    </row>
    <row r="131" spans="11:12" x14ac:dyDescent="0.25">
      <c r="K131"/>
      <c r="L131"/>
    </row>
    <row r="132" spans="11:12" x14ac:dyDescent="0.25">
      <c r="K132"/>
      <c r="L132"/>
    </row>
    <row r="133" spans="11:12" x14ac:dyDescent="0.25">
      <c r="K133"/>
      <c r="L133"/>
    </row>
    <row r="134" spans="11:12" x14ac:dyDescent="0.25">
      <c r="K134"/>
      <c r="L134"/>
    </row>
    <row r="135" spans="11:12" x14ac:dyDescent="0.25">
      <c r="K135"/>
      <c r="L135"/>
    </row>
    <row r="136" spans="11:12" x14ac:dyDescent="0.25">
      <c r="K136"/>
      <c r="L136"/>
    </row>
    <row r="137" spans="11:12" x14ac:dyDescent="0.25">
      <c r="K137"/>
      <c r="L137"/>
    </row>
    <row r="138" spans="11:12" x14ac:dyDescent="0.25">
      <c r="K138"/>
      <c r="L138"/>
    </row>
    <row r="139" spans="11:12" x14ac:dyDescent="0.25">
      <c r="K139"/>
      <c r="L139"/>
    </row>
    <row r="140" spans="11:12" x14ac:dyDescent="0.25">
      <c r="K140"/>
      <c r="L140"/>
    </row>
    <row r="141" spans="11:12" x14ac:dyDescent="0.25">
      <c r="K141"/>
      <c r="L141"/>
    </row>
    <row r="142" spans="11:12" x14ac:dyDescent="0.25">
      <c r="K142"/>
      <c r="L142"/>
    </row>
    <row r="143" spans="11:12" x14ac:dyDescent="0.25">
      <c r="K143"/>
      <c r="L143"/>
    </row>
    <row r="144" spans="11:12" x14ac:dyDescent="0.25">
      <c r="K144"/>
      <c r="L144"/>
    </row>
    <row r="145" spans="11:12" x14ac:dyDescent="0.25">
      <c r="K145"/>
      <c r="L145"/>
    </row>
    <row r="146" spans="11:12" x14ac:dyDescent="0.25">
      <c r="K146"/>
      <c r="L146"/>
    </row>
    <row r="147" spans="11:12" x14ac:dyDescent="0.25">
      <c r="K147"/>
      <c r="L147"/>
    </row>
    <row r="148" spans="11:12" x14ac:dyDescent="0.25">
      <c r="K148"/>
      <c r="L148"/>
    </row>
    <row r="149" spans="11:12" x14ac:dyDescent="0.25">
      <c r="K149"/>
      <c r="L149"/>
    </row>
    <row r="150" spans="11:12" x14ac:dyDescent="0.25">
      <c r="K150"/>
      <c r="L150"/>
    </row>
    <row r="151" spans="11:12" x14ac:dyDescent="0.25">
      <c r="K151"/>
      <c r="L151"/>
    </row>
    <row r="152" spans="11:12" x14ac:dyDescent="0.25">
      <c r="K152"/>
      <c r="L152"/>
    </row>
    <row r="153" spans="11:12" x14ac:dyDescent="0.25">
      <c r="K153"/>
      <c r="L153"/>
    </row>
    <row r="154" spans="11:12" x14ac:dyDescent="0.25">
      <c r="K154"/>
      <c r="L154"/>
    </row>
    <row r="155" spans="11:12" x14ac:dyDescent="0.25">
      <c r="K155"/>
      <c r="L155"/>
    </row>
    <row r="156" spans="11:12" x14ac:dyDescent="0.25">
      <c r="K156"/>
      <c r="L156"/>
    </row>
    <row r="157" spans="11:12" x14ac:dyDescent="0.25">
      <c r="K157"/>
      <c r="L157"/>
    </row>
    <row r="158" spans="11:12" x14ac:dyDescent="0.25">
      <c r="K158"/>
      <c r="L158"/>
    </row>
    <row r="159" spans="11:12" x14ac:dyDescent="0.25">
      <c r="K159"/>
      <c r="L159"/>
    </row>
    <row r="160" spans="11:12" x14ac:dyDescent="0.25">
      <c r="K160"/>
      <c r="L160"/>
    </row>
    <row r="161" spans="11:12" x14ac:dyDescent="0.25">
      <c r="K161"/>
      <c r="L161"/>
    </row>
    <row r="162" spans="11:12" x14ac:dyDescent="0.25">
      <c r="K162"/>
      <c r="L162"/>
    </row>
    <row r="163" spans="11:12" x14ac:dyDescent="0.25">
      <c r="K163"/>
      <c r="L163"/>
    </row>
    <row r="164" spans="11:12" x14ac:dyDescent="0.25">
      <c r="K164"/>
      <c r="L164"/>
    </row>
    <row r="165" spans="11:12" x14ac:dyDescent="0.25">
      <c r="K165"/>
      <c r="L165"/>
    </row>
    <row r="166" spans="11:12" x14ac:dyDescent="0.25">
      <c r="K166"/>
      <c r="L166"/>
    </row>
    <row r="167" spans="11:12" x14ac:dyDescent="0.25">
      <c r="K167"/>
      <c r="L167"/>
    </row>
    <row r="168" spans="11:12" x14ac:dyDescent="0.25">
      <c r="K168"/>
      <c r="L168"/>
    </row>
    <row r="169" spans="11:12" x14ac:dyDescent="0.25">
      <c r="K169"/>
      <c r="L169"/>
    </row>
    <row r="170" spans="11:12" x14ac:dyDescent="0.25">
      <c r="K170"/>
      <c r="L170"/>
    </row>
    <row r="171" spans="11:12" x14ac:dyDescent="0.25">
      <c r="K171"/>
      <c r="L171"/>
    </row>
    <row r="172" spans="11:12" x14ac:dyDescent="0.25">
      <c r="K172"/>
      <c r="L172"/>
    </row>
    <row r="173" spans="11:12" x14ac:dyDescent="0.25">
      <c r="K173"/>
      <c r="L173"/>
    </row>
    <row r="174" spans="11:12" x14ac:dyDescent="0.25">
      <c r="K174"/>
      <c r="L174"/>
    </row>
    <row r="175" spans="11:12" x14ac:dyDescent="0.25">
      <c r="K175"/>
      <c r="L175"/>
    </row>
    <row r="176" spans="11:12" x14ac:dyDescent="0.25">
      <c r="K176"/>
      <c r="L176"/>
    </row>
    <row r="177" spans="11:12" x14ac:dyDescent="0.25">
      <c r="K177"/>
      <c r="L177"/>
    </row>
    <row r="178" spans="11:12" x14ac:dyDescent="0.25">
      <c r="K178"/>
      <c r="L178"/>
    </row>
    <row r="179" spans="11:12" x14ac:dyDescent="0.25">
      <c r="K179"/>
      <c r="L179"/>
    </row>
    <row r="180" spans="11:12" x14ac:dyDescent="0.25">
      <c r="K180"/>
      <c r="L180"/>
    </row>
    <row r="181" spans="11:12" x14ac:dyDescent="0.25">
      <c r="K181"/>
      <c r="L181"/>
    </row>
    <row r="182" spans="11:12" x14ac:dyDescent="0.25">
      <c r="K182"/>
      <c r="L182"/>
    </row>
    <row r="183" spans="11:12" x14ac:dyDescent="0.25">
      <c r="K183"/>
      <c r="L183"/>
    </row>
    <row r="184" spans="11:12" x14ac:dyDescent="0.25">
      <c r="K184"/>
      <c r="L184"/>
    </row>
    <row r="185" spans="11:12" x14ac:dyDescent="0.25">
      <c r="K185"/>
      <c r="L185"/>
    </row>
    <row r="186" spans="11:12" x14ac:dyDescent="0.25">
      <c r="K186"/>
      <c r="L186"/>
    </row>
    <row r="187" spans="11:12" x14ac:dyDescent="0.25">
      <c r="K187"/>
      <c r="L187"/>
    </row>
    <row r="188" spans="11:12" x14ac:dyDescent="0.25">
      <c r="K188"/>
      <c r="L188"/>
    </row>
    <row r="189" spans="11:12" x14ac:dyDescent="0.25">
      <c r="K189"/>
      <c r="L189"/>
    </row>
    <row r="190" spans="11:12" x14ac:dyDescent="0.25">
      <c r="K190"/>
      <c r="L190"/>
    </row>
    <row r="191" spans="11:12" x14ac:dyDescent="0.25">
      <c r="K191"/>
      <c r="L191"/>
    </row>
    <row r="192" spans="11:12" x14ac:dyDescent="0.25">
      <c r="K192"/>
      <c r="L192"/>
    </row>
    <row r="193" spans="11:12" x14ac:dyDescent="0.25">
      <c r="K193"/>
      <c r="L193"/>
    </row>
    <row r="194" spans="11:12" x14ac:dyDescent="0.25">
      <c r="K194"/>
      <c r="L194"/>
    </row>
    <row r="195" spans="11:12" x14ac:dyDescent="0.25">
      <c r="K195"/>
      <c r="L195"/>
    </row>
    <row r="196" spans="11:12" x14ac:dyDescent="0.25">
      <c r="K196"/>
      <c r="L196"/>
    </row>
    <row r="197" spans="11:12" x14ac:dyDescent="0.25">
      <c r="K197"/>
      <c r="L197"/>
    </row>
    <row r="198" spans="11:12" x14ac:dyDescent="0.25">
      <c r="K198"/>
      <c r="L198"/>
    </row>
    <row r="199" spans="11:12" x14ac:dyDescent="0.25">
      <c r="K199"/>
      <c r="L199"/>
    </row>
    <row r="200" spans="11:12" x14ac:dyDescent="0.25">
      <c r="K200"/>
      <c r="L200"/>
    </row>
    <row r="201" spans="11:12" x14ac:dyDescent="0.25">
      <c r="K201"/>
      <c r="L201"/>
    </row>
    <row r="202" spans="11:12" x14ac:dyDescent="0.25">
      <c r="K202"/>
      <c r="L202"/>
    </row>
    <row r="203" spans="11:12" x14ac:dyDescent="0.25">
      <c r="K203"/>
      <c r="L203"/>
    </row>
    <row r="204" spans="11:12" x14ac:dyDescent="0.25">
      <c r="K204"/>
      <c r="L204"/>
    </row>
    <row r="205" spans="11:12" x14ac:dyDescent="0.25">
      <c r="K205"/>
      <c r="L205"/>
    </row>
    <row r="206" spans="11:12" x14ac:dyDescent="0.25">
      <c r="K206"/>
      <c r="L206"/>
    </row>
    <row r="207" spans="11:12" x14ac:dyDescent="0.25">
      <c r="K207"/>
      <c r="L207"/>
    </row>
    <row r="208" spans="11:12" x14ac:dyDescent="0.25">
      <c r="K208"/>
      <c r="L208"/>
    </row>
    <row r="209" spans="11:12" x14ac:dyDescent="0.25">
      <c r="K209"/>
      <c r="L209"/>
    </row>
    <row r="210" spans="11:12" x14ac:dyDescent="0.25">
      <c r="K210"/>
      <c r="L210"/>
    </row>
    <row r="211" spans="11:12" x14ac:dyDescent="0.25">
      <c r="K211"/>
      <c r="L211"/>
    </row>
    <row r="212" spans="11:12" x14ac:dyDescent="0.25">
      <c r="K212"/>
      <c r="L212"/>
    </row>
    <row r="213" spans="11:12" x14ac:dyDescent="0.25">
      <c r="K213"/>
      <c r="L213"/>
    </row>
    <row r="214" spans="11:12" x14ac:dyDescent="0.25">
      <c r="K214"/>
      <c r="L214"/>
    </row>
    <row r="215" spans="11:12" x14ac:dyDescent="0.25">
      <c r="K215"/>
      <c r="L215"/>
    </row>
    <row r="216" spans="11:12" x14ac:dyDescent="0.25">
      <c r="K216"/>
      <c r="L216"/>
    </row>
    <row r="217" spans="11:12" x14ac:dyDescent="0.25">
      <c r="K217"/>
      <c r="L217"/>
    </row>
    <row r="218" spans="11:12" x14ac:dyDescent="0.25">
      <c r="K218"/>
      <c r="L218"/>
    </row>
    <row r="219" spans="11:12" x14ac:dyDescent="0.25">
      <c r="K219"/>
      <c r="L219"/>
    </row>
    <row r="220" spans="11:12" x14ac:dyDescent="0.25">
      <c r="K220"/>
      <c r="L220"/>
    </row>
    <row r="221" spans="11:12" x14ac:dyDescent="0.25">
      <c r="K221"/>
      <c r="L221"/>
    </row>
    <row r="222" spans="11:12" x14ac:dyDescent="0.25">
      <c r="K222"/>
      <c r="L222"/>
    </row>
    <row r="223" spans="11:12" x14ac:dyDescent="0.25">
      <c r="K223"/>
      <c r="L223"/>
    </row>
    <row r="224" spans="11:12" x14ac:dyDescent="0.25">
      <c r="K224"/>
      <c r="L224"/>
    </row>
    <row r="225" spans="11:12" x14ac:dyDescent="0.25">
      <c r="K225"/>
      <c r="L225"/>
    </row>
    <row r="226" spans="11:12" x14ac:dyDescent="0.25">
      <c r="K226"/>
      <c r="L226"/>
    </row>
    <row r="227" spans="11:12" x14ac:dyDescent="0.25">
      <c r="K227"/>
      <c r="L227"/>
    </row>
    <row r="228" spans="11:12" x14ac:dyDescent="0.25">
      <c r="K228"/>
      <c r="L228"/>
    </row>
    <row r="229" spans="11:12" x14ac:dyDescent="0.25">
      <c r="K229"/>
      <c r="L229"/>
    </row>
    <row r="230" spans="11:12" x14ac:dyDescent="0.25">
      <c r="K230"/>
      <c r="L230"/>
    </row>
    <row r="231" spans="11:12" x14ac:dyDescent="0.25">
      <c r="K231"/>
      <c r="L231"/>
    </row>
    <row r="232" spans="11:12" x14ac:dyDescent="0.25">
      <c r="K232"/>
      <c r="L232"/>
    </row>
    <row r="233" spans="11:12" x14ac:dyDescent="0.25">
      <c r="K233"/>
      <c r="L233"/>
    </row>
    <row r="234" spans="11:12" x14ac:dyDescent="0.25">
      <c r="K234"/>
      <c r="L234"/>
    </row>
    <row r="235" spans="11:12" x14ac:dyDescent="0.25">
      <c r="K235"/>
      <c r="L235"/>
    </row>
    <row r="236" spans="11:12" x14ac:dyDescent="0.25">
      <c r="K236"/>
      <c r="L236"/>
    </row>
    <row r="237" spans="11:12" x14ac:dyDescent="0.25">
      <c r="K237"/>
      <c r="L237"/>
    </row>
    <row r="238" spans="11:12" x14ac:dyDescent="0.25">
      <c r="K238"/>
      <c r="L238"/>
    </row>
    <row r="239" spans="11:12" x14ac:dyDescent="0.25">
      <c r="K239"/>
      <c r="L239"/>
    </row>
    <row r="240" spans="11:12" x14ac:dyDescent="0.25">
      <c r="K240"/>
      <c r="L240"/>
    </row>
    <row r="241" spans="11:12" x14ac:dyDescent="0.25">
      <c r="K241"/>
      <c r="L241"/>
    </row>
    <row r="242" spans="11:12" x14ac:dyDescent="0.25">
      <c r="K242"/>
      <c r="L242"/>
    </row>
    <row r="243" spans="11:12" x14ac:dyDescent="0.25">
      <c r="K243"/>
      <c r="L243"/>
    </row>
    <row r="244" spans="11:12" x14ac:dyDescent="0.25">
      <c r="K244"/>
      <c r="L244"/>
    </row>
    <row r="245" spans="11:12" x14ac:dyDescent="0.25">
      <c r="K245"/>
      <c r="L245"/>
    </row>
    <row r="246" spans="11:12" x14ac:dyDescent="0.25">
      <c r="K246"/>
      <c r="L246"/>
    </row>
    <row r="247" spans="11:12" x14ac:dyDescent="0.25">
      <c r="K247"/>
      <c r="L247"/>
    </row>
    <row r="248" spans="11:12" x14ac:dyDescent="0.25">
      <c r="K248"/>
      <c r="L248"/>
    </row>
    <row r="249" spans="11:12" x14ac:dyDescent="0.25">
      <c r="K249"/>
      <c r="L249"/>
    </row>
    <row r="250" spans="11:12" x14ac:dyDescent="0.25">
      <c r="K250"/>
      <c r="L250"/>
    </row>
    <row r="251" spans="11:12" x14ac:dyDescent="0.25">
      <c r="K251"/>
      <c r="L251"/>
    </row>
    <row r="252" spans="11:12" x14ac:dyDescent="0.25">
      <c r="K252"/>
      <c r="L252"/>
    </row>
    <row r="253" spans="11:12" x14ac:dyDescent="0.25">
      <c r="K253"/>
      <c r="L253"/>
    </row>
    <row r="254" spans="11:12" x14ac:dyDescent="0.25">
      <c r="K254"/>
      <c r="L254"/>
    </row>
    <row r="255" spans="11:12" x14ac:dyDescent="0.25">
      <c r="K255"/>
      <c r="L255"/>
    </row>
    <row r="256" spans="11:12" x14ac:dyDescent="0.25">
      <c r="K256"/>
      <c r="L256"/>
    </row>
    <row r="257" spans="11:12" x14ac:dyDescent="0.25">
      <c r="K257"/>
      <c r="L257"/>
    </row>
    <row r="258" spans="11:12" x14ac:dyDescent="0.25">
      <c r="K258"/>
      <c r="L258"/>
    </row>
    <row r="259" spans="11:12" x14ac:dyDescent="0.25">
      <c r="K259"/>
      <c r="L259"/>
    </row>
    <row r="260" spans="11:12" x14ac:dyDescent="0.25">
      <c r="K260"/>
      <c r="L260"/>
    </row>
    <row r="261" spans="11:12" x14ac:dyDescent="0.25">
      <c r="K261"/>
      <c r="L261"/>
    </row>
    <row r="262" spans="11:12" x14ac:dyDescent="0.25">
      <c r="K262"/>
      <c r="L262"/>
    </row>
    <row r="263" spans="11:12" x14ac:dyDescent="0.25">
      <c r="K263"/>
      <c r="L263"/>
    </row>
    <row r="264" spans="11:12" x14ac:dyDescent="0.25">
      <c r="K264"/>
      <c r="L264"/>
    </row>
    <row r="265" spans="11:12" x14ac:dyDescent="0.25">
      <c r="K265"/>
      <c r="L265"/>
    </row>
    <row r="266" spans="11:12" x14ac:dyDescent="0.25">
      <c r="K266"/>
      <c r="L266"/>
    </row>
    <row r="267" spans="11:12" x14ac:dyDescent="0.25">
      <c r="K267"/>
      <c r="L267"/>
    </row>
    <row r="268" spans="11:12" x14ac:dyDescent="0.25">
      <c r="K268"/>
      <c r="L268"/>
    </row>
    <row r="269" spans="11:12" x14ac:dyDescent="0.25">
      <c r="K269"/>
      <c r="L269"/>
    </row>
    <row r="270" spans="11:12" x14ac:dyDescent="0.25">
      <c r="K270"/>
      <c r="L270"/>
    </row>
    <row r="271" spans="11:12" x14ac:dyDescent="0.25">
      <c r="K271"/>
      <c r="L271"/>
    </row>
    <row r="272" spans="11:12" x14ac:dyDescent="0.25">
      <c r="K272"/>
      <c r="L272"/>
    </row>
    <row r="273" spans="11:12" x14ac:dyDescent="0.25">
      <c r="K273"/>
      <c r="L273"/>
    </row>
    <row r="274" spans="11:12" x14ac:dyDescent="0.25">
      <c r="K274"/>
      <c r="L274"/>
    </row>
    <row r="275" spans="11:12" x14ac:dyDescent="0.25">
      <c r="K275"/>
      <c r="L275"/>
    </row>
    <row r="276" spans="11:12" x14ac:dyDescent="0.25">
      <c r="K276"/>
      <c r="L276"/>
    </row>
    <row r="277" spans="11:12" x14ac:dyDescent="0.25">
      <c r="K277"/>
      <c r="L277"/>
    </row>
    <row r="278" spans="11:12" x14ac:dyDescent="0.25">
      <c r="K278"/>
      <c r="L278"/>
    </row>
    <row r="279" spans="11:12" x14ac:dyDescent="0.25">
      <c r="K279"/>
      <c r="L279"/>
    </row>
    <row r="280" spans="11:12" x14ac:dyDescent="0.25">
      <c r="K280"/>
      <c r="L280"/>
    </row>
    <row r="281" spans="11:12" x14ac:dyDescent="0.25">
      <c r="K281"/>
      <c r="L281"/>
    </row>
    <row r="282" spans="11:12" x14ac:dyDescent="0.25">
      <c r="K282"/>
      <c r="L282"/>
    </row>
    <row r="283" spans="11:12" x14ac:dyDescent="0.25">
      <c r="K283"/>
      <c r="L283"/>
    </row>
    <row r="284" spans="11:12" x14ac:dyDescent="0.25">
      <c r="K284"/>
      <c r="L284"/>
    </row>
    <row r="285" spans="11:12" x14ac:dyDescent="0.25">
      <c r="K285"/>
      <c r="L285"/>
    </row>
    <row r="286" spans="11:12" x14ac:dyDescent="0.25">
      <c r="K286"/>
      <c r="L286"/>
    </row>
    <row r="287" spans="11:12" x14ac:dyDescent="0.25">
      <c r="K287"/>
      <c r="L287"/>
    </row>
    <row r="288" spans="11:12" x14ac:dyDescent="0.25">
      <c r="K288"/>
      <c r="L288"/>
    </row>
    <row r="289" spans="11:12" x14ac:dyDescent="0.25">
      <c r="K289"/>
      <c r="L289"/>
    </row>
    <row r="290" spans="11:12" x14ac:dyDescent="0.25">
      <c r="K290"/>
      <c r="L290"/>
    </row>
    <row r="291" spans="11:12" x14ac:dyDescent="0.25">
      <c r="K291"/>
      <c r="L291"/>
    </row>
    <row r="292" spans="11:12" x14ac:dyDescent="0.25">
      <c r="K292"/>
      <c r="L292"/>
    </row>
    <row r="293" spans="11:12" x14ac:dyDescent="0.25">
      <c r="K293"/>
      <c r="L293"/>
    </row>
    <row r="294" spans="11:12" x14ac:dyDescent="0.25">
      <c r="K294"/>
      <c r="L294"/>
    </row>
    <row r="295" spans="11:12" x14ac:dyDescent="0.25">
      <c r="K295"/>
      <c r="L295"/>
    </row>
    <row r="296" spans="11:12" x14ac:dyDescent="0.25">
      <c r="K296"/>
      <c r="L296"/>
    </row>
    <row r="297" spans="11:12" x14ac:dyDescent="0.25">
      <c r="K297"/>
      <c r="L297"/>
    </row>
    <row r="298" spans="11:12" x14ac:dyDescent="0.25">
      <c r="K298"/>
      <c r="L298"/>
    </row>
    <row r="299" spans="11:12" x14ac:dyDescent="0.25">
      <c r="K299"/>
      <c r="L299"/>
    </row>
    <row r="300" spans="11:12" x14ac:dyDescent="0.25">
      <c r="K300"/>
      <c r="L300"/>
    </row>
    <row r="301" spans="11:12" x14ac:dyDescent="0.25">
      <c r="K301"/>
      <c r="L301"/>
    </row>
    <row r="302" spans="11:12" x14ac:dyDescent="0.25">
      <c r="K302"/>
      <c r="L302"/>
    </row>
    <row r="303" spans="11:12" x14ac:dyDescent="0.25">
      <c r="K303"/>
      <c r="L303"/>
    </row>
    <row r="304" spans="11:12" x14ac:dyDescent="0.25">
      <c r="K304"/>
      <c r="L304"/>
    </row>
    <row r="305" spans="11:12" x14ac:dyDescent="0.25">
      <c r="K305"/>
      <c r="L305"/>
    </row>
    <row r="306" spans="11:12" x14ac:dyDescent="0.25">
      <c r="K306"/>
      <c r="L306"/>
    </row>
    <row r="307" spans="11:12" x14ac:dyDescent="0.25">
      <c r="K307"/>
      <c r="L307"/>
    </row>
    <row r="308" spans="11:12" x14ac:dyDescent="0.25">
      <c r="K308"/>
      <c r="L308"/>
    </row>
    <row r="309" spans="11:12" x14ac:dyDescent="0.25">
      <c r="K309"/>
      <c r="L309"/>
    </row>
    <row r="310" spans="11:12" x14ac:dyDescent="0.25">
      <c r="K310"/>
      <c r="L310"/>
    </row>
    <row r="311" spans="11:12" x14ac:dyDescent="0.25">
      <c r="K311"/>
      <c r="L311"/>
    </row>
    <row r="312" spans="11:12" x14ac:dyDescent="0.25">
      <c r="K312"/>
      <c r="L312"/>
    </row>
    <row r="313" spans="11:12" x14ac:dyDescent="0.25">
      <c r="K313"/>
      <c r="L313"/>
    </row>
    <row r="314" spans="11:12" x14ac:dyDescent="0.25">
      <c r="K314"/>
      <c r="L314"/>
    </row>
    <row r="315" spans="11:12" x14ac:dyDescent="0.25">
      <c r="K315"/>
      <c r="L315"/>
    </row>
    <row r="316" spans="11:12" x14ac:dyDescent="0.25">
      <c r="K316"/>
      <c r="L316"/>
    </row>
    <row r="317" spans="11:12" x14ac:dyDescent="0.25">
      <c r="K317"/>
      <c r="L317"/>
    </row>
    <row r="318" spans="11:12" x14ac:dyDescent="0.25">
      <c r="K318"/>
      <c r="L318"/>
    </row>
    <row r="319" spans="11:12" x14ac:dyDescent="0.25">
      <c r="K319"/>
      <c r="L319"/>
    </row>
    <row r="320" spans="11:12" x14ac:dyDescent="0.25">
      <c r="K320"/>
      <c r="L320"/>
    </row>
    <row r="321" spans="11:12" x14ac:dyDescent="0.25">
      <c r="K321"/>
      <c r="L321"/>
    </row>
    <row r="322" spans="11:12" x14ac:dyDescent="0.25">
      <c r="K322"/>
      <c r="L322"/>
    </row>
    <row r="323" spans="11:12" x14ac:dyDescent="0.25">
      <c r="K323"/>
      <c r="L323"/>
    </row>
    <row r="324" spans="11:12" x14ac:dyDescent="0.25">
      <c r="K324"/>
      <c r="L324"/>
    </row>
    <row r="325" spans="11:12" x14ac:dyDescent="0.25">
      <c r="K325"/>
      <c r="L325"/>
    </row>
    <row r="326" spans="11:12" x14ac:dyDescent="0.25">
      <c r="K326"/>
      <c r="L326"/>
    </row>
    <row r="327" spans="11:12" x14ac:dyDescent="0.25">
      <c r="K327"/>
      <c r="L327"/>
    </row>
    <row r="328" spans="11:12" x14ac:dyDescent="0.25">
      <c r="K328"/>
      <c r="L328"/>
    </row>
    <row r="329" spans="11:12" x14ac:dyDescent="0.25">
      <c r="K329"/>
      <c r="L329"/>
    </row>
    <row r="330" spans="11:12" x14ac:dyDescent="0.25">
      <c r="K330"/>
      <c r="L330"/>
    </row>
    <row r="331" spans="11:12" x14ac:dyDescent="0.25">
      <c r="K331"/>
      <c r="L331"/>
    </row>
    <row r="332" spans="11:12" x14ac:dyDescent="0.25">
      <c r="K332"/>
      <c r="L332"/>
    </row>
    <row r="333" spans="11:12" x14ac:dyDescent="0.25">
      <c r="K333"/>
      <c r="L333"/>
    </row>
    <row r="334" spans="11:12" x14ac:dyDescent="0.25">
      <c r="K334"/>
      <c r="L334"/>
    </row>
    <row r="335" spans="11:12" x14ac:dyDescent="0.25">
      <c r="K335"/>
      <c r="L335"/>
    </row>
    <row r="336" spans="11:12" x14ac:dyDescent="0.25">
      <c r="K336"/>
      <c r="L336"/>
    </row>
    <row r="337" spans="11:12" x14ac:dyDescent="0.25">
      <c r="K337"/>
      <c r="L337"/>
    </row>
    <row r="338" spans="11:12" x14ac:dyDescent="0.25">
      <c r="K338"/>
      <c r="L338"/>
    </row>
    <row r="339" spans="11:12" x14ac:dyDescent="0.25">
      <c r="K339"/>
      <c r="L339"/>
    </row>
    <row r="340" spans="11:12" x14ac:dyDescent="0.25">
      <c r="K340"/>
      <c r="L340"/>
    </row>
    <row r="341" spans="11:12" x14ac:dyDescent="0.25">
      <c r="K341"/>
      <c r="L341"/>
    </row>
    <row r="342" spans="11:12" x14ac:dyDescent="0.25">
      <c r="K342"/>
      <c r="L342"/>
    </row>
    <row r="343" spans="11:12" x14ac:dyDescent="0.25">
      <c r="K343"/>
      <c r="L343"/>
    </row>
    <row r="344" spans="11:12" x14ac:dyDescent="0.25">
      <c r="K344"/>
      <c r="L344"/>
    </row>
    <row r="345" spans="11:12" x14ac:dyDescent="0.25">
      <c r="K345"/>
      <c r="L345"/>
    </row>
    <row r="346" spans="11:12" x14ac:dyDescent="0.25">
      <c r="K346"/>
      <c r="L346"/>
    </row>
    <row r="347" spans="11:12" x14ac:dyDescent="0.25">
      <c r="K347"/>
      <c r="L347"/>
    </row>
    <row r="348" spans="11:12" x14ac:dyDescent="0.25">
      <c r="K348"/>
      <c r="L348"/>
    </row>
    <row r="349" spans="11:12" x14ac:dyDescent="0.25">
      <c r="K349"/>
      <c r="L349"/>
    </row>
    <row r="350" spans="11:12" x14ac:dyDescent="0.25">
      <c r="K350"/>
      <c r="L350"/>
    </row>
    <row r="351" spans="11:12" x14ac:dyDescent="0.25">
      <c r="K351"/>
      <c r="L351"/>
    </row>
    <row r="352" spans="11:12" x14ac:dyDescent="0.25">
      <c r="K352"/>
      <c r="L352"/>
    </row>
    <row r="353" spans="11:12" x14ac:dyDescent="0.25">
      <c r="K353"/>
      <c r="L353"/>
    </row>
    <row r="354" spans="11:12" x14ac:dyDescent="0.25">
      <c r="K354"/>
      <c r="L354"/>
    </row>
    <row r="355" spans="11:12" x14ac:dyDescent="0.25">
      <c r="K355"/>
      <c r="L355"/>
    </row>
    <row r="356" spans="11:12" x14ac:dyDescent="0.25">
      <c r="K356"/>
      <c r="L356"/>
    </row>
    <row r="357" spans="11:12" x14ac:dyDescent="0.25">
      <c r="K357"/>
      <c r="L357"/>
    </row>
    <row r="358" spans="11:12" x14ac:dyDescent="0.25">
      <c r="K358"/>
      <c r="L358"/>
    </row>
    <row r="359" spans="11:12" x14ac:dyDescent="0.25">
      <c r="K359"/>
      <c r="L359"/>
    </row>
    <row r="360" spans="11:12" x14ac:dyDescent="0.25">
      <c r="K360"/>
      <c r="L360"/>
    </row>
    <row r="361" spans="11:12" x14ac:dyDescent="0.25">
      <c r="K361"/>
      <c r="L361"/>
    </row>
    <row r="362" spans="11:12" x14ac:dyDescent="0.25">
      <c r="K362"/>
      <c r="L362"/>
    </row>
    <row r="363" spans="11:12" x14ac:dyDescent="0.25">
      <c r="K363"/>
      <c r="L363"/>
    </row>
    <row r="364" spans="11:12" x14ac:dyDescent="0.25">
      <c r="K364"/>
      <c r="L364"/>
    </row>
    <row r="365" spans="11:12" x14ac:dyDescent="0.25">
      <c r="K365"/>
      <c r="L365"/>
    </row>
    <row r="366" spans="11:12" x14ac:dyDescent="0.25">
      <c r="K366"/>
      <c r="L366"/>
    </row>
    <row r="367" spans="11:12" x14ac:dyDescent="0.25">
      <c r="K367"/>
      <c r="L367"/>
    </row>
    <row r="368" spans="11:12" x14ac:dyDescent="0.25">
      <c r="K368"/>
      <c r="L368"/>
    </row>
    <row r="369" spans="11:12" x14ac:dyDescent="0.25">
      <c r="K369"/>
      <c r="L369"/>
    </row>
    <row r="370" spans="11:12" x14ac:dyDescent="0.25">
      <c r="K370"/>
      <c r="L370"/>
    </row>
    <row r="371" spans="11:12" x14ac:dyDescent="0.25">
      <c r="K371"/>
      <c r="L371"/>
    </row>
    <row r="372" spans="11:12" x14ac:dyDescent="0.25">
      <c r="K372"/>
      <c r="L372"/>
    </row>
    <row r="373" spans="11:12" x14ac:dyDescent="0.25">
      <c r="K373"/>
      <c r="L373"/>
    </row>
    <row r="374" spans="11:12" x14ac:dyDescent="0.25">
      <c r="K374"/>
      <c r="L374"/>
    </row>
    <row r="375" spans="11:12" x14ac:dyDescent="0.25">
      <c r="K375"/>
      <c r="L375"/>
    </row>
    <row r="376" spans="11:12" x14ac:dyDescent="0.25">
      <c r="K376"/>
      <c r="L376"/>
    </row>
    <row r="377" spans="11:12" x14ac:dyDescent="0.25">
      <c r="K377"/>
      <c r="L377"/>
    </row>
    <row r="378" spans="11:12" x14ac:dyDescent="0.25">
      <c r="K378"/>
      <c r="L378"/>
    </row>
    <row r="379" spans="11:12" x14ac:dyDescent="0.25">
      <c r="K379"/>
      <c r="L379"/>
    </row>
    <row r="380" spans="11:12" x14ac:dyDescent="0.25">
      <c r="K380"/>
      <c r="L380"/>
    </row>
    <row r="381" spans="11:12" x14ac:dyDescent="0.25">
      <c r="K381"/>
      <c r="L381"/>
    </row>
    <row r="382" spans="11:12" x14ac:dyDescent="0.25">
      <c r="K382"/>
      <c r="L382"/>
    </row>
  </sheetData>
  <mergeCells count="1">
    <mergeCell ref="C3:D3"/>
  </mergeCells>
  <pageMargins left="0.7" right="0.7" top="0.75" bottom="0.75" header="0.3" footer="0.3"/>
  <pageSetup paperSize="9" orientation="portrait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MK69"/>
  <sheetViews>
    <sheetView showGridLines="0" zoomScale="90" zoomScaleNormal="90" workbookViewId="0">
      <selection activeCell="D18" sqref="D18"/>
    </sheetView>
  </sheetViews>
  <sheetFormatPr baseColWidth="10" defaultRowHeight="15" x14ac:dyDescent="0.25"/>
  <cols>
    <col min="1" max="1" width="29.5703125" customWidth="1"/>
    <col min="2" max="442" width="10.5703125" customWidth="1"/>
    <col min="443" max="449" width="24.42578125" bestFit="1" customWidth="1"/>
    <col min="450" max="450" width="29" bestFit="1" customWidth="1"/>
    <col min="451" max="451" width="23.5703125" bestFit="1" customWidth="1"/>
    <col min="452" max="452" width="26.28515625" bestFit="1" customWidth="1"/>
    <col min="453" max="501" width="24.42578125" bestFit="1" customWidth="1"/>
    <col min="502" max="502" width="29" bestFit="1" customWidth="1"/>
    <col min="503" max="503" width="23.5703125" bestFit="1" customWidth="1"/>
    <col min="504" max="504" width="26.28515625" bestFit="1" customWidth="1"/>
    <col min="505" max="553" width="24.42578125" bestFit="1" customWidth="1"/>
    <col min="554" max="554" width="29" bestFit="1" customWidth="1"/>
    <col min="555" max="555" width="23.5703125" bestFit="1" customWidth="1"/>
    <col min="556" max="556" width="26.28515625" bestFit="1" customWidth="1"/>
    <col min="557" max="605" width="24.42578125" bestFit="1" customWidth="1"/>
    <col min="606" max="606" width="29" bestFit="1" customWidth="1"/>
    <col min="607" max="607" width="23.5703125" bestFit="1" customWidth="1"/>
    <col min="608" max="608" width="26.28515625" bestFit="1" customWidth="1"/>
    <col min="609" max="657" width="24.42578125" bestFit="1" customWidth="1"/>
    <col min="658" max="658" width="29" bestFit="1" customWidth="1"/>
    <col min="659" max="659" width="23.5703125" bestFit="1" customWidth="1"/>
    <col min="660" max="660" width="26.28515625" bestFit="1" customWidth="1"/>
    <col min="661" max="709" width="24.42578125" bestFit="1" customWidth="1"/>
    <col min="710" max="710" width="29" bestFit="1" customWidth="1"/>
    <col min="711" max="711" width="23.5703125" bestFit="1" customWidth="1"/>
    <col min="712" max="712" width="26.28515625" bestFit="1" customWidth="1"/>
    <col min="713" max="761" width="24.42578125" bestFit="1" customWidth="1"/>
    <col min="762" max="762" width="29" bestFit="1" customWidth="1"/>
    <col min="763" max="763" width="23.5703125" bestFit="1" customWidth="1"/>
    <col min="764" max="764" width="26.28515625" bestFit="1" customWidth="1"/>
    <col min="765" max="813" width="24.42578125" bestFit="1" customWidth="1"/>
    <col min="814" max="814" width="29" bestFit="1" customWidth="1"/>
    <col min="815" max="815" width="23.5703125" bestFit="1" customWidth="1"/>
    <col min="816" max="816" width="26.28515625" bestFit="1" customWidth="1"/>
    <col min="817" max="865" width="24.42578125" bestFit="1" customWidth="1"/>
    <col min="866" max="866" width="29" bestFit="1" customWidth="1"/>
    <col min="867" max="867" width="23.5703125" bestFit="1" customWidth="1"/>
    <col min="868" max="868" width="26.28515625" bestFit="1" customWidth="1"/>
    <col min="869" max="917" width="24.42578125" bestFit="1" customWidth="1"/>
    <col min="918" max="918" width="29" bestFit="1" customWidth="1"/>
    <col min="919" max="919" width="23.5703125" bestFit="1" customWidth="1"/>
    <col min="920" max="920" width="26.28515625" bestFit="1" customWidth="1"/>
    <col min="921" max="969" width="24.42578125" bestFit="1" customWidth="1"/>
    <col min="970" max="970" width="29" bestFit="1" customWidth="1"/>
    <col min="971" max="971" width="23.5703125" bestFit="1" customWidth="1"/>
    <col min="972" max="972" width="26.28515625" bestFit="1" customWidth="1"/>
    <col min="973" max="1021" width="24.42578125" bestFit="1" customWidth="1"/>
    <col min="1022" max="1022" width="29" bestFit="1" customWidth="1"/>
    <col min="1023" max="1023" width="23.5703125" bestFit="1" customWidth="1"/>
    <col min="1024" max="1024" width="26.28515625" bestFit="1" customWidth="1"/>
    <col min="1025" max="1073" width="24.42578125" bestFit="1" customWidth="1"/>
    <col min="1074" max="1074" width="29" bestFit="1" customWidth="1"/>
    <col min="1075" max="1075" width="23.5703125" bestFit="1" customWidth="1"/>
    <col min="1076" max="1076" width="26.28515625" bestFit="1" customWidth="1"/>
    <col min="1077" max="1125" width="24.42578125" bestFit="1" customWidth="1"/>
    <col min="1126" max="1126" width="29" bestFit="1" customWidth="1"/>
    <col min="1127" max="1127" width="23.5703125" bestFit="1" customWidth="1"/>
    <col min="1128" max="1128" width="26.28515625" bestFit="1" customWidth="1"/>
    <col min="1129" max="1177" width="24.42578125" bestFit="1" customWidth="1"/>
    <col min="1178" max="1178" width="29" bestFit="1" customWidth="1"/>
    <col min="1179" max="1179" width="23.5703125" bestFit="1" customWidth="1"/>
    <col min="1180" max="1180" width="26.28515625" bestFit="1" customWidth="1"/>
    <col min="1181" max="1229" width="24.42578125" bestFit="1" customWidth="1"/>
    <col min="1230" max="1230" width="29" bestFit="1" customWidth="1"/>
    <col min="1231" max="1231" width="23.5703125" bestFit="1" customWidth="1"/>
    <col min="1232" max="1232" width="26.28515625" bestFit="1" customWidth="1"/>
    <col min="1233" max="1281" width="24.42578125" bestFit="1" customWidth="1"/>
    <col min="1282" max="1282" width="29" bestFit="1" customWidth="1"/>
    <col min="1283" max="1283" width="23.5703125" bestFit="1" customWidth="1"/>
    <col min="1284" max="1284" width="26.28515625" bestFit="1" customWidth="1"/>
    <col min="1285" max="1333" width="24.42578125" bestFit="1" customWidth="1"/>
    <col min="1334" max="1334" width="29" bestFit="1" customWidth="1"/>
    <col min="1335" max="1335" width="23.5703125" bestFit="1" customWidth="1"/>
    <col min="1336" max="1336" width="26.28515625" bestFit="1" customWidth="1"/>
    <col min="1337" max="1385" width="24.42578125" bestFit="1" customWidth="1"/>
    <col min="1386" max="1386" width="29" bestFit="1" customWidth="1"/>
    <col min="1387" max="1387" width="23.5703125" bestFit="1" customWidth="1"/>
    <col min="1388" max="1388" width="26.28515625" bestFit="1" customWidth="1"/>
    <col min="1389" max="1389" width="24.85546875" bestFit="1" customWidth="1"/>
    <col min="1390" max="1390" width="29.42578125" bestFit="1" customWidth="1"/>
    <col min="1391" max="1391" width="24" bestFit="1" customWidth="1"/>
    <col min="1392" max="1392" width="26.5703125" bestFit="1" customWidth="1"/>
  </cols>
  <sheetData>
    <row r="1" spans="1:349" ht="30" x14ac:dyDescent="0.25">
      <c r="A1" s="7" t="s">
        <v>19</v>
      </c>
    </row>
    <row r="2" spans="1:349" ht="29.25" x14ac:dyDescent="0.25">
      <c r="A2" s="6" t="s">
        <v>50</v>
      </c>
    </row>
    <row r="3" spans="1:349" x14ac:dyDescent="0.25">
      <c r="A3" s="126"/>
      <c r="B3" s="130"/>
      <c r="C3" s="130"/>
      <c r="D3" s="127"/>
      <c r="E3" s="127"/>
      <c r="F3" s="127"/>
      <c r="G3" s="127"/>
      <c r="H3" s="127"/>
      <c r="I3" s="127"/>
      <c r="J3" s="127"/>
      <c r="K3" s="128"/>
      <c r="L3" s="129"/>
      <c r="M3" s="127"/>
      <c r="N3" s="127"/>
    </row>
    <row r="4" spans="1:349" s="11" customFormat="1" x14ac:dyDescent="0.25">
      <c r="A4" s="131"/>
      <c r="B4" s="132"/>
      <c r="C4" s="132"/>
      <c r="K4" s="133"/>
      <c r="L4" s="134"/>
    </row>
    <row r="5" spans="1:349" ht="29.25" x14ac:dyDescent="0.25">
      <c r="A5" s="6"/>
    </row>
    <row r="6" spans="1:349" ht="29.25" x14ac:dyDescent="0.25">
      <c r="A6" s="6"/>
    </row>
    <row r="7" spans="1:349" ht="29.25" x14ac:dyDescent="0.25">
      <c r="A7" s="6"/>
    </row>
    <row r="8" spans="1:349" ht="29.25" x14ac:dyDescent="0.25">
      <c r="A8" s="6"/>
    </row>
    <row r="9" spans="1:349" ht="10.15" customHeight="1" x14ac:dyDescent="0.25">
      <c r="A9" s="6"/>
    </row>
    <row r="11" spans="1:349" s="8" customFormat="1" x14ac:dyDescent="0.25">
      <c r="B11" s="59">
        <v>2022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 t="s">
        <v>87</v>
      </c>
      <c r="O11" s="59">
        <v>2023</v>
      </c>
      <c r="P11" s="59"/>
      <c r="Q11" s="59"/>
      <c r="R11" s="59"/>
      <c r="S11" s="59"/>
      <c r="T11" s="59"/>
      <c r="U11" s="59"/>
      <c r="V11" s="59" t="s">
        <v>116</v>
      </c>
      <c r="W11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  <c r="CO11" s="60"/>
      <c r="CP11" s="60"/>
      <c r="CQ11" s="60"/>
      <c r="CR11" s="60"/>
      <c r="CS11" s="60"/>
      <c r="CT11" s="60"/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60"/>
      <c r="DI11" s="60"/>
      <c r="DJ11" s="60"/>
      <c r="DK11" s="60"/>
      <c r="DL11" s="60"/>
      <c r="DM11" s="60"/>
      <c r="DN11" s="60"/>
      <c r="DO11" s="60"/>
      <c r="DP11" s="60"/>
      <c r="DQ11" s="60"/>
      <c r="DR11" s="60"/>
      <c r="DS11" s="60"/>
      <c r="DT11" s="60"/>
      <c r="DU11" s="60"/>
      <c r="DV11" s="60"/>
      <c r="DW11" s="60"/>
      <c r="DX11" s="60"/>
      <c r="DY11" s="60"/>
      <c r="DZ11" s="60"/>
      <c r="EA11" s="60"/>
      <c r="EB11" s="60"/>
      <c r="EC11" s="60"/>
      <c r="ED11" s="60"/>
      <c r="EE11" s="60"/>
      <c r="EF11" s="60"/>
      <c r="EG11" s="60"/>
      <c r="EH11" s="60"/>
      <c r="EI11" s="60"/>
      <c r="EJ11" s="60"/>
      <c r="EK11" s="60"/>
      <c r="EL11" s="60"/>
      <c r="EM11" s="60"/>
      <c r="EN11" s="60"/>
      <c r="EO11" s="60"/>
      <c r="EP11" s="60"/>
      <c r="EQ11" s="60"/>
      <c r="ER11" s="60"/>
      <c r="ES11" s="60"/>
      <c r="ET11" s="60"/>
      <c r="EU11" s="60"/>
      <c r="EV11" s="60"/>
      <c r="EW11" s="60"/>
      <c r="EX11" s="60"/>
      <c r="EY11" s="60"/>
      <c r="EZ11" s="60"/>
      <c r="FA11" s="60"/>
      <c r="FB11" s="60"/>
      <c r="FC11" s="60"/>
      <c r="FD11" s="60"/>
      <c r="FE11" s="60"/>
      <c r="FF11" s="60"/>
      <c r="FG11" s="60"/>
      <c r="FH11" s="60"/>
      <c r="FI11" s="60"/>
      <c r="FJ11" s="60"/>
      <c r="FK11" s="60"/>
      <c r="FL11" s="60"/>
      <c r="FM11" s="60"/>
      <c r="FN11" s="60"/>
      <c r="FO11" s="60"/>
      <c r="FP11" s="60"/>
      <c r="FQ11" s="60"/>
      <c r="FR11" s="60"/>
      <c r="FS11" s="60"/>
      <c r="FT11" s="60"/>
      <c r="FU11" s="60"/>
      <c r="FV11" s="60"/>
      <c r="FW11" s="60"/>
      <c r="FX11" s="60"/>
      <c r="FY11" s="60"/>
      <c r="FZ11" s="60"/>
      <c r="GA11" s="60"/>
      <c r="GB11" s="60"/>
      <c r="GC11" s="60"/>
      <c r="GD11" s="60"/>
      <c r="GE11" s="60"/>
      <c r="GF11" s="60"/>
      <c r="GG11" s="60"/>
      <c r="GH11" s="60"/>
      <c r="GI11" s="60"/>
      <c r="GJ11" s="60"/>
      <c r="GK11" s="60"/>
      <c r="GL11" s="60"/>
      <c r="GM11" s="60"/>
      <c r="GN11" s="60"/>
      <c r="GO11" s="60"/>
      <c r="GP11" s="60"/>
      <c r="GQ11" s="60"/>
      <c r="GR11" s="60"/>
      <c r="GS11" s="60"/>
      <c r="GT11" s="60"/>
      <c r="GU11" s="60"/>
      <c r="GV11" s="60"/>
      <c r="GW11" s="60"/>
      <c r="GX11" s="60"/>
      <c r="GY11" s="60"/>
      <c r="GZ11" s="60"/>
      <c r="HA11" s="60"/>
      <c r="HB11" s="60"/>
      <c r="HC11" s="60"/>
      <c r="HD11" s="60"/>
      <c r="HE11" s="60"/>
      <c r="HF11" s="60"/>
      <c r="HG11" s="60"/>
      <c r="HH11" s="60"/>
      <c r="HI11" s="60"/>
      <c r="HJ11" s="60"/>
      <c r="HK11" s="60"/>
      <c r="HL11" s="60"/>
      <c r="HM11" s="60"/>
      <c r="HN11" s="60"/>
      <c r="HO11" s="60"/>
      <c r="HP11" s="60"/>
      <c r="HQ11" s="60"/>
      <c r="HR11" s="60"/>
      <c r="HS11" s="60"/>
      <c r="HT11" s="60"/>
      <c r="HU11" s="60"/>
      <c r="HV11" s="60"/>
      <c r="HW11" s="60"/>
      <c r="HX11" s="60"/>
      <c r="HY11" s="60"/>
      <c r="HZ11" s="60"/>
      <c r="IA11" s="60"/>
      <c r="IB11" s="60"/>
      <c r="IC11" s="60"/>
      <c r="ID11" s="60"/>
      <c r="IE11" s="60"/>
      <c r="IF11" s="60"/>
      <c r="IG11" s="60"/>
      <c r="IH11" s="60"/>
      <c r="II11" s="60"/>
      <c r="IJ11" s="60"/>
      <c r="IK11" s="60"/>
      <c r="IL11" s="60"/>
      <c r="IM11" s="60"/>
      <c r="IN11" s="60"/>
      <c r="IO11" s="60"/>
      <c r="IP11" s="60"/>
      <c r="IQ11" s="60"/>
      <c r="IR11" s="60"/>
      <c r="IS11" s="60"/>
      <c r="IT11" s="60"/>
      <c r="IU11" s="60"/>
      <c r="IV11" s="60"/>
      <c r="IW11" s="60"/>
      <c r="IX11" s="60"/>
      <c r="IY11" s="60"/>
      <c r="IZ11" s="60"/>
      <c r="JA11" s="60"/>
      <c r="JB11" s="60"/>
      <c r="JC11" s="60"/>
      <c r="JD11" s="60"/>
      <c r="JE11" s="60"/>
      <c r="JF11" s="60"/>
      <c r="JG11" s="60"/>
      <c r="JH11" s="60"/>
      <c r="JI11" s="60"/>
      <c r="JJ11" s="60"/>
      <c r="JK11" s="60"/>
      <c r="JL11" s="60"/>
      <c r="JM11" s="60"/>
      <c r="JN11" s="60"/>
      <c r="JO11" s="60"/>
      <c r="JP11" s="60"/>
      <c r="JQ11" s="60"/>
      <c r="JR11" s="60"/>
      <c r="JS11" s="60"/>
      <c r="JT11" s="60"/>
      <c r="JU11" s="60"/>
      <c r="JV11" s="60"/>
      <c r="JW11" s="60"/>
      <c r="JX11" s="60"/>
      <c r="JY11" s="60"/>
      <c r="JZ11" s="60"/>
      <c r="KA11" s="60"/>
      <c r="KB11" s="60"/>
      <c r="KC11" s="60"/>
      <c r="KD11" s="60"/>
      <c r="KE11" s="60"/>
      <c r="KF11" s="60"/>
      <c r="KG11" s="60"/>
      <c r="KH11" s="60"/>
      <c r="KI11" s="60"/>
      <c r="KJ11" s="60"/>
      <c r="KK11" s="60"/>
      <c r="KL11" s="60"/>
      <c r="KM11" s="60"/>
      <c r="KN11" s="60"/>
      <c r="KO11" s="60"/>
      <c r="KP11" s="60"/>
      <c r="KQ11" s="60"/>
      <c r="KR11" s="60"/>
      <c r="KS11" s="60"/>
      <c r="KT11" s="60"/>
      <c r="KU11" s="60"/>
      <c r="KV11" s="60"/>
      <c r="KW11" s="60"/>
      <c r="KX11" s="60"/>
      <c r="KY11" s="60"/>
      <c r="KZ11" s="60"/>
      <c r="LA11" s="60"/>
      <c r="LB11" s="60"/>
      <c r="LC11" s="60"/>
      <c r="LD11" s="60"/>
      <c r="LE11" s="60"/>
      <c r="LF11" s="60"/>
      <c r="LG11" s="60"/>
      <c r="LH11" s="60"/>
      <c r="LI11" s="60"/>
      <c r="LJ11" s="60"/>
      <c r="LK11" s="60"/>
      <c r="LL11" s="60"/>
      <c r="LM11" s="60"/>
      <c r="LN11" s="60"/>
      <c r="LO11" s="60"/>
      <c r="LP11" s="60"/>
      <c r="LQ11" s="60"/>
      <c r="LR11" s="60"/>
      <c r="LS11" s="60"/>
      <c r="LT11" s="60"/>
      <c r="LU11" s="60"/>
      <c r="LV11" s="60"/>
      <c r="LW11" s="60"/>
      <c r="LX11" s="60"/>
      <c r="LY11" s="60"/>
      <c r="LZ11" s="60"/>
      <c r="MA11" s="60"/>
      <c r="MB11" s="60"/>
      <c r="MC11" s="60"/>
      <c r="MD11" s="60"/>
      <c r="ME11" s="60"/>
      <c r="MF11" s="60"/>
      <c r="MG11" s="60"/>
      <c r="MH11" s="60"/>
      <c r="MI11" s="60"/>
      <c r="MJ11" s="60"/>
    </row>
    <row r="12" spans="1:349" s="61" customFormat="1" x14ac:dyDescent="0.25">
      <c r="A12" s="213"/>
      <c r="B12" s="213" t="s">
        <v>12</v>
      </c>
      <c r="C12" s="213" t="s">
        <v>13</v>
      </c>
      <c r="D12" s="213" t="s">
        <v>14</v>
      </c>
      <c r="E12" s="213" t="s">
        <v>15</v>
      </c>
      <c r="F12" s="213" t="s">
        <v>4</v>
      </c>
      <c r="G12" s="213" t="s">
        <v>5</v>
      </c>
      <c r="H12" s="213" t="s">
        <v>6</v>
      </c>
      <c r="I12" s="213" t="s">
        <v>7</v>
      </c>
      <c r="J12" s="213" t="s">
        <v>8</v>
      </c>
      <c r="K12" s="213" t="s">
        <v>9</v>
      </c>
      <c r="L12" s="213" t="s">
        <v>10</v>
      </c>
      <c r="M12" s="213" t="s">
        <v>11</v>
      </c>
      <c r="N12" s="59"/>
      <c r="O12" s="213" t="s">
        <v>12</v>
      </c>
      <c r="P12" s="213" t="s">
        <v>13</v>
      </c>
      <c r="Q12" s="213" t="s">
        <v>14</v>
      </c>
      <c r="R12" s="213" t="s">
        <v>15</v>
      </c>
      <c r="S12" s="213" t="s">
        <v>4</v>
      </c>
      <c r="T12" s="213" t="s">
        <v>5</v>
      </c>
      <c r="U12" s="213" t="s">
        <v>6</v>
      </c>
      <c r="V12" s="59"/>
      <c r="W12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  <c r="CQ12" s="64"/>
      <c r="CR12" s="64"/>
      <c r="CS12" s="64"/>
      <c r="CT12" s="64"/>
      <c r="CU12" s="64"/>
      <c r="CV12" s="64"/>
      <c r="CW12" s="64"/>
      <c r="CX12" s="64"/>
      <c r="CY12" s="64"/>
      <c r="CZ12" s="64"/>
      <c r="DA12" s="64"/>
      <c r="DB12" s="64"/>
      <c r="DC12" s="64"/>
      <c r="DD12" s="64"/>
      <c r="DE12" s="64"/>
      <c r="DF12" s="64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64"/>
      <c r="DR12" s="64"/>
      <c r="DS12" s="64"/>
      <c r="DT12" s="64"/>
      <c r="DU12" s="64"/>
      <c r="DV12" s="64"/>
      <c r="DW12" s="64"/>
      <c r="DX12" s="64"/>
      <c r="DY12" s="64"/>
      <c r="DZ12" s="64"/>
      <c r="EA12" s="64"/>
      <c r="EB12" s="64"/>
      <c r="EC12" s="64"/>
      <c r="ED12" s="64"/>
      <c r="EE12" s="64"/>
      <c r="EF12" s="64"/>
      <c r="EG12" s="64"/>
      <c r="EH12" s="64"/>
      <c r="EI12" s="64"/>
      <c r="EJ12" s="64"/>
      <c r="EK12" s="64"/>
      <c r="EL12" s="64"/>
      <c r="EM12" s="64"/>
      <c r="EN12" s="64"/>
      <c r="EO12" s="64"/>
      <c r="EP12" s="64"/>
      <c r="EQ12" s="64"/>
      <c r="ER12" s="64"/>
      <c r="ES12" s="64"/>
      <c r="ET12" s="64"/>
      <c r="EU12" s="64"/>
      <c r="EV12" s="64"/>
      <c r="EW12" s="64"/>
      <c r="EX12" s="64"/>
      <c r="EY12" s="64"/>
      <c r="EZ12" s="64"/>
      <c r="FA12" s="64"/>
      <c r="FB12" s="64"/>
      <c r="FC12" s="64"/>
      <c r="FD12" s="64"/>
      <c r="FE12" s="64"/>
      <c r="FF12" s="64"/>
      <c r="FG12" s="64"/>
      <c r="FH12" s="64"/>
      <c r="FI12" s="64"/>
      <c r="FJ12" s="64"/>
      <c r="FK12" s="64"/>
      <c r="FL12" s="64"/>
      <c r="FM12" s="64"/>
      <c r="FN12" s="64"/>
      <c r="FO12" s="64"/>
      <c r="FP12" s="64"/>
      <c r="FQ12" s="64"/>
      <c r="FR12" s="64"/>
      <c r="FS12" s="64"/>
      <c r="FT12" s="64"/>
      <c r="FU12" s="64"/>
      <c r="FV12" s="64"/>
      <c r="FW12" s="64"/>
      <c r="FX12" s="64"/>
      <c r="FY12" s="64"/>
      <c r="FZ12" s="64"/>
      <c r="GA12" s="64"/>
      <c r="GB12" s="64"/>
      <c r="GC12" s="64"/>
      <c r="GD12" s="64"/>
      <c r="GE12" s="64"/>
      <c r="GF12" s="64"/>
      <c r="GG12" s="64"/>
      <c r="GH12" s="64"/>
      <c r="GI12" s="64"/>
      <c r="GJ12" s="64"/>
      <c r="GK12" s="64"/>
      <c r="GL12" s="64"/>
      <c r="GM12" s="64"/>
      <c r="GN12" s="64"/>
      <c r="GO12" s="64"/>
      <c r="GP12" s="64"/>
      <c r="GQ12" s="64"/>
      <c r="GR12" s="64"/>
      <c r="GS12" s="64"/>
      <c r="GT12" s="64"/>
      <c r="GU12" s="64"/>
      <c r="GV12" s="64"/>
      <c r="GW12" s="64"/>
      <c r="GX12" s="64"/>
      <c r="GY12" s="64"/>
      <c r="GZ12" s="64"/>
      <c r="HA12" s="64"/>
      <c r="HB12" s="64"/>
      <c r="HC12" s="64"/>
      <c r="HD12" s="64"/>
      <c r="HE12" s="64"/>
      <c r="HF12" s="64"/>
      <c r="HG12" s="64"/>
      <c r="HH12" s="64"/>
      <c r="HI12" s="64"/>
      <c r="HJ12" s="64"/>
      <c r="HK12" s="64"/>
      <c r="HL12" s="64"/>
      <c r="HM12" s="64"/>
      <c r="HN12" s="64"/>
      <c r="HO12" s="64"/>
      <c r="HP12" s="64"/>
      <c r="HQ12" s="64"/>
      <c r="HR12" s="64"/>
      <c r="HS12" s="64"/>
      <c r="HT12" s="64"/>
      <c r="HU12" s="64"/>
      <c r="HV12" s="64"/>
      <c r="HW12" s="64"/>
      <c r="HX12" s="64"/>
      <c r="HY12" s="64"/>
      <c r="HZ12" s="64"/>
      <c r="IA12" s="64"/>
      <c r="IB12" s="64"/>
      <c r="IC12" s="64"/>
      <c r="ID12" s="64"/>
      <c r="IE12" s="64"/>
      <c r="IF12" s="64"/>
      <c r="IG12" s="64"/>
      <c r="IH12" s="64"/>
      <c r="II12" s="64"/>
      <c r="IJ12" s="64"/>
      <c r="IK12" s="64"/>
      <c r="IL12" s="64"/>
      <c r="IM12" s="64"/>
      <c r="IN12" s="64"/>
      <c r="IO12" s="64"/>
      <c r="IP12" s="64"/>
      <c r="IQ12" s="64"/>
      <c r="IR12" s="64"/>
      <c r="IS12" s="64"/>
      <c r="IT12" s="64"/>
      <c r="IU12" s="64"/>
      <c r="IV12" s="64"/>
      <c r="IW12" s="64"/>
      <c r="IX12" s="64"/>
      <c r="IY12" s="64"/>
      <c r="IZ12" s="64"/>
      <c r="JA12" s="64"/>
      <c r="JB12" s="64"/>
      <c r="JC12" s="64"/>
      <c r="JD12" s="64"/>
      <c r="JE12" s="64"/>
      <c r="JF12" s="64"/>
      <c r="JG12" s="64"/>
      <c r="JH12" s="64"/>
      <c r="JI12" s="64"/>
      <c r="JJ12" s="64"/>
      <c r="JK12" s="64"/>
      <c r="JL12" s="64"/>
      <c r="JM12" s="64"/>
      <c r="JN12" s="64"/>
      <c r="JO12" s="64"/>
      <c r="JP12" s="64"/>
      <c r="JQ12" s="64"/>
      <c r="JR12" s="64"/>
      <c r="JS12" s="64"/>
      <c r="JT12" s="64"/>
      <c r="JU12" s="64"/>
      <c r="JV12" s="64"/>
      <c r="JW12" s="64"/>
      <c r="JX12" s="64"/>
      <c r="JY12" s="64"/>
      <c r="JZ12" s="64"/>
      <c r="KA12" s="64"/>
      <c r="KB12" s="64"/>
      <c r="KC12" s="64"/>
      <c r="KD12" s="64"/>
      <c r="KE12" s="64"/>
      <c r="KF12" s="64"/>
      <c r="KG12" s="64"/>
      <c r="KH12" s="64"/>
      <c r="KI12" s="64"/>
      <c r="KJ12" s="64"/>
      <c r="KK12" s="64"/>
      <c r="KL12" s="64"/>
      <c r="KM12" s="64"/>
      <c r="KN12" s="64"/>
      <c r="KO12" s="64"/>
      <c r="KP12" s="64"/>
      <c r="KQ12" s="64"/>
      <c r="KR12" s="64"/>
      <c r="KS12" s="64"/>
      <c r="KT12" s="64"/>
      <c r="KU12" s="64"/>
      <c r="KV12" s="64"/>
      <c r="KW12" s="64"/>
      <c r="KX12" s="64"/>
      <c r="KY12" s="64"/>
      <c r="KZ12" s="64"/>
      <c r="LA12" s="64"/>
      <c r="LB12" s="64"/>
      <c r="LC12" s="64"/>
      <c r="LD12" s="64"/>
      <c r="LE12" s="64"/>
      <c r="LF12" s="64"/>
      <c r="LG12" s="64"/>
      <c r="LH12" s="64"/>
      <c r="LI12" s="64"/>
      <c r="LJ12" s="64"/>
      <c r="LK12" s="64"/>
      <c r="LL12" s="64"/>
      <c r="LM12" s="64"/>
      <c r="LN12" s="64"/>
      <c r="LO12" s="64"/>
      <c r="LP12" s="64"/>
      <c r="LQ12" s="64"/>
      <c r="LR12" s="64"/>
      <c r="LS12" s="64"/>
      <c r="LT12" s="64"/>
      <c r="LU12" s="64"/>
      <c r="LV12" s="64"/>
      <c r="LW12" s="64"/>
      <c r="LX12" s="64"/>
      <c r="LY12" s="64"/>
      <c r="LZ12" s="64"/>
      <c r="MA12" s="64"/>
      <c r="MB12" s="64"/>
      <c r="MC12" s="64"/>
      <c r="MD12" s="64"/>
      <c r="ME12" s="64"/>
      <c r="MF12" s="64"/>
      <c r="MG12" s="64"/>
      <c r="MH12" s="64"/>
      <c r="MI12" s="64"/>
      <c r="MJ12" s="64"/>
      <c r="MK12" s="59"/>
    </row>
    <row r="13" spans="1:349" s="16" customFormat="1" x14ac:dyDescent="0.25">
      <c r="A13" s="217" t="s">
        <v>51</v>
      </c>
      <c r="B13" s="217">
        <v>284643</v>
      </c>
      <c r="C13" s="217">
        <v>345577</v>
      </c>
      <c r="D13" s="217">
        <v>449057</v>
      </c>
      <c r="E13" s="217">
        <v>473734</v>
      </c>
      <c r="F13" s="217">
        <v>479958</v>
      </c>
      <c r="G13" s="217">
        <v>484197</v>
      </c>
      <c r="H13" s="217">
        <v>484288</v>
      </c>
      <c r="I13" s="217">
        <v>519379</v>
      </c>
      <c r="J13" s="217">
        <v>518800</v>
      </c>
      <c r="K13" s="217">
        <v>488699</v>
      </c>
      <c r="L13" s="217">
        <v>482180</v>
      </c>
      <c r="M13" s="217">
        <v>427759</v>
      </c>
      <c r="N13" s="217">
        <v>5438271</v>
      </c>
      <c r="O13" s="217">
        <v>399363</v>
      </c>
      <c r="P13" s="217">
        <v>399702</v>
      </c>
      <c r="Q13" s="217">
        <v>508404</v>
      </c>
      <c r="R13" s="217">
        <v>474104</v>
      </c>
      <c r="S13" s="217">
        <v>523744</v>
      </c>
      <c r="T13" s="217">
        <v>510075</v>
      </c>
      <c r="U13" s="217">
        <v>527149</v>
      </c>
      <c r="V13" s="217">
        <v>3342541</v>
      </c>
      <c r="W13"/>
      <c r="X13"/>
      <c r="Y13"/>
      <c r="Z13"/>
      <c r="AA13"/>
      <c r="AB13"/>
      <c r="AC13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</row>
    <row r="14" spans="1:349" s="16" customFormat="1" x14ac:dyDescent="0.25">
      <c r="A14" s="217" t="s">
        <v>52</v>
      </c>
      <c r="B14" s="217">
        <v>19842</v>
      </c>
      <c r="C14" s="217">
        <v>19131</v>
      </c>
      <c r="D14" s="217">
        <v>24820</v>
      </c>
      <c r="E14" s="217">
        <v>27836</v>
      </c>
      <c r="F14" s="217">
        <v>28213</v>
      </c>
      <c r="G14" s="217">
        <v>28091</v>
      </c>
      <c r="H14" s="217">
        <v>27226</v>
      </c>
      <c r="I14" s="217">
        <v>27190</v>
      </c>
      <c r="J14" s="217">
        <v>25776</v>
      </c>
      <c r="K14" s="217">
        <v>22394</v>
      </c>
      <c r="L14" s="217">
        <v>22321</v>
      </c>
      <c r="M14" s="217">
        <v>22013</v>
      </c>
      <c r="N14" s="217">
        <v>294853</v>
      </c>
      <c r="O14" s="217">
        <v>17024</v>
      </c>
      <c r="P14" s="217">
        <v>17874</v>
      </c>
      <c r="Q14" s="217">
        <v>23020</v>
      </c>
      <c r="R14" s="217">
        <v>21386</v>
      </c>
      <c r="S14" s="217">
        <v>24117</v>
      </c>
      <c r="T14" s="217">
        <v>23832</v>
      </c>
      <c r="U14" s="217">
        <v>23123</v>
      </c>
      <c r="V14" s="217">
        <v>150376</v>
      </c>
      <c r="W14"/>
      <c r="X14"/>
      <c r="Y14"/>
      <c r="Z14"/>
      <c r="AA14"/>
      <c r="AB14"/>
      <c r="AC14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7"/>
      <c r="JO14" s="17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7"/>
      <c r="KS14" s="17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7"/>
      <c r="LW14" s="17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</row>
    <row r="15" spans="1:349" s="16" customFormat="1" x14ac:dyDescent="0.25">
      <c r="A15" s="217" t="s">
        <v>53</v>
      </c>
      <c r="B15" s="217">
        <v>9341</v>
      </c>
      <c r="C15" s="217">
        <v>10466</v>
      </c>
      <c r="D15" s="217">
        <v>18247</v>
      </c>
      <c r="E15" s="217">
        <v>21390</v>
      </c>
      <c r="F15" s="217">
        <v>18383</v>
      </c>
      <c r="G15" s="217">
        <v>18665</v>
      </c>
      <c r="H15" s="217">
        <v>15605</v>
      </c>
      <c r="I15" s="217">
        <v>22219</v>
      </c>
      <c r="J15" s="217">
        <v>24002</v>
      </c>
      <c r="K15" s="217">
        <v>18976</v>
      </c>
      <c r="L15" s="217">
        <v>19009</v>
      </c>
      <c r="M15" s="217">
        <v>13582</v>
      </c>
      <c r="N15" s="217">
        <v>209885</v>
      </c>
      <c r="O15" s="217">
        <v>12013</v>
      </c>
      <c r="P15" s="217">
        <v>13687</v>
      </c>
      <c r="Q15" s="217">
        <v>18738</v>
      </c>
      <c r="R15" s="217">
        <v>21788</v>
      </c>
      <c r="S15" s="217">
        <v>23723</v>
      </c>
      <c r="T15" s="217">
        <v>26243</v>
      </c>
      <c r="U15" s="217">
        <v>23243</v>
      </c>
      <c r="V15" s="217">
        <v>139435</v>
      </c>
      <c r="W15"/>
      <c r="X15"/>
      <c r="Y15"/>
      <c r="Z15"/>
      <c r="AA15"/>
      <c r="AB15"/>
      <c r="AC15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</row>
    <row r="16" spans="1:349" s="16" customFormat="1" x14ac:dyDescent="0.25">
      <c r="A16" s="217" t="s">
        <v>54</v>
      </c>
      <c r="B16" s="217">
        <v>10704</v>
      </c>
      <c r="C16" s="217">
        <v>14066</v>
      </c>
      <c r="D16" s="217">
        <v>18495</v>
      </c>
      <c r="E16" s="217">
        <v>18894</v>
      </c>
      <c r="F16" s="217">
        <v>18213</v>
      </c>
      <c r="G16" s="217">
        <v>18572</v>
      </c>
      <c r="H16" s="217">
        <v>18213</v>
      </c>
      <c r="I16" s="217">
        <v>21854</v>
      </c>
      <c r="J16" s="217">
        <v>22220</v>
      </c>
      <c r="K16" s="217">
        <v>21368</v>
      </c>
      <c r="L16" s="217">
        <v>21406</v>
      </c>
      <c r="M16" s="217">
        <v>18652</v>
      </c>
      <c r="N16" s="217">
        <v>222657</v>
      </c>
      <c r="O16" s="217">
        <v>16886</v>
      </c>
      <c r="P16" s="217">
        <v>16058</v>
      </c>
      <c r="Q16" s="217">
        <v>21213</v>
      </c>
      <c r="R16" s="217">
        <v>19345</v>
      </c>
      <c r="S16" s="217">
        <v>20417</v>
      </c>
      <c r="T16" s="217">
        <v>20257</v>
      </c>
      <c r="U16" s="217">
        <v>19949</v>
      </c>
      <c r="V16" s="217">
        <v>134125</v>
      </c>
      <c r="W16"/>
      <c r="X16"/>
      <c r="Y16"/>
      <c r="Z16"/>
      <c r="AA16"/>
      <c r="AB16"/>
      <c r="AC16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</row>
    <row r="17" spans="1:348" s="16" customFormat="1" x14ac:dyDescent="0.25">
      <c r="A17" s="217" t="s">
        <v>55</v>
      </c>
      <c r="B17" s="217">
        <v>12782</v>
      </c>
      <c r="C17" s="217">
        <v>15646</v>
      </c>
      <c r="D17" s="217">
        <v>21342</v>
      </c>
      <c r="E17" s="217">
        <v>22590</v>
      </c>
      <c r="F17" s="217">
        <v>21709</v>
      </c>
      <c r="G17" s="217">
        <v>21802</v>
      </c>
      <c r="H17" s="217">
        <v>20516</v>
      </c>
      <c r="I17" s="217">
        <v>24876</v>
      </c>
      <c r="J17" s="217">
        <v>24704</v>
      </c>
      <c r="K17" s="217">
        <v>22296</v>
      </c>
      <c r="L17" s="217">
        <v>23017</v>
      </c>
      <c r="M17" s="217">
        <v>20131</v>
      </c>
      <c r="N17" s="217">
        <v>251411</v>
      </c>
      <c r="O17" s="217">
        <v>19637</v>
      </c>
      <c r="P17" s="217">
        <v>20648</v>
      </c>
      <c r="Q17" s="217">
        <v>25606</v>
      </c>
      <c r="R17" s="217">
        <v>25854</v>
      </c>
      <c r="S17" s="217">
        <v>26176</v>
      </c>
      <c r="T17" s="217">
        <v>25101</v>
      </c>
      <c r="U17" s="217">
        <v>23748</v>
      </c>
      <c r="V17" s="217">
        <v>166770</v>
      </c>
      <c r="W17"/>
      <c r="X17"/>
      <c r="Y17"/>
      <c r="Z17"/>
      <c r="AA17"/>
      <c r="AB17"/>
      <c r="AC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</row>
    <row r="18" spans="1:348" s="16" customFormat="1" x14ac:dyDescent="0.25">
      <c r="A18" s="217" t="s">
        <v>56</v>
      </c>
      <c r="B18" s="217">
        <v>26272</v>
      </c>
      <c r="C18" s="217">
        <v>31735</v>
      </c>
      <c r="D18" s="217">
        <v>45327</v>
      </c>
      <c r="E18" s="217">
        <v>47912</v>
      </c>
      <c r="F18" s="217">
        <v>44657</v>
      </c>
      <c r="G18" s="217">
        <v>44262</v>
      </c>
      <c r="H18" s="217">
        <v>47517</v>
      </c>
      <c r="I18" s="217">
        <v>57025</v>
      </c>
      <c r="J18" s="217">
        <v>54175</v>
      </c>
      <c r="K18" s="217">
        <v>47656</v>
      </c>
      <c r="L18" s="217">
        <v>49281</v>
      </c>
      <c r="M18" s="217">
        <v>43348</v>
      </c>
      <c r="N18" s="217">
        <v>539167</v>
      </c>
      <c r="O18" s="217">
        <v>39573</v>
      </c>
      <c r="P18" s="217">
        <v>42685</v>
      </c>
      <c r="Q18" s="217">
        <v>57902</v>
      </c>
      <c r="R18" s="217">
        <v>55155</v>
      </c>
      <c r="S18" s="217">
        <v>57948</v>
      </c>
      <c r="T18" s="217">
        <v>48381</v>
      </c>
      <c r="U18" s="217">
        <v>46719</v>
      </c>
      <c r="V18" s="217">
        <v>348363</v>
      </c>
      <c r="W18"/>
      <c r="X18"/>
      <c r="Y18"/>
      <c r="Z18"/>
      <c r="AA18"/>
      <c r="AB18"/>
      <c r="AC18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</row>
    <row r="19" spans="1:348" s="16" customFormat="1" x14ac:dyDescent="0.25">
      <c r="A19" s="217" t="s">
        <v>57</v>
      </c>
      <c r="B19" s="217">
        <v>25937</v>
      </c>
      <c r="C19" s="217">
        <v>25467</v>
      </c>
      <c r="D19" s="217">
        <v>35480</v>
      </c>
      <c r="E19" s="217">
        <v>44870</v>
      </c>
      <c r="F19" s="217">
        <v>40754</v>
      </c>
      <c r="G19" s="217">
        <v>42932</v>
      </c>
      <c r="H19" s="217">
        <v>42260</v>
      </c>
      <c r="I19" s="217">
        <v>48258</v>
      </c>
      <c r="J19" s="217">
        <v>55792</v>
      </c>
      <c r="K19" s="217">
        <v>53639</v>
      </c>
      <c r="L19" s="217">
        <v>52640</v>
      </c>
      <c r="M19" s="217">
        <v>47354</v>
      </c>
      <c r="N19" s="217">
        <v>515383</v>
      </c>
      <c r="O19" s="217">
        <v>44526</v>
      </c>
      <c r="P19" s="217">
        <v>42014</v>
      </c>
      <c r="Q19" s="217">
        <v>60106</v>
      </c>
      <c r="R19" s="217">
        <v>54413</v>
      </c>
      <c r="S19" s="217">
        <v>60136</v>
      </c>
      <c r="T19" s="217">
        <v>59473</v>
      </c>
      <c r="U19" s="217">
        <v>50226</v>
      </c>
      <c r="V19" s="217">
        <v>370894</v>
      </c>
      <c r="W19"/>
      <c r="X19"/>
      <c r="Y19"/>
      <c r="Z19"/>
      <c r="AA19"/>
      <c r="AB19"/>
      <c r="AC19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</row>
    <row r="20" spans="1:348" s="16" customFormat="1" x14ac:dyDescent="0.25">
      <c r="A20" s="217" t="s">
        <v>58</v>
      </c>
      <c r="B20" s="217">
        <v>17878</v>
      </c>
      <c r="C20" s="217">
        <v>21727</v>
      </c>
      <c r="D20" s="217">
        <v>28402</v>
      </c>
      <c r="E20" s="217">
        <v>29861</v>
      </c>
      <c r="F20" s="217">
        <v>30154</v>
      </c>
      <c r="G20" s="217">
        <v>30747</v>
      </c>
      <c r="H20" s="217">
        <v>30488</v>
      </c>
      <c r="I20" s="217">
        <v>36007</v>
      </c>
      <c r="J20" s="217">
        <v>37094</v>
      </c>
      <c r="K20" s="217">
        <v>35128</v>
      </c>
      <c r="L20" s="217">
        <v>34602</v>
      </c>
      <c r="M20" s="217">
        <v>30458</v>
      </c>
      <c r="N20" s="217">
        <v>362546</v>
      </c>
      <c r="O20" s="217">
        <v>28141</v>
      </c>
      <c r="P20" s="217">
        <v>26901</v>
      </c>
      <c r="Q20" s="217">
        <v>35895</v>
      </c>
      <c r="R20" s="217">
        <v>34223</v>
      </c>
      <c r="S20" s="217">
        <v>35446</v>
      </c>
      <c r="T20" s="217">
        <v>36347</v>
      </c>
      <c r="U20" s="217">
        <v>36046</v>
      </c>
      <c r="V20" s="217">
        <v>232999</v>
      </c>
      <c r="W20"/>
      <c r="X20"/>
      <c r="Y20"/>
      <c r="Z20"/>
      <c r="AA20"/>
      <c r="AB20"/>
      <c r="AC20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</row>
    <row r="21" spans="1:348" s="16" customFormat="1" x14ac:dyDescent="0.25">
      <c r="A21" s="217" t="s">
        <v>59</v>
      </c>
      <c r="B21" s="217">
        <v>26401</v>
      </c>
      <c r="C21" s="217">
        <v>32913</v>
      </c>
      <c r="D21" s="217">
        <v>43276</v>
      </c>
      <c r="E21" s="217">
        <v>41011</v>
      </c>
      <c r="F21" s="217">
        <v>40000</v>
      </c>
      <c r="G21" s="217">
        <v>39513</v>
      </c>
      <c r="H21" s="217">
        <v>40266</v>
      </c>
      <c r="I21" s="217">
        <v>47738</v>
      </c>
      <c r="J21" s="217">
        <v>49893</v>
      </c>
      <c r="K21" s="217">
        <v>47126</v>
      </c>
      <c r="L21" s="217">
        <v>46689</v>
      </c>
      <c r="M21" s="217">
        <v>41871</v>
      </c>
      <c r="N21" s="217">
        <v>496697</v>
      </c>
      <c r="O21" s="217">
        <v>37526</v>
      </c>
      <c r="P21" s="217">
        <v>35681</v>
      </c>
      <c r="Q21" s="217">
        <v>45084</v>
      </c>
      <c r="R21" s="217">
        <v>42918</v>
      </c>
      <c r="S21" s="217">
        <v>44337</v>
      </c>
      <c r="T21" s="217">
        <v>42894</v>
      </c>
      <c r="U21" s="217">
        <v>42576</v>
      </c>
      <c r="V21" s="217">
        <v>291016</v>
      </c>
      <c r="W21"/>
      <c r="X21"/>
      <c r="Y21"/>
      <c r="Z21"/>
      <c r="AA21"/>
      <c r="AB21"/>
      <c r="AC21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</row>
    <row r="22" spans="1:348" s="16" customFormat="1" x14ac:dyDescent="0.25">
      <c r="A22" s="217" t="s">
        <v>60</v>
      </c>
      <c r="B22" s="217">
        <v>35831</v>
      </c>
      <c r="C22" s="217">
        <v>40878</v>
      </c>
      <c r="D22" s="217">
        <v>51785</v>
      </c>
      <c r="E22" s="217">
        <v>56103</v>
      </c>
      <c r="F22" s="217">
        <v>56874</v>
      </c>
      <c r="G22" s="217">
        <v>56107</v>
      </c>
      <c r="H22" s="217">
        <v>60684</v>
      </c>
      <c r="I22" s="217">
        <v>70006</v>
      </c>
      <c r="J22" s="217">
        <v>68029</v>
      </c>
      <c r="K22" s="217">
        <v>64600</v>
      </c>
      <c r="L22" s="217">
        <v>63683</v>
      </c>
      <c r="M22" s="217">
        <v>57428</v>
      </c>
      <c r="N22" s="217">
        <v>682008</v>
      </c>
      <c r="O22" s="217">
        <v>56616</v>
      </c>
      <c r="P22" s="217">
        <v>55042</v>
      </c>
      <c r="Q22" s="217">
        <v>68221</v>
      </c>
      <c r="R22" s="217">
        <v>64681</v>
      </c>
      <c r="S22" s="217">
        <v>68899</v>
      </c>
      <c r="T22" s="217">
        <v>66068</v>
      </c>
      <c r="U22" s="217">
        <v>62394</v>
      </c>
      <c r="V22" s="217">
        <v>441921</v>
      </c>
      <c r="W22"/>
      <c r="X22"/>
      <c r="Y22"/>
      <c r="Z22"/>
      <c r="AA22"/>
      <c r="AB22"/>
      <c r="AC22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</row>
    <row r="23" spans="1:348" s="16" customFormat="1" x14ac:dyDescent="0.25">
      <c r="A23" s="217" t="s">
        <v>61</v>
      </c>
      <c r="B23" s="217">
        <v>62998</v>
      </c>
      <c r="C23" s="217">
        <v>74891</v>
      </c>
      <c r="D23" s="217">
        <v>85507</v>
      </c>
      <c r="E23" s="217">
        <v>107086</v>
      </c>
      <c r="F23" s="217">
        <v>104229</v>
      </c>
      <c r="G23" s="217">
        <v>101885</v>
      </c>
      <c r="H23" s="217">
        <v>101397</v>
      </c>
      <c r="I23" s="217">
        <v>122764</v>
      </c>
      <c r="J23" s="217">
        <v>120699</v>
      </c>
      <c r="K23" s="217">
        <v>118728</v>
      </c>
      <c r="L23" s="217">
        <v>117276</v>
      </c>
      <c r="M23" s="217">
        <v>106694</v>
      </c>
      <c r="N23" s="217">
        <v>1224154</v>
      </c>
      <c r="O23" s="217">
        <v>99677</v>
      </c>
      <c r="P23" s="217">
        <v>92318</v>
      </c>
      <c r="Q23" s="217">
        <v>117541</v>
      </c>
      <c r="R23" s="217">
        <v>114683</v>
      </c>
      <c r="S23" s="217">
        <v>118077</v>
      </c>
      <c r="T23" s="217">
        <v>114365</v>
      </c>
      <c r="U23" s="217">
        <v>112812</v>
      </c>
      <c r="V23" s="217">
        <v>769473</v>
      </c>
      <c r="W23"/>
      <c r="X23"/>
      <c r="Y23"/>
      <c r="Z23"/>
      <c r="AA23"/>
      <c r="AB23"/>
      <c r="AC23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</row>
    <row r="24" spans="1:348" s="16" customFormat="1" x14ac:dyDescent="0.25">
      <c r="A24" s="217" t="s">
        <v>62</v>
      </c>
      <c r="B24" s="217">
        <v>63851</v>
      </c>
      <c r="C24" s="217">
        <v>73828</v>
      </c>
      <c r="D24" s="217">
        <v>96796</v>
      </c>
      <c r="E24" s="217">
        <v>108310</v>
      </c>
      <c r="F24" s="217">
        <v>107506</v>
      </c>
      <c r="G24" s="217">
        <v>106493</v>
      </c>
      <c r="H24" s="217">
        <v>110116</v>
      </c>
      <c r="I24" s="217">
        <v>124423</v>
      </c>
      <c r="J24" s="217">
        <v>123996</v>
      </c>
      <c r="K24" s="217">
        <v>117595</v>
      </c>
      <c r="L24" s="217">
        <v>114559</v>
      </c>
      <c r="M24" s="217">
        <v>104760</v>
      </c>
      <c r="N24" s="217">
        <v>1252233</v>
      </c>
      <c r="O24" s="217">
        <v>93972</v>
      </c>
      <c r="P24" s="217">
        <v>91019</v>
      </c>
      <c r="Q24" s="217">
        <v>118142</v>
      </c>
      <c r="R24" s="217">
        <v>113660</v>
      </c>
      <c r="S24" s="217">
        <v>117402</v>
      </c>
      <c r="T24" s="217">
        <v>115966</v>
      </c>
      <c r="U24" s="217">
        <v>111357</v>
      </c>
      <c r="V24" s="217">
        <v>761518</v>
      </c>
      <c r="W24"/>
      <c r="X24"/>
      <c r="Y24"/>
      <c r="Z24"/>
      <c r="AA24"/>
      <c r="AB24"/>
      <c r="AC24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</row>
    <row r="25" spans="1:348" s="16" customFormat="1" x14ac:dyDescent="0.25">
      <c r="A25" s="217" t="s">
        <v>63</v>
      </c>
      <c r="B25" s="217">
        <v>16986</v>
      </c>
      <c r="C25" s="217">
        <v>20558</v>
      </c>
      <c r="D25" s="217">
        <v>25258</v>
      </c>
      <c r="E25" s="217">
        <v>28256</v>
      </c>
      <c r="F25" s="217">
        <v>27378</v>
      </c>
      <c r="G25" s="217">
        <v>26986</v>
      </c>
      <c r="H25" s="217">
        <v>27832</v>
      </c>
      <c r="I25" s="217">
        <v>32096</v>
      </c>
      <c r="J25" s="217">
        <v>31475</v>
      </c>
      <c r="K25" s="217">
        <v>30047</v>
      </c>
      <c r="L25" s="217">
        <v>29304</v>
      </c>
      <c r="M25" s="217">
        <v>26290</v>
      </c>
      <c r="N25" s="217">
        <v>322466</v>
      </c>
      <c r="O25" s="217">
        <v>24686</v>
      </c>
      <c r="P25" s="217">
        <v>23730</v>
      </c>
      <c r="Q25" s="217">
        <v>30832</v>
      </c>
      <c r="R25" s="217">
        <v>31105</v>
      </c>
      <c r="S25" s="217">
        <v>30686</v>
      </c>
      <c r="T25" s="217">
        <v>29246</v>
      </c>
      <c r="U25" s="217">
        <v>27637</v>
      </c>
      <c r="V25" s="217">
        <v>197922</v>
      </c>
      <c r="W25"/>
      <c r="X25"/>
      <c r="Y25"/>
      <c r="Z25"/>
      <c r="AA25"/>
      <c r="AB25"/>
      <c r="AC25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</row>
    <row r="26" spans="1:348" s="16" customFormat="1" x14ac:dyDescent="0.25">
      <c r="A26" s="217" t="s">
        <v>64</v>
      </c>
      <c r="B26" s="217">
        <v>4655</v>
      </c>
      <c r="C26" s="217">
        <v>5535</v>
      </c>
      <c r="D26" s="217">
        <v>7032</v>
      </c>
      <c r="E26" s="217">
        <v>7542</v>
      </c>
      <c r="F26" s="217">
        <v>6993</v>
      </c>
      <c r="G26" s="217">
        <v>6930</v>
      </c>
      <c r="H26" s="217">
        <v>7740</v>
      </c>
      <c r="I26" s="217">
        <v>9889</v>
      </c>
      <c r="J26" s="217">
        <v>9962</v>
      </c>
      <c r="K26" s="217">
        <v>9598</v>
      </c>
      <c r="L26" s="217">
        <v>9577</v>
      </c>
      <c r="M26" s="217">
        <v>8008</v>
      </c>
      <c r="N26" s="217">
        <v>93461</v>
      </c>
      <c r="O26" s="217">
        <v>7854</v>
      </c>
      <c r="P26" s="217">
        <v>7396</v>
      </c>
      <c r="Q26" s="217">
        <v>10014</v>
      </c>
      <c r="R26" s="217">
        <v>9822</v>
      </c>
      <c r="S26" s="217">
        <v>10150</v>
      </c>
      <c r="T26" s="217">
        <v>10095</v>
      </c>
      <c r="U26" s="217">
        <v>9355</v>
      </c>
      <c r="V26" s="217">
        <v>64686</v>
      </c>
      <c r="W26"/>
      <c r="X26"/>
      <c r="Y26"/>
      <c r="Z26"/>
      <c r="AA26"/>
      <c r="AB26"/>
      <c r="AC26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</row>
    <row r="27" spans="1:348" s="16" customFormat="1" x14ac:dyDescent="0.25">
      <c r="A27" s="217" t="s">
        <v>65</v>
      </c>
      <c r="B27" s="217">
        <v>44973</v>
      </c>
      <c r="C27" s="217">
        <v>53620</v>
      </c>
      <c r="D27" s="217">
        <v>69830</v>
      </c>
      <c r="E27" s="217">
        <v>73315</v>
      </c>
      <c r="F27" s="217">
        <v>70710</v>
      </c>
      <c r="G27" s="217">
        <v>73736</v>
      </c>
      <c r="H27" s="217">
        <v>71828</v>
      </c>
      <c r="I27" s="217">
        <v>82798</v>
      </c>
      <c r="J27" s="217">
        <v>80141</v>
      </c>
      <c r="K27" s="217">
        <v>72445</v>
      </c>
      <c r="L27" s="217">
        <v>74385</v>
      </c>
      <c r="M27" s="217">
        <v>67917</v>
      </c>
      <c r="N27" s="217">
        <v>835698</v>
      </c>
      <c r="O27" s="217">
        <v>63313</v>
      </c>
      <c r="P27" s="217">
        <v>62253</v>
      </c>
      <c r="Q27" s="217">
        <v>82310</v>
      </c>
      <c r="R27" s="217">
        <v>79424</v>
      </c>
      <c r="S27" s="217">
        <v>81961</v>
      </c>
      <c r="T27" s="217">
        <v>74203</v>
      </c>
      <c r="U27" s="217">
        <v>69132</v>
      </c>
      <c r="V27" s="217">
        <v>512596</v>
      </c>
      <c r="W27"/>
      <c r="X27"/>
      <c r="Y27"/>
      <c r="Z27"/>
      <c r="AA27"/>
      <c r="AB27"/>
      <c r="AC2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</row>
    <row r="28" spans="1:348" s="16" customFormat="1" x14ac:dyDescent="0.25">
      <c r="A28" s="217" t="s">
        <v>66</v>
      </c>
      <c r="B28" s="217">
        <v>24666</v>
      </c>
      <c r="C28" s="217">
        <v>29847</v>
      </c>
      <c r="D28" s="217">
        <v>36989</v>
      </c>
      <c r="E28" s="217">
        <v>40480</v>
      </c>
      <c r="F28" s="217">
        <v>39305</v>
      </c>
      <c r="G28" s="217">
        <v>40139</v>
      </c>
      <c r="H28" s="217">
        <v>38968</v>
      </c>
      <c r="I28" s="217">
        <v>46854</v>
      </c>
      <c r="J28" s="217">
        <v>47965</v>
      </c>
      <c r="K28" s="217">
        <v>46296</v>
      </c>
      <c r="L28" s="217">
        <v>46684</v>
      </c>
      <c r="M28" s="217">
        <v>42398</v>
      </c>
      <c r="N28" s="217">
        <v>480591</v>
      </c>
      <c r="O28" s="217">
        <v>38282</v>
      </c>
      <c r="P28" s="217">
        <v>36593</v>
      </c>
      <c r="Q28" s="217">
        <v>49388</v>
      </c>
      <c r="R28" s="217">
        <v>45831</v>
      </c>
      <c r="S28" s="217">
        <v>47066</v>
      </c>
      <c r="T28" s="217">
        <v>44843</v>
      </c>
      <c r="U28" s="217">
        <v>42561</v>
      </c>
      <c r="V28" s="217">
        <v>304564</v>
      </c>
      <c r="W28"/>
      <c r="X28"/>
      <c r="Y28"/>
      <c r="Z28"/>
      <c r="AA28"/>
      <c r="AB28"/>
      <c r="AC28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</row>
    <row r="29" spans="1:348" s="16" customFormat="1" x14ac:dyDescent="0.25">
      <c r="A29" s="217" t="s">
        <v>67</v>
      </c>
      <c r="B29" s="217">
        <v>10775</v>
      </c>
      <c r="C29" s="217">
        <v>12629</v>
      </c>
      <c r="D29" s="217">
        <v>14702</v>
      </c>
      <c r="E29" s="217">
        <v>18115</v>
      </c>
      <c r="F29" s="217">
        <v>18438</v>
      </c>
      <c r="G29" s="217">
        <v>19357</v>
      </c>
      <c r="H29" s="217">
        <v>21109</v>
      </c>
      <c r="I29" s="217">
        <v>25641</v>
      </c>
      <c r="J29" s="217">
        <v>24920</v>
      </c>
      <c r="K29" s="217">
        <v>22325</v>
      </c>
      <c r="L29" s="217">
        <v>22678</v>
      </c>
      <c r="M29" s="217">
        <v>19635</v>
      </c>
      <c r="N29" s="217">
        <v>230324</v>
      </c>
      <c r="O29" s="217">
        <v>21037</v>
      </c>
      <c r="P29" s="217">
        <v>19221</v>
      </c>
      <c r="Q29" s="217">
        <v>23865</v>
      </c>
      <c r="R29" s="217">
        <v>22439</v>
      </c>
      <c r="S29" s="217">
        <v>22705</v>
      </c>
      <c r="T29" s="217">
        <v>22413</v>
      </c>
      <c r="U29" s="217">
        <v>20054</v>
      </c>
      <c r="V29" s="217">
        <v>151734</v>
      </c>
      <c r="W29"/>
      <c r="X29"/>
      <c r="Y29"/>
      <c r="Z29"/>
      <c r="AA29"/>
      <c r="AB29"/>
      <c r="AC29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</row>
    <row r="30" spans="1:348" s="16" customFormat="1" x14ac:dyDescent="0.25">
      <c r="A30" s="217" t="s">
        <v>68</v>
      </c>
      <c r="B30" s="217">
        <v>8630</v>
      </c>
      <c r="C30" s="217">
        <v>10188</v>
      </c>
      <c r="D30" s="217">
        <v>12206</v>
      </c>
      <c r="E30" s="217">
        <v>16055</v>
      </c>
      <c r="F30" s="217">
        <v>15933</v>
      </c>
      <c r="G30" s="217">
        <v>15784</v>
      </c>
      <c r="H30" s="217">
        <v>18291</v>
      </c>
      <c r="I30" s="217">
        <v>26387</v>
      </c>
      <c r="J30" s="217">
        <v>24897</v>
      </c>
      <c r="K30" s="217">
        <v>23244</v>
      </c>
      <c r="L30" s="217">
        <v>24046</v>
      </c>
      <c r="M30" s="217">
        <v>21071</v>
      </c>
      <c r="N30" s="217">
        <v>216732</v>
      </c>
      <c r="O30" s="217">
        <v>19179</v>
      </c>
      <c r="P30" s="217">
        <v>19409</v>
      </c>
      <c r="Q30" s="217">
        <v>27511</v>
      </c>
      <c r="R30" s="217">
        <v>23679</v>
      </c>
      <c r="S30" s="217">
        <v>22350</v>
      </c>
      <c r="T30" s="217">
        <v>21734</v>
      </c>
      <c r="U30" s="217">
        <v>20098</v>
      </c>
      <c r="V30" s="217">
        <v>153960</v>
      </c>
      <c r="W30"/>
      <c r="X30"/>
      <c r="Y30"/>
      <c r="Z30"/>
      <c r="AA30"/>
      <c r="AB30"/>
      <c r="AC30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</row>
    <row r="31" spans="1:348" s="16" customFormat="1" x14ac:dyDescent="0.25">
      <c r="A31" s="217" t="s">
        <v>69</v>
      </c>
      <c r="B31" s="217">
        <v>7219</v>
      </c>
      <c r="C31" s="217">
        <v>9486</v>
      </c>
      <c r="D31" s="217">
        <v>13700</v>
      </c>
      <c r="E31" s="217">
        <v>16965</v>
      </c>
      <c r="F31" s="217">
        <v>16584</v>
      </c>
      <c r="G31" s="217">
        <v>16617</v>
      </c>
      <c r="H31" s="217">
        <v>15674</v>
      </c>
      <c r="I31" s="217">
        <v>21834</v>
      </c>
      <c r="J31" s="217">
        <v>24639</v>
      </c>
      <c r="K31" s="217">
        <v>22745</v>
      </c>
      <c r="L31" s="217">
        <v>21847</v>
      </c>
      <c r="M31" s="217">
        <v>18797</v>
      </c>
      <c r="N31" s="217">
        <v>206107</v>
      </c>
      <c r="O31" s="217">
        <v>16750</v>
      </c>
      <c r="P31" s="217">
        <v>19252</v>
      </c>
      <c r="Q31" s="217">
        <v>27046</v>
      </c>
      <c r="R31" s="217">
        <v>25640</v>
      </c>
      <c r="S31" s="217">
        <v>25888</v>
      </c>
      <c r="T31" s="217">
        <v>21593</v>
      </c>
      <c r="U31" s="217">
        <v>17317</v>
      </c>
      <c r="V31" s="217">
        <v>153486</v>
      </c>
      <c r="W31"/>
      <c r="X31"/>
      <c r="Y31"/>
      <c r="Z31"/>
      <c r="AA31"/>
      <c r="AB31"/>
      <c r="AC31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</row>
    <row r="32" spans="1:348" s="16" customFormat="1" x14ac:dyDescent="0.25">
      <c r="A32" s="217" t="s">
        <v>70</v>
      </c>
      <c r="B32" s="217">
        <v>13346</v>
      </c>
      <c r="C32" s="217">
        <v>16029</v>
      </c>
      <c r="D32" s="217">
        <v>20257</v>
      </c>
      <c r="E32" s="217">
        <v>24468</v>
      </c>
      <c r="F32" s="217">
        <v>25825</v>
      </c>
      <c r="G32" s="217">
        <v>25176</v>
      </c>
      <c r="H32" s="217">
        <v>24336</v>
      </c>
      <c r="I32" s="217">
        <v>31241</v>
      </c>
      <c r="J32" s="217">
        <v>36560</v>
      </c>
      <c r="K32" s="217">
        <v>35224</v>
      </c>
      <c r="L32" s="217">
        <v>34963</v>
      </c>
      <c r="M32" s="217">
        <v>30373</v>
      </c>
      <c r="N32" s="217">
        <v>317798</v>
      </c>
      <c r="O32" s="217">
        <v>28359</v>
      </c>
      <c r="P32" s="217">
        <v>26209</v>
      </c>
      <c r="Q32" s="217">
        <v>32897</v>
      </c>
      <c r="R32" s="217">
        <v>31525</v>
      </c>
      <c r="S32" s="217">
        <v>33575</v>
      </c>
      <c r="T32" s="217">
        <v>32212</v>
      </c>
      <c r="U32" s="217">
        <v>28290</v>
      </c>
      <c r="V32" s="217">
        <v>213067</v>
      </c>
      <c r="W32"/>
      <c r="X32"/>
      <c r="Y32"/>
      <c r="Z32"/>
      <c r="AA32"/>
      <c r="AB32"/>
      <c r="AC32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</row>
    <row r="33" spans="1:348" s="16" customFormat="1" x14ac:dyDescent="0.25">
      <c r="A33" s="217" t="s">
        <v>71</v>
      </c>
      <c r="B33" s="217">
        <v>9503</v>
      </c>
      <c r="C33" s="217">
        <v>11575</v>
      </c>
      <c r="D33" s="217">
        <v>15178</v>
      </c>
      <c r="E33" s="217">
        <v>17855</v>
      </c>
      <c r="F33" s="217">
        <v>18557</v>
      </c>
      <c r="G33" s="217">
        <v>18814</v>
      </c>
      <c r="H33" s="217">
        <v>20747</v>
      </c>
      <c r="I33" s="217">
        <v>25093</v>
      </c>
      <c r="J33" s="217">
        <v>26478</v>
      </c>
      <c r="K33" s="217">
        <v>24131</v>
      </c>
      <c r="L33" s="217">
        <v>24218</v>
      </c>
      <c r="M33" s="217">
        <v>21617</v>
      </c>
      <c r="N33" s="217">
        <v>233766</v>
      </c>
      <c r="O33" s="217">
        <v>20602</v>
      </c>
      <c r="P33" s="217">
        <v>19802</v>
      </c>
      <c r="Q33" s="217">
        <v>26193</v>
      </c>
      <c r="R33" s="217">
        <v>25333</v>
      </c>
      <c r="S33" s="217">
        <v>26351</v>
      </c>
      <c r="T33" s="217">
        <v>24676</v>
      </c>
      <c r="U33" s="217">
        <v>21171</v>
      </c>
      <c r="V33" s="217">
        <v>164128</v>
      </c>
      <c r="W33"/>
      <c r="X33"/>
      <c r="Y33"/>
      <c r="Z33"/>
      <c r="AA33"/>
      <c r="AB33"/>
      <c r="AC33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  <c r="IX33" s="17"/>
      <c r="IY33" s="17"/>
      <c r="IZ33" s="17"/>
      <c r="JA33" s="17"/>
      <c r="JB33" s="17"/>
      <c r="JC33" s="17"/>
      <c r="JD33" s="17"/>
      <c r="JE33" s="17"/>
      <c r="JF33" s="17"/>
      <c r="JG33" s="17"/>
      <c r="JH33" s="17"/>
      <c r="JI33" s="17"/>
      <c r="JJ33" s="17"/>
      <c r="JK33" s="17"/>
      <c r="JL33" s="17"/>
      <c r="JM33" s="17"/>
      <c r="JN33" s="17"/>
      <c r="JO33" s="17"/>
      <c r="JP33" s="17"/>
      <c r="JQ33" s="17"/>
      <c r="JR33" s="17"/>
      <c r="JS33" s="17"/>
      <c r="JT33" s="17"/>
      <c r="JU33" s="17"/>
      <c r="JV33" s="17"/>
      <c r="JW33" s="17"/>
      <c r="JX33" s="17"/>
      <c r="JY33" s="17"/>
      <c r="JZ33" s="17"/>
      <c r="KA33" s="17"/>
      <c r="KB33" s="17"/>
      <c r="KC33" s="17"/>
      <c r="KD33" s="17"/>
      <c r="KE33" s="17"/>
      <c r="KF33" s="17"/>
      <c r="KG33" s="17"/>
      <c r="KH33" s="17"/>
      <c r="KI33" s="17"/>
      <c r="KJ33" s="17"/>
      <c r="KK33" s="17"/>
      <c r="KL33" s="17"/>
      <c r="KM33" s="17"/>
      <c r="KN33" s="17"/>
      <c r="KO33" s="17"/>
      <c r="KP33" s="17"/>
      <c r="KQ33" s="17"/>
      <c r="KR33" s="17"/>
      <c r="KS33" s="17"/>
      <c r="KT33" s="17"/>
      <c r="KU33" s="17"/>
      <c r="KV33" s="17"/>
      <c r="KW33" s="17"/>
      <c r="KX33" s="17"/>
      <c r="KY33" s="17"/>
      <c r="KZ33" s="17"/>
      <c r="LA33" s="17"/>
      <c r="LB33" s="17"/>
      <c r="LC33" s="17"/>
      <c r="LD33" s="17"/>
      <c r="LE33" s="17"/>
      <c r="LF33" s="17"/>
      <c r="LG33" s="17"/>
      <c r="LH33" s="17"/>
      <c r="LI33" s="17"/>
      <c r="LJ33" s="17"/>
      <c r="LK33" s="17"/>
      <c r="LL33" s="17"/>
      <c r="LM33" s="17"/>
      <c r="LN33" s="17"/>
      <c r="LO33" s="17"/>
      <c r="LP33" s="17"/>
      <c r="LQ33" s="17"/>
      <c r="LR33" s="17"/>
      <c r="LS33" s="17"/>
      <c r="LT33" s="17"/>
      <c r="LU33" s="17"/>
      <c r="LV33" s="17"/>
      <c r="LW33" s="17"/>
      <c r="LX33" s="17"/>
      <c r="LY33" s="17"/>
      <c r="LZ33" s="17"/>
      <c r="MA33" s="17"/>
      <c r="MB33" s="17"/>
      <c r="MC33" s="17"/>
      <c r="MD33" s="17"/>
      <c r="ME33" s="17"/>
      <c r="MF33" s="17"/>
      <c r="MG33" s="17"/>
      <c r="MH33" s="17"/>
      <c r="MI33" s="17"/>
      <c r="MJ33" s="17"/>
    </row>
    <row r="34" spans="1:348" s="16" customFormat="1" x14ac:dyDescent="0.25">
      <c r="A34" s="217" t="s">
        <v>72</v>
      </c>
      <c r="B34" s="217">
        <v>10904</v>
      </c>
      <c r="C34" s="217">
        <v>14122</v>
      </c>
      <c r="D34" s="217">
        <v>18127</v>
      </c>
      <c r="E34" s="217">
        <v>21694</v>
      </c>
      <c r="F34" s="217">
        <v>21235</v>
      </c>
      <c r="G34" s="217">
        <v>21104</v>
      </c>
      <c r="H34" s="217">
        <v>27365</v>
      </c>
      <c r="I34" s="217">
        <v>47018</v>
      </c>
      <c r="J34" s="217">
        <v>44815</v>
      </c>
      <c r="K34" s="217">
        <v>39714</v>
      </c>
      <c r="L34" s="217">
        <v>40741</v>
      </c>
      <c r="M34" s="217">
        <v>33161</v>
      </c>
      <c r="N34" s="217">
        <v>340000</v>
      </c>
      <c r="O34" s="217">
        <v>27867</v>
      </c>
      <c r="P34" s="217">
        <v>25657</v>
      </c>
      <c r="Q34" s="217">
        <v>37614</v>
      </c>
      <c r="R34" s="217">
        <v>32565</v>
      </c>
      <c r="S34" s="217">
        <v>33630</v>
      </c>
      <c r="T34" s="217">
        <v>35095</v>
      </c>
      <c r="U34" s="217">
        <v>29527</v>
      </c>
      <c r="V34" s="217">
        <v>221955</v>
      </c>
      <c r="W34"/>
      <c r="X34"/>
      <c r="Y34"/>
      <c r="Z34"/>
      <c r="AA34"/>
      <c r="AB34"/>
      <c r="AC34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  <c r="HF34" s="17"/>
      <c r="HG34" s="17"/>
      <c r="HH34" s="17"/>
      <c r="HI34" s="17"/>
      <c r="HJ34" s="17"/>
      <c r="HK34" s="17"/>
      <c r="HL34" s="17"/>
      <c r="HM34" s="17"/>
      <c r="HN34" s="17"/>
      <c r="HO34" s="17"/>
      <c r="HP34" s="17"/>
      <c r="HQ34" s="17"/>
      <c r="HR34" s="17"/>
      <c r="HS34" s="17"/>
      <c r="HT34" s="17"/>
      <c r="HU34" s="17"/>
      <c r="HV34" s="17"/>
      <c r="HW34" s="17"/>
      <c r="HX34" s="17"/>
      <c r="HY34" s="17"/>
      <c r="HZ34" s="17"/>
      <c r="IA34" s="17"/>
      <c r="IB34" s="17"/>
      <c r="IC34" s="17"/>
      <c r="ID34" s="17"/>
      <c r="IE34" s="17"/>
      <c r="IF34" s="17"/>
      <c r="IG34" s="17"/>
      <c r="IH34" s="17"/>
      <c r="II34" s="17"/>
      <c r="IJ34" s="17"/>
      <c r="IK34" s="17"/>
      <c r="IL34" s="17"/>
      <c r="IM34" s="17"/>
      <c r="IN34" s="17"/>
      <c r="IO34" s="17"/>
      <c r="IP34" s="17"/>
      <c r="IQ34" s="17"/>
      <c r="IR34" s="17"/>
      <c r="IS34" s="17"/>
      <c r="IT34" s="17"/>
      <c r="IU34" s="17"/>
      <c r="IV34" s="17"/>
      <c r="IW34" s="17"/>
      <c r="IX34" s="17"/>
      <c r="IY34" s="17"/>
      <c r="IZ34" s="17"/>
      <c r="JA34" s="17"/>
      <c r="JB34" s="17"/>
      <c r="JC34" s="17"/>
      <c r="JD34" s="17"/>
      <c r="JE34" s="17"/>
      <c r="JF34" s="17"/>
      <c r="JG34" s="17"/>
      <c r="JH34" s="17"/>
      <c r="JI34" s="17"/>
      <c r="JJ34" s="17"/>
      <c r="JK34" s="17"/>
      <c r="JL34" s="17"/>
      <c r="JM34" s="17"/>
      <c r="JN34" s="17"/>
      <c r="JO34" s="17"/>
      <c r="JP34" s="17"/>
      <c r="JQ34" s="17"/>
      <c r="JR34" s="17"/>
      <c r="JS34" s="17"/>
      <c r="JT34" s="17"/>
      <c r="JU34" s="17"/>
      <c r="JV34" s="17"/>
      <c r="JW34" s="17"/>
      <c r="JX34" s="17"/>
      <c r="JY34" s="17"/>
      <c r="JZ34" s="17"/>
      <c r="KA34" s="17"/>
      <c r="KB34" s="17"/>
      <c r="KC34" s="17"/>
      <c r="KD34" s="17"/>
      <c r="KE34" s="17"/>
      <c r="KF34" s="17"/>
      <c r="KG34" s="17"/>
      <c r="KH34" s="17"/>
      <c r="KI34" s="17"/>
      <c r="KJ34" s="17"/>
      <c r="KK34" s="17"/>
      <c r="KL34" s="17"/>
      <c r="KM34" s="17"/>
      <c r="KN34" s="17"/>
      <c r="KO34" s="17"/>
      <c r="KP34" s="17"/>
      <c r="KQ34" s="17"/>
      <c r="KR34" s="17"/>
      <c r="KS34" s="17"/>
      <c r="KT34" s="17"/>
      <c r="KU34" s="17"/>
      <c r="KV34" s="17"/>
      <c r="KW34" s="17"/>
      <c r="KX34" s="17"/>
      <c r="KY34" s="17"/>
      <c r="KZ34" s="17"/>
      <c r="LA34" s="17"/>
      <c r="LB34" s="17"/>
      <c r="LC34" s="17"/>
      <c r="LD34" s="17"/>
      <c r="LE34" s="17"/>
      <c r="LF34" s="17"/>
      <c r="LG34" s="17"/>
      <c r="LH34" s="17"/>
      <c r="LI34" s="17"/>
      <c r="LJ34" s="17"/>
      <c r="LK34" s="17"/>
      <c r="LL34" s="17"/>
      <c r="LM34" s="17"/>
      <c r="LN34" s="17"/>
      <c r="LO34" s="17"/>
      <c r="LP34" s="17"/>
      <c r="LQ34" s="17"/>
      <c r="LR34" s="17"/>
      <c r="LS34" s="17"/>
      <c r="LT34" s="17"/>
      <c r="LU34" s="17"/>
      <c r="LV34" s="17"/>
      <c r="LW34" s="17"/>
      <c r="LX34" s="17"/>
      <c r="LY34" s="17"/>
      <c r="LZ34" s="17"/>
      <c r="MA34" s="17"/>
      <c r="MB34" s="17"/>
      <c r="MC34" s="17"/>
      <c r="MD34" s="17"/>
      <c r="ME34" s="17"/>
      <c r="MF34" s="17"/>
      <c r="MG34" s="17"/>
      <c r="MH34" s="17"/>
      <c r="MI34" s="17"/>
      <c r="MJ34" s="17"/>
    </row>
    <row r="35" spans="1:348" s="16" customFormat="1" x14ac:dyDescent="0.25">
      <c r="A35" s="217" t="s">
        <v>73</v>
      </c>
      <c r="B35" s="217">
        <v>172867</v>
      </c>
      <c r="C35" s="217">
        <v>202706</v>
      </c>
      <c r="D35" s="217">
        <v>246362</v>
      </c>
      <c r="E35" s="217">
        <v>264563</v>
      </c>
      <c r="F35" s="217">
        <v>266189</v>
      </c>
      <c r="G35" s="217">
        <v>266363</v>
      </c>
      <c r="H35" s="217">
        <v>272282</v>
      </c>
      <c r="I35" s="217">
        <v>294478</v>
      </c>
      <c r="J35" s="217">
        <v>291610</v>
      </c>
      <c r="K35" s="217">
        <v>272702</v>
      </c>
      <c r="L35" s="217">
        <v>262918</v>
      </c>
      <c r="M35" s="217">
        <v>248130</v>
      </c>
      <c r="N35" s="217">
        <v>3061170</v>
      </c>
      <c r="O35" s="217">
        <v>229911</v>
      </c>
      <c r="P35" s="217">
        <v>231463</v>
      </c>
      <c r="Q35" s="217">
        <v>289419</v>
      </c>
      <c r="R35" s="217">
        <v>277682</v>
      </c>
      <c r="S35" s="217">
        <v>287571</v>
      </c>
      <c r="T35" s="217">
        <v>266416</v>
      </c>
      <c r="U35" s="217">
        <v>274871</v>
      </c>
      <c r="V35" s="217">
        <v>1857333</v>
      </c>
      <c r="W35"/>
      <c r="X35"/>
      <c r="Y35"/>
      <c r="Z35"/>
      <c r="AA35"/>
      <c r="AB35"/>
      <c r="AC35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  <c r="HF35" s="17"/>
      <c r="HG35" s="17"/>
      <c r="HH35" s="17"/>
      <c r="HI35" s="17"/>
      <c r="HJ35" s="17"/>
      <c r="HK35" s="17"/>
      <c r="HL35" s="17"/>
      <c r="HM35" s="17"/>
      <c r="HN35" s="17"/>
      <c r="HO35" s="17"/>
      <c r="HP35" s="17"/>
      <c r="HQ35" s="17"/>
      <c r="HR35" s="17"/>
      <c r="HS35" s="17"/>
      <c r="HT35" s="17"/>
      <c r="HU35" s="17"/>
      <c r="HV35" s="17"/>
      <c r="HW35" s="17"/>
      <c r="HX35" s="17"/>
      <c r="HY35" s="17"/>
      <c r="HZ35" s="17"/>
      <c r="IA35" s="17"/>
      <c r="IB35" s="17"/>
      <c r="IC35" s="17"/>
      <c r="ID35" s="17"/>
      <c r="IE35" s="17"/>
      <c r="IF35" s="17"/>
      <c r="IG35" s="17"/>
      <c r="IH35" s="17"/>
      <c r="II35" s="17"/>
      <c r="IJ35" s="17"/>
      <c r="IK35" s="17"/>
      <c r="IL35" s="17"/>
      <c r="IM35" s="17"/>
      <c r="IN35" s="17"/>
      <c r="IO35" s="17"/>
      <c r="IP35" s="17"/>
      <c r="IQ35" s="17"/>
      <c r="IR35" s="17"/>
      <c r="IS35" s="17"/>
      <c r="IT35" s="17"/>
      <c r="IU35" s="17"/>
      <c r="IV35" s="17"/>
      <c r="IW35" s="17"/>
      <c r="IX35" s="17"/>
      <c r="IY35" s="17"/>
      <c r="IZ35" s="17"/>
      <c r="JA35" s="17"/>
      <c r="JB35" s="17"/>
      <c r="JC35" s="17"/>
      <c r="JD35" s="17"/>
      <c r="JE35" s="17"/>
      <c r="JF35" s="17"/>
      <c r="JG35" s="17"/>
      <c r="JH35" s="17"/>
      <c r="JI35" s="17"/>
      <c r="JJ35" s="17"/>
      <c r="JK35" s="17"/>
      <c r="JL35" s="17"/>
      <c r="JM35" s="17"/>
      <c r="JN35" s="17"/>
      <c r="JO35" s="17"/>
      <c r="JP35" s="17"/>
      <c r="JQ35" s="17"/>
      <c r="JR35" s="17"/>
      <c r="JS35" s="17"/>
      <c r="JT35" s="17"/>
      <c r="JU35" s="17"/>
      <c r="JV35" s="17"/>
      <c r="JW35" s="17"/>
      <c r="JX35" s="17"/>
      <c r="JY35" s="17"/>
      <c r="JZ35" s="17"/>
      <c r="KA35" s="17"/>
      <c r="KB35" s="17"/>
      <c r="KC35" s="17"/>
      <c r="KD35" s="17"/>
      <c r="KE35" s="17"/>
      <c r="KF35" s="17"/>
      <c r="KG35" s="17"/>
      <c r="KH35" s="17"/>
      <c r="KI35" s="17"/>
      <c r="KJ35" s="17"/>
      <c r="KK35" s="17"/>
      <c r="KL35" s="17"/>
      <c r="KM35" s="17"/>
      <c r="KN35" s="17"/>
      <c r="KO35" s="17"/>
      <c r="KP35" s="17"/>
      <c r="KQ35" s="17"/>
      <c r="KR35" s="17"/>
      <c r="KS35" s="17"/>
      <c r="KT35" s="17"/>
      <c r="KU35" s="17"/>
      <c r="KV35" s="17"/>
      <c r="KW35" s="17"/>
      <c r="KX35" s="17"/>
      <c r="KY35" s="17"/>
      <c r="KZ35" s="17"/>
      <c r="LA35" s="17"/>
      <c r="LB35" s="17"/>
      <c r="LC35" s="17"/>
      <c r="LD35" s="17"/>
      <c r="LE35" s="17"/>
      <c r="LF35" s="17"/>
      <c r="LG35" s="17"/>
      <c r="LH35" s="17"/>
      <c r="LI35" s="17"/>
      <c r="LJ35" s="17"/>
      <c r="LK35" s="17"/>
      <c r="LL35" s="17"/>
      <c r="LM35" s="17"/>
      <c r="LN35" s="17"/>
      <c r="LO35" s="17"/>
      <c r="LP35" s="17"/>
      <c r="LQ35" s="17"/>
      <c r="LR35" s="17"/>
      <c r="LS35" s="17"/>
      <c r="LT35" s="17"/>
      <c r="LU35" s="17"/>
      <c r="LV35" s="17"/>
      <c r="LW35" s="17"/>
      <c r="LX35" s="17"/>
      <c r="LY35" s="17"/>
      <c r="LZ35" s="17"/>
      <c r="MA35" s="17"/>
      <c r="MB35" s="17"/>
      <c r="MC35" s="17"/>
      <c r="MD35" s="17"/>
      <c r="ME35" s="17"/>
      <c r="MF35" s="17"/>
      <c r="MG35" s="17"/>
      <c r="MH35" s="17"/>
      <c r="MI35" s="17"/>
      <c r="MJ35" s="17"/>
    </row>
    <row r="36" spans="1:348" s="18" customFormat="1" x14ac:dyDescent="0.25">
      <c r="A36" s="20" t="s">
        <v>23</v>
      </c>
      <c r="B36" s="20">
        <v>921004</v>
      </c>
      <c r="C36" s="20">
        <v>1092620</v>
      </c>
      <c r="D36" s="20">
        <v>1398175</v>
      </c>
      <c r="E36" s="20">
        <v>1528905</v>
      </c>
      <c r="F36" s="20">
        <v>1517797</v>
      </c>
      <c r="G36" s="20">
        <v>1524272</v>
      </c>
      <c r="H36" s="20">
        <v>1544748</v>
      </c>
      <c r="I36" s="20">
        <v>1765068</v>
      </c>
      <c r="J36" s="20">
        <v>1768642</v>
      </c>
      <c r="K36" s="20">
        <v>1656676</v>
      </c>
      <c r="L36" s="20">
        <v>1638024</v>
      </c>
      <c r="M36" s="20">
        <v>1471447</v>
      </c>
      <c r="N36" s="20">
        <v>17827378</v>
      </c>
      <c r="O36" s="20">
        <v>1362794</v>
      </c>
      <c r="P36" s="20">
        <v>1344614</v>
      </c>
      <c r="Q36" s="20">
        <v>1736961</v>
      </c>
      <c r="R36" s="20">
        <v>1647255</v>
      </c>
      <c r="S36" s="20">
        <v>1742355</v>
      </c>
      <c r="T36" s="20">
        <v>1671528</v>
      </c>
      <c r="U36" s="20">
        <v>1639355</v>
      </c>
      <c r="V36" s="20">
        <v>11144862</v>
      </c>
      <c r="W36"/>
      <c r="X36"/>
      <c r="Y36"/>
      <c r="Z36"/>
      <c r="AA36"/>
      <c r="AB36"/>
      <c r="AC36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  <c r="IK36" s="19"/>
      <c r="IL36" s="19"/>
      <c r="IM36" s="19"/>
      <c r="IN36" s="19"/>
      <c r="IO36" s="19"/>
      <c r="IP36" s="19"/>
      <c r="IQ36" s="19"/>
      <c r="IR36" s="19"/>
      <c r="IS36" s="19"/>
      <c r="IT36" s="19"/>
      <c r="IU36" s="19"/>
      <c r="IV36" s="19"/>
      <c r="IW36" s="19"/>
      <c r="IX36" s="19"/>
      <c r="IY36" s="19"/>
      <c r="IZ36" s="19"/>
      <c r="JA36" s="19"/>
      <c r="JB36" s="19"/>
      <c r="JC36" s="19"/>
      <c r="JD36" s="19"/>
      <c r="JE36" s="19"/>
      <c r="JF36" s="19"/>
      <c r="JG36" s="19"/>
      <c r="JH36" s="19"/>
      <c r="JI36" s="19"/>
      <c r="JJ36" s="19"/>
      <c r="JK36" s="19"/>
      <c r="JL36" s="19"/>
      <c r="JM36" s="19"/>
      <c r="JN36" s="19"/>
      <c r="JO36" s="19"/>
      <c r="JP36" s="19"/>
      <c r="JQ36" s="19"/>
      <c r="JR36" s="19"/>
      <c r="JS36" s="19"/>
      <c r="JT36" s="19"/>
      <c r="JU36" s="19"/>
      <c r="JV36" s="19"/>
      <c r="JW36" s="19"/>
      <c r="JX36" s="19"/>
      <c r="JY36" s="19"/>
      <c r="JZ36" s="19"/>
      <c r="KA36" s="19"/>
      <c r="KB36" s="19"/>
      <c r="KC36" s="19"/>
      <c r="KD36" s="19"/>
      <c r="KE36" s="19"/>
      <c r="KF36" s="19"/>
      <c r="KG36" s="19"/>
      <c r="KH36" s="19"/>
      <c r="KI36" s="19"/>
      <c r="KJ36" s="19"/>
      <c r="KK36" s="19"/>
      <c r="KL36" s="19"/>
      <c r="KM36" s="19"/>
      <c r="KN36" s="19"/>
      <c r="KO36" s="19"/>
      <c r="KP36" s="19"/>
      <c r="KQ36" s="19"/>
      <c r="KR36" s="19"/>
      <c r="KS36" s="19"/>
      <c r="KT36" s="19"/>
      <c r="KU36" s="19"/>
      <c r="KV36" s="19"/>
      <c r="KW36" s="19"/>
      <c r="KX36" s="19"/>
      <c r="KY36" s="19"/>
      <c r="KZ36" s="19"/>
      <c r="LA36" s="19"/>
      <c r="LB36" s="19"/>
      <c r="LC36" s="19"/>
      <c r="LD36" s="19"/>
      <c r="LE36" s="19"/>
      <c r="LF36" s="19"/>
      <c r="LG36" s="19"/>
      <c r="LH36" s="19"/>
      <c r="LI36" s="19"/>
      <c r="LJ36" s="19"/>
      <c r="LK36" s="19"/>
      <c r="LL36" s="19"/>
      <c r="LM36" s="19"/>
      <c r="LN36" s="19"/>
      <c r="LO36" s="19"/>
      <c r="LP36" s="19"/>
      <c r="LQ36" s="19"/>
      <c r="LR36" s="19"/>
      <c r="LS36" s="19"/>
      <c r="LT36" s="19"/>
      <c r="LU36" s="19"/>
      <c r="LV36" s="19"/>
      <c r="LW36" s="19"/>
      <c r="LX36" s="19"/>
      <c r="LY36" s="19"/>
      <c r="LZ36" s="19"/>
      <c r="MA36" s="19"/>
      <c r="MB36" s="19"/>
      <c r="MC36" s="19"/>
      <c r="MD36" s="19"/>
      <c r="ME36" s="19"/>
      <c r="MF36" s="19"/>
      <c r="MG36" s="19"/>
      <c r="MH36" s="19"/>
      <c r="MI36" s="19"/>
      <c r="MJ36" s="19"/>
    </row>
    <row r="37" spans="1:348" s="16" customFormat="1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  <c r="HF37" s="17"/>
      <c r="HG37" s="17"/>
      <c r="HH37" s="17"/>
      <c r="HI37" s="17"/>
      <c r="HJ37" s="17"/>
      <c r="HK37" s="17"/>
      <c r="HL37" s="17"/>
      <c r="HM37" s="17"/>
      <c r="HN37" s="17"/>
      <c r="HO37" s="17"/>
      <c r="HP37" s="17"/>
      <c r="HQ37" s="17"/>
      <c r="HR37" s="17"/>
      <c r="HS37" s="17"/>
      <c r="HT37" s="17"/>
      <c r="HU37" s="17"/>
      <c r="HV37" s="17"/>
      <c r="HW37" s="17"/>
      <c r="HX37" s="17"/>
      <c r="HY37" s="17"/>
      <c r="HZ37" s="17"/>
      <c r="IA37" s="17"/>
      <c r="IB37" s="17"/>
      <c r="IC37" s="17"/>
      <c r="ID37" s="17"/>
      <c r="IE37" s="17"/>
      <c r="IF37" s="17"/>
      <c r="IG37" s="17"/>
      <c r="IH37" s="17"/>
      <c r="II37" s="17"/>
      <c r="IJ37" s="17"/>
      <c r="IK37" s="17"/>
      <c r="IL37" s="17"/>
      <c r="IM37" s="17"/>
      <c r="IN37" s="17"/>
      <c r="IO37" s="17"/>
      <c r="IP37" s="17"/>
      <c r="IQ37" s="17"/>
      <c r="IR37" s="17"/>
      <c r="IS37" s="17"/>
      <c r="IT37" s="17"/>
      <c r="IU37" s="17"/>
      <c r="IV37" s="17"/>
      <c r="IW37" s="17"/>
      <c r="IX37" s="17"/>
      <c r="IY37" s="17"/>
      <c r="IZ37" s="17"/>
      <c r="JA37" s="17"/>
      <c r="JB37" s="17"/>
      <c r="JC37" s="17"/>
      <c r="JD37" s="17"/>
      <c r="JE37" s="17"/>
      <c r="JF37" s="17"/>
      <c r="JG37" s="17"/>
      <c r="JH37" s="17"/>
      <c r="JI37" s="17"/>
      <c r="JJ37" s="17"/>
      <c r="JK37" s="17"/>
      <c r="JL37" s="17"/>
      <c r="JM37" s="17"/>
      <c r="JN37" s="17"/>
      <c r="JO37" s="17"/>
      <c r="JP37" s="17"/>
      <c r="JQ37" s="17"/>
      <c r="JR37" s="17"/>
      <c r="JS37" s="17"/>
      <c r="JT37" s="17"/>
      <c r="JU37" s="17"/>
      <c r="JV37" s="17"/>
      <c r="JW37" s="17"/>
      <c r="JX37" s="17"/>
      <c r="JY37" s="17"/>
      <c r="JZ37" s="17"/>
      <c r="KA37" s="17"/>
      <c r="KB37" s="17"/>
      <c r="KC37" s="17"/>
      <c r="KD37" s="17"/>
      <c r="KE37" s="17"/>
      <c r="KF37" s="17"/>
      <c r="KG37" s="17"/>
      <c r="KH37" s="17"/>
      <c r="KI37" s="17"/>
      <c r="KJ37" s="17"/>
      <c r="KK37" s="17"/>
      <c r="KL37" s="17"/>
      <c r="KM37" s="17"/>
      <c r="KN37" s="17"/>
      <c r="KO37" s="17"/>
      <c r="KP37" s="17"/>
      <c r="KQ37" s="17"/>
      <c r="KR37" s="17"/>
      <c r="KS37" s="17"/>
      <c r="KT37" s="17"/>
      <c r="KU37" s="17"/>
      <c r="KV37" s="17"/>
      <c r="KW37" s="17"/>
      <c r="KX37" s="17"/>
      <c r="KY37" s="17"/>
      <c r="KZ37" s="17"/>
      <c r="LA37" s="17"/>
      <c r="LB37" s="17"/>
      <c r="LC37" s="17"/>
      <c r="LD37" s="17"/>
      <c r="LE37" s="17"/>
      <c r="LF37" s="17"/>
      <c r="LG37" s="17"/>
      <c r="LH37" s="17"/>
      <c r="LI37" s="17"/>
      <c r="LJ37" s="17"/>
      <c r="LK37" s="17"/>
      <c r="LL37" s="17"/>
      <c r="LM37" s="17"/>
      <c r="LN37" s="17"/>
      <c r="LO37" s="17"/>
      <c r="LP37" s="17"/>
      <c r="LQ37" s="17"/>
      <c r="LR37" s="17"/>
      <c r="LS37" s="17"/>
      <c r="LT37" s="17"/>
      <c r="LU37" s="17"/>
      <c r="LV37" s="17"/>
      <c r="LW37" s="17"/>
      <c r="LX37" s="17"/>
      <c r="LY37" s="17"/>
      <c r="LZ37" s="17"/>
      <c r="MA37" s="17"/>
      <c r="MB37" s="17"/>
      <c r="MC37" s="17"/>
      <c r="MD37" s="17"/>
      <c r="ME37" s="17"/>
      <c r="MF37" s="17"/>
      <c r="MG37" s="17"/>
      <c r="MH37" s="17"/>
      <c r="MI37" s="17"/>
      <c r="MJ37" s="17"/>
    </row>
    <row r="38" spans="1:348" s="16" customFormat="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  <c r="HI38" s="17"/>
      <c r="HJ38" s="17"/>
      <c r="HK38" s="17"/>
      <c r="HL38" s="17"/>
      <c r="HM38" s="17"/>
      <c r="HN38" s="17"/>
      <c r="HO38" s="17"/>
      <c r="HP38" s="17"/>
      <c r="HQ38" s="17"/>
      <c r="HR38" s="17"/>
      <c r="HS38" s="17"/>
      <c r="HT38" s="17"/>
      <c r="HU38" s="17"/>
      <c r="HV38" s="17"/>
      <c r="HW38" s="17"/>
      <c r="HX38" s="17"/>
      <c r="HY38" s="17"/>
      <c r="HZ38" s="17"/>
      <c r="IA38" s="17"/>
      <c r="IB38" s="17"/>
      <c r="IC38" s="17"/>
      <c r="ID38" s="17"/>
      <c r="IE38" s="17"/>
      <c r="IF38" s="17"/>
      <c r="IG38" s="17"/>
      <c r="IH38" s="17"/>
      <c r="II38" s="17"/>
      <c r="IJ38" s="17"/>
      <c r="IK38" s="17"/>
      <c r="IL38" s="17"/>
      <c r="IM38" s="17"/>
      <c r="IN38" s="17"/>
      <c r="IO38" s="17"/>
      <c r="IP38" s="17"/>
      <c r="IQ38" s="17"/>
      <c r="IR38" s="17"/>
      <c r="IS38" s="17"/>
      <c r="IT38" s="17"/>
      <c r="IU38" s="17"/>
      <c r="IV38" s="17"/>
      <c r="IW38" s="17"/>
      <c r="IX38" s="17"/>
      <c r="IY38" s="17"/>
      <c r="IZ38" s="17"/>
      <c r="JA38" s="17"/>
      <c r="JB38" s="17"/>
      <c r="JC38" s="17"/>
      <c r="JD38" s="17"/>
      <c r="JE38" s="17"/>
      <c r="JF38" s="17"/>
      <c r="JG38" s="17"/>
      <c r="JH38" s="17"/>
      <c r="JI38" s="17"/>
      <c r="JJ38" s="17"/>
      <c r="JK38" s="17"/>
      <c r="JL38" s="17"/>
      <c r="JM38" s="17"/>
      <c r="JN38" s="17"/>
      <c r="JO38" s="17"/>
      <c r="JP38" s="17"/>
      <c r="JQ38" s="17"/>
      <c r="JR38" s="17"/>
      <c r="JS38" s="17"/>
      <c r="JT38" s="17"/>
      <c r="JU38" s="17"/>
      <c r="JV38" s="17"/>
      <c r="JW38" s="17"/>
      <c r="JX38" s="17"/>
      <c r="JY38" s="17"/>
      <c r="JZ38" s="17"/>
      <c r="KA38" s="17"/>
      <c r="KB38" s="17"/>
      <c r="KC38" s="17"/>
      <c r="KD38" s="17"/>
      <c r="KE38" s="17"/>
      <c r="KF38" s="17"/>
      <c r="KG38" s="17"/>
      <c r="KH38" s="17"/>
      <c r="KI38" s="17"/>
      <c r="KJ38" s="17"/>
      <c r="KK38" s="17"/>
      <c r="KL38" s="17"/>
      <c r="KM38" s="17"/>
      <c r="KN38" s="17"/>
      <c r="KO38" s="17"/>
      <c r="KP38" s="17"/>
      <c r="KQ38" s="17"/>
      <c r="KR38" s="17"/>
      <c r="KS38" s="17"/>
      <c r="KT38" s="17"/>
      <c r="KU38" s="17"/>
      <c r="KV38" s="17"/>
      <c r="KW38" s="17"/>
      <c r="KX38" s="17"/>
      <c r="KY38" s="17"/>
      <c r="KZ38" s="17"/>
      <c r="LA38" s="17"/>
      <c r="LB38" s="17"/>
      <c r="LC38" s="17"/>
      <c r="LD38" s="17"/>
      <c r="LE38" s="17"/>
      <c r="LF38" s="17"/>
      <c r="LG38" s="17"/>
      <c r="LH38" s="17"/>
      <c r="LI38" s="17"/>
      <c r="LJ38" s="17"/>
      <c r="LK38" s="17"/>
      <c r="LL38" s="17"/>
      <c r="LM38" s="17"/>
      <c r="LN38" s="17"/>
      <c r="LO38" s="17"/>
      <c r="LP38" s="17"/>
      <c r="LQ38" s="17"/>
      <c r="LR38" s="17"/>
      <c r="LS38" s="17"/>
      <c r="LT38" s="17"/>
      <c r="LU38" s="17"/>
      <c r="LV38" s="17"/>
      <c r="LW38" s="17"/>
      <c r="LX38" s="17"/>
      <c r="LY38" s="17"/>
      <c r="LZ38" s="17"/>
      <c r="MA38" s="17"/>
      <c r="MB38" s="17"/>
      <c r="MC38" s="17"/>
      <c r="MD38" s="17"/>
      <c r="ME38" s="17"/>
      <c r="MF38" s="17"/>
      <c r="MG38" s="17"/>
      <c r="MH38" s="17"/>
      <c r="MI38" s="17"/>
      <c r="MJ38" s="17"/>
    </row>
    <row r="39" spans="1:348" s="16" customForma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  <c r="HM39" s="17"/>
      <c r="HN39" s="17"/>
      <c r="HO39" s="17"/>
      <c r="HP39" s="17"/>
      <c r="HQ39" s="17"/>
      <c r="HR39" s="17"/>
      <c r="HS39" s="17"/>
      <c r="HT39" s="17"/>
      <c r="HU39" s="17"/>
      <c r="HV39" s="17"/>
      <c r="HW39" s="17"/>
      <c r="HX39" s="17"/>
      <c r="HY39" s="17"/>
      <c r="HZ39" s="17"/>
      <c r="IA39" s="17"/>
      <c r="IB39" s="17"/>
      <c r="IC39" s="17"/>
      <c r="ID39" s="17"/>
      <c r="IE39" s="17"/>
      <c r="IF39" s="17"/>
      <c r="IG39" s="17"/>
      <c r="IH39" s="17"/>
      <c r="II39" s="17"/>
      <c r="IJ39" s="17"/>
      <c r="IK39" s="17"/>
      <c r="IL39" s="17"/>
      <c r="IM39" s="17"/>
      <c r="IN39" s="17"/>
      <c r="IO39" s="17"/>
      <c r="IP39" s="17"/>
      <c r="IQ39" s="17"/>
      <c r="IR39" s="17"/>
      <c r="IS39" s="17"/>
      <c r="IT39" s="17"/>
      <c r="IU39" s="17"/>
      <c r="IV39" s="17"/>
      <c r="IW39" s="17"/>
      <c r="IX39" s="17"/>
      <c r="IY39" s="17"/>
      <c r="IZ39" s="17"/>
      <c r="JA39" s="17"/>
      <c r="JB39" s="17"/>
      <c r="JC39" s="17"/>
      <c r="JD39" s="17"/>
      <c r="JE39" s="17"/>
      <c r="JF39" s="17"/>
      <c r="JG39" s="17"/>
      <c r="JH39" s="17"/>
      <c r="JI39" s="17"/>
      <c r="JJ39" s="17"/>
      <c r="JK39" s="17"/>
      <c r="JL39" s="17"/>
      <c r="JM39" s="17"/>
      <c r="JN39" s="17"/>
      <c r="JO39" s="17"/>
      <c r="JP39" s="17"/>
      <c r="JQ39" s="17"/>
      <c r="JR39" s="17"/>
      <c r="JS39" s="17"/>
      <c r="JT39" s="17"/>
      <c r="JU39" s="17"/>
      <c r="JV39" s="17"/>
      <c r="JW39" s="17"/>
      <c r="JX39" s="17"/>
      <c r="JY39" s="17"/>
      <c r="JZ39" s="17"/>
      <c r="KA39" s="17"/>
      <c r="KB39" s="17"/>
      <c r="KC39" s="17"/>
      <c r="KD39" s="17"/>
      <c r="KE39" s="17"/>
      <c r="KF39" s="17"/>
      <c r="KG39" s="17"/>
      <c r="KH39" s="17"/>
      <c r="KI39" s="17"/>
      <c r="KJ39" s="17"/>
      <c r="KK39" s="17"/>
      <c r="KL39" s="17"/>
      <c r="KM39" s="17"/>
      <c r="KN39" s="17"/>
      <c r="KO39" s="17"/>
      <c r="KP39" s="17"/>
      <c r="KQ39" s="17"/>
      <c r="KR39" s="17"/>
      <c r="KS39" s="17"/>
      <c r="KT39" s="17"/>
      <c r="KU39" s="17"/>
      <c r="KV39" s="17"/>
      <c r="KW39" s="17"/>
      <c r="KX39" s="17"/>
      <c r="KY39" s="17"/>
      <c r="KZ39" s="17"/>
      <c r="LA39" s="17"/>
      <c r="LB39" s="17"/>
      <c r="LC39" s="17"/>
      <c r="LD39" s="17"/>
      <c r="LE39" s="17"/>
      <c r="LF39" s="17"/>
      <c r="LG39" s="17"/>
      <c r="LH39" s="17"/>
      <c r="LI39" s="17"/>
      <c r="LJ39" s="17"/>
      <c r="LK39" s="17"/>
      <c r="LL39" s="17"/>
      <c r="LM39" s="17"/>
      <c r="LN39" s="17"/>
      <c r="LO39" s="17"/>
      <c r="LP39" s="17"/>
      <c r="LQ39" s="17"/>
      <c r="LR39" s="17"/>
      <c r="LS39" s="17"/>
      <c r="LT39" s="17"/>
      <c r="LU39" s="17"/>
      <c r="LV39" s="17"/>
      <c r="LW39" s="17"/>
      <c r="LX39" s="17"/>
      <c r="LY39" s="17"/>
      <c r="LZ39" s="17"/>
      <c r="MA39" s="17"/>
      <c r="MB39" s="17"/>
      <c r="MC39" s="17"/>
      <c r="MD39" s="17"/>
      <c r="ME39" s="17"/>
      <c r="MF39" s="17"/>
      <c r="MG39" s="17"/>
      <c r="MH39" s="17"/>
      <c r="MI39" s="17"/>
      <c r="MJ39" s="17"/>
    </row>
    <row r="40" spans="1:348" s="16" customFormat="1" ht="29.25" x14ac:dyDescent="0.25">
      <c r="A40" s="39" t="s">
        <v>85</v>
      </c>
      <c r="B40"/>
      <c r="C40"/>
      <c r="D40"/>
      <c r="E40"/>
      <c r="F40"/>
      <c r="G40"/>
      <c r="H40"/>
      <c r="I40"/>
      <c r="J40"/>
      <c r="K40"/>
      <c r="L40"/>
      <c r="M40"/>
      <c r="N40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  <c r="HF40" s="17"/>
      <c r="HG40" s="17"/>
      <c r="HH40" s="17"/>
      <c r="HI40" s="17"/>
      <c r="HJ40" s="17"/>
      <c r="HK40" s="17"/>
      <c r="HL40" s="17"/>
      <c r="HM40" s="17"/>
      <c r="HN40" s="17"/>
      <c r="HO40" s="17"/>
      <c r="HP40" s="17"/>
      <c r="HQ40" s="17"/>
      <c r="HR40" s="17"/>
      <c r="HS40" s="17"/>
      <c r="HT40" s="17"/>
      <c r="HU40" s="17"/>
      <c r="HV40" s="17"/>
      <c r="HW40" s="17"/>
      <c r="HX40" s="17"/>
      <c r="HY40" s="17"/>
      <c r="HZ40" s="17"/>
      <c r="IA40" s="17"/>
      <c r="IB40" s="17"/>
      <c r="IC40" s="17"/>
      <c r="ID40" s="17"/>
      <c r="IE40" s="17"/>
      <c r="IF40" s="17"/>
      <c r="IG40" s="17"/>
      <c r="IH40" s="17"/>
      <c r="II40" s="17"/>
      <c r="IJ40" s="17"/>
      <c r="IK40" s="17"/>
      <c r="IL40" s="17"/>
      <c r="IM40" s="17"/>
      <c r="IN40" s="17"/>
      <c r="IO40" s="17"/>
      <c r="IP40" s="17"/>
      <c r="IQ40" s="17"/>
      <c r="IR40" s="17"/>
      <c r="IS40" s="17"/>
      <c r="IT40" s="17"/>
      <c r="IU40" s="17"/>
      <c r="IV40" s="17"/>
      <c r="IW40" s="17"/>
      <c r="IX40" s="17"/>
      <c r="IY40" s="17"/>
      <c r="IZ40" s="17"/>
      <c r="JA40" s="17"/>
      <c r="JB40" s="17"/>
      <c r="JC40" s="17"/>
      <c r="JD40" s="17"/>
      <c r="JE40" s="17"/>
      <c r="JF40" s="17"/>
      <c r="JG40" s="17"/>
      <c r="JH40" s="17"/>
      <c r="JI40" s="17"/>
      <c r="JJ40" s="17"/>
      <c r="JK40" s="17"/>
      <c r="JL40" s="17"/>
      <c r="JM40" s="17"/>
      <c r="JN40" s="17"/>
      <c r="JO40" s="17"/>
      <c r="JP40" s="17"/>
      <c r="JQ40" s="17"/>
      <c r="JR40" s="17"/>
      <c r="JS40" s="17"/>
      <c r="JT40" s="17"/>
      <c r="JU40" s="17"/>
      <c r="JV40" s="17"/>
      <c r="JW40" s="17"/>
      <c r="JX40" s="17"/>
      <c r="JY40" s="17"/>
      <c r="JZ40" s="17"/>
      <c r="KA40" s="17"/>
      <c r="KB40" s="17"/>
      <c r="KC40" s="17"/>
      <c r="KD40" s="17"/>
      <c r="KE40" s="17"/>
      <c r="KF40" s="17"/>
      <c r="KG40" s="17"/>
      <c r="KH40" s="17"/>
      <c r="KI40" s="17"/>
      <c r="KJ40" s="17"/>
      <c r="KK40" s="17"/>
      <c r="KL40" s="17"/>
      <c r="KM40" s="17"/>
      <c r="KN40" s="17"/>
      <c r="KO40" s="17"/>
      <c r="KP40" s="17"/>
      <c r="KQ40" s="17"/>
      <c r="KR40" s="17"/>
      <c r="KS40" s="17"/>
      <c r="KT40" s="17"/>
      <c r="KU40" s="17"/>
      <c r="KV40" s="17"/>
      <c r="KW40" s="17"/>
      <c r="KX40" s="17"/>
      <c r="KY40" s="17"/>
      <c r="KZ40" s="17"/>
      <c r="LA40" s="17"/>
      <c r="LB40" s="17"/>
      <c r="LC40" s="17"/>
      <c r="LD40" s="17"/>
      <c r="LE40" s="17"/>
      <c r="LF40" s="17"/>
      <c r="LG40" s="17"/>
      <c r="LH40" s="17"/>
      <c r="LI40" s="17"/>
      <c r="LJ40" s="17"/>
      <c r="LK40" s="17"/>
      <c r="LL40" s="17"/>
      <c r="LM40" s="17"/>
      <c r="LN40" s="17"/>
      <c r="LO40" s="17"/>
      <c r="LP40" s="17"/>
      <c r="LQ40" s="17"/>
      <c r="LR40" s="17"/>
      <c r="LS40" s="17"/>
      <c r="LT40" s="17"/>
      <c r="LU40" s="17"/>
      <c r="LV40" s="17"/>
      <c r="LW40" s="17"/>
      <c r="LX40" s="17"/>
      <c r="LY40" s="17"/>
      <c r="LZ40" s="17"/>
      <c r="MA40" s="17"/>
      <c r="MB40" s="17"/>
      <c r="MC40" s="17"/>
      <c r="MD40" s="17"/>
      <c r="ME40" s="17"/>
      <c r="MF40" s="17"/>
      <c r="MG40" s="17"/>
      <c r="MH40" s="17"/>
      <c r="MI40" s="17"/>
      <c r="MJ40" s="17"/>
    </row>
    <row r="41" spans="1:348" s="16" customFormat="1" ht="21" x14ac:dyDescent="0.25">
      <c r="A41" s="40" t="s">
        <v>86</v>
      </c>
      <c r="B41"/>
      <c r="C41"/>
      <c r="D41"/>
      <c r="E41"/>
      <c r="F41"/>
      <c r="G41"/>
      <c r="H41"/>
      <c r="I41"/>
      <c r="J41"/>
      <c r="K41"/>
      <c r="L41"/>
      <c r="M41"/>
      <c r="N41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  <c r="HF41" s="17"/>
      <c r="HG41" s="17"/>
      <c r="HH41" s="17"/>
      <c r="HI41" s="17"/>
      <c r="HJ41" s="17"/>
      <c r="HK41" s="17"/>
      <c r="HL41" s="17"/>
      <c r="HM41" s="17"/>
      <c r="HN41" s="17"/>
      <c r="HO41" s="17"/>
      <c r="HP41" s="17"/>
      <c r="HQ41" s="17"/>
      <c r="HR41" s="17"/>
      <c r="HS41" s="17"/>
      <c r="HT41" s="17"/>
      <c r="HU41" s="17"/>
      <c r="HV41" s="17"/>
      <c r="HW41" s="17"/>
      <c r="HX41" s="17"/>
      <c r="HY41" s="17"/>
      <c r="HZ41" s="17"/>
      <c r="IA41" s="17"/>
      <c r="IB41" s="17"/>
      <c r="IC41" s="17"/>
      <c r="ID41" s="17"/>
      <c r="IE41" s="17"/>
      <c r="IF41" s="17"/>
      <c r="IG41" s="17"/>
      <c r="IH41" s="17"/>
      <c r="II41" s="17"/>
      <c r="IJ41" s="17"/>
      <c r="IK41" s="17"/>
      <c r="IL41" s="17"/>
      <c r="IM41" s="17"/>
      <c r="IN41" s="17"/>
      <c r="IO41" s="17"/>
      <c r="IP41" s="17"/>
      <c r="IQ41" s="17"/>
      <c r="IR41" s="17"/>
      <c r="IS41" s="17"/>
      <c r="IT41" s="17"/>
      <c r="IU41" s="17"/>
      <c r="IV41" s="17"/>
      <c r="IW41" s="17"/>
      <c r="IX41" s="17"/>
      <c r="IY41" s="17"/>
      <c r="IZ41" s="17"/>
      <c r="JA41" s="17"/>
      <c r="JB41" s="17"/>
      <c r="JC41" s="17"/>
      <c r="JD41" s="17"/>
      <c r="JE41" s="17"/>
      <c r="JF41" s="17"/>
      <c r="JG41" s="17"/>
      <c r="JH41" s="17"/>
      <c r="JI41" s="17"/>
      <c r="JJ41" s="17"/>
      <c r="JK41" s="17"/>
      <c r="JL41" s="17"/>
      <c r="JM41" s="17"/>
      <c r="JN41" s="17"/>
      <c r="JO41" s="17"/>
      <c r="JP41" s="17"/>
      <c r="JQ41" s="17"/>
      <c r="JR41" s="17"/>
      <c r="JS41" s="17"/>
      <c r="JT41" s="17"/>
      <c r="JU41" s="17"/>
      <c r="JV41" s="17"/>
      <c r="JW41" s="17"/>
      <c r="JX41" s="17"/>
      <c r="JY41" s="17"/>
      <c r="JZ41" s="17"/>
      <c r="KA41" s="17"/>
      <c r="KB41" s="17"/>
      <c r="KC41" s="17"/>
      <c r="KD41" s="17"/>
      <c r="KE41" s="17"/>
      <c r="KF41" s="17"/>
      <c r="KG41" s="17"/>
      <c r="KH41" s="17"/>
      <c r="KI41" s="17"/>
      <c r="KJ41" s="17"/>
      <c r="KK41" s="17"/>
      <c r="KL41" s="17"/>
      <c r="KM41" s="17"/>
      <c r="KN41" s="17"/>
      <c r="KO41" s="17"/>
      <c r="KP41" s="17"/>
      <c r="KQ41" s="17"/>
      <c r="KR41" s="17"/>
      <c r="KS41" s="17"/>
      <c r="KT41" s="17"/>
      <c r="KU41" s="17"/>
      <c r="KV41" s="17"/>
      <c r="KW41" s="17"/>
      <c r="KX41" s="17"/>
      <c r="KY41" s="17"/>
      <c r="KZ41" s="17"/>
      <c r="LA41" s="17"/>
      <c r="LB41" s="17"/>
      <c r="LC41" s="17"/>
      <c r="LD41" s="17"/>
      <c r="LE41" s="17"/>
      <c r="LF41" s="17"/>
      <c r="LG41" s="17"/>
      <c r="LH41" s="17"/>
      <c r="LI41" s="17"/>
      <c r="LJ41" s="17"/>
      <c r="LK41" s="17"/>
      <c r="LL41" s="17"/>
      <c r="LM41" s="17"/>
      <c r="LN41" s="17"/>
      <c r="LO41" s="17"/>
      <c r="LP41" s="17"/>
      <c r="LQ41" s="17"/>
      <c r="LR41" s="17"/>
      <c r="LS41" s="17"/>
      <c r="LT41" s="17"/>
      <c r="LU41" s="17"/>
      <c r="LV41" s="17"/>
      <c r="LW41" s="17"/>
      <c r="LX41" s="17"/>
      <c r="LY41" s="17"/>
      <c r="LZ41" s="17"/>
      <c r="MA41" s="17"/>
      <c r="MB41" s="17"/>
      <c r="MC41" s="17"/>
      <c r="MD41" s="17"/>
      <c r="ME41" s="17"/>
      <c r="MF41" s="17"/>
      <c r="MG41" s="17"/>
      <c r="MH41" s="17"/>
      <c r="MI41" s="17"/>
      <c r="MJ41" s="17"/>
    </row>
    <row r="42" spans="1:348" s="16" customForma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17"/>
      <c r="HI42" s="17"/>
      <c r="HJ42" s="17"/>
      <c r="HK42" s="17"/>
      <c r="HL42" s="17"/>
      <c r="HM42" s="17"/>
      <c r="HN42" s="17"/>
      <c r="HO42" s="17"/>
      <c r="HP42" s="17"/>
      <c r="HQ42" s="17"/>
      <c r="HR42" s="17"/>
      <c r="HS42" s="17"/>
      <c r="HT42" s="17"/>
      <c r="HU42" s="17"/>
      <c r="HV42" s="17"/>
      <c r="HW42" s="17"/>
      <c r="HX42" s="17"/>
      <c r="HY42" s="17"/>
      <c r="HZ42" s="17"/>
      <c r="IA42" s="17"/>
      <c r="IB42" s="17"/>
      <c r="IC42" s="17"/>
      <c r="ID42" s="17"/>
      <c r="IE42" s="17"/>
      <c r="IF42" s="17"/>
      <c r="IG42" s="17"/>
      <c r="IH42" s="17"/>
      <c r="II42" s="17"/>
      <c r="IJ42" s="17"/>
      <c r="IK42" s="17"/>
      <c r="IL42" s="17"/>
      <c r="IM42" s="17"/>
      <c r="IN42" s="17"/>
      <c r="IO42" s="17"/>
      <c r="IP42" s="17"/>
      <c r="IQ42" s="17"/>
      <c r="IR42" s="17"/>
      <c r="IS42" s="17"/>
      <c r="IT42" s="17"/>
      <c r="IU42" s="17"/>
      <c r="IV42" s="17"/>
      <c r="IW42" s="17"/>
      <c r="IX42" s="17"/>
      <c r="IY42" s="17"/>
      <c r="IZ42" s="17"/>
      <c r="JA42" s="17"/>
      <c r="JB42" s="17"/>
      <c r="JC42" s="17"/>
      <c r="JD42" s="17"/>
      <c r="JE42" s="17"/>
      <c r="JF42" s="17"/>
      <c r="JG42" s="17"/>
      <c r="JH42" s="17"/>
      <c r="JI42" s="17"/>
      <c r="JJ42" s="17"/>
      <c r="JK42" s="17"/>
      <c r="JL42" s="17"/>
      <c r="JM42" s="17"/>
      <c r="JN42" s="17"/>
      <c r="JO42" s="17"/>
      <c r="JP42" s="17"/>
      <c r="JQ42" s="17"/>
      <c r="JR42" s="17"/>
      <c r="JS42" s="17"/>
      <c r="JT42" s="17"/>
      <c r="JU42" s="17"/>
      <c r="JV42" s="17"/>
      <c r="JW42" s="17"/>
      <c r="JX42" s="17"/>
      <c r="JY42" s="17"/>
      <c r="JZ42" s="17"/>
      <c r="KA42" s="17"/>
      <c r="KB42" s="17"/>
      <c r="KC42" s="17"/>
      <c r="KD42" s="17"/>
      <c r="KE42" s="17"/>
      <c r="KF42" s="17"/>
      <c r="KG42" s="17"/>
      <c r="KH42" s="17"/>
      <c r="KI42" s="17"/>
      <c r="KJ42" s="17"/>
      <c r="KK42" s="17"/>
      <c r="KL42" s="17"/>
      <c r="KM42" s="17"/>
      <c r="KN42" s="17"/>
      <c r="KO42" s="17"/>
      <c r="KP42" s="17"/>
      <c r="KQ42" s="17"/>
      <c r="KR42" s="17"/>
      <c r="KS42" s="17"/>
      <c r="KT42" s="17"/>
      <c r="KU42" s="17"/>
      <c r="KV42" s="17"/>
      <c r="KW42" s="17"/>
      <c r="KX42" s="17"/>
      <c r="KY42" s="17"/>
      <c r="KZ42" s="17"/>
      <c r="LA42" s="17"/>
      <c r="LB42" s="17"/>
      <c r="LC42" s="17"/>
      <c r="LD42" s="17"/>
      <c r="LE42" s="17"/>
      <c r="LF42" s="17"/>
      <c r="LG42" s="17"/>
      <c r="LH42" s="17"/>
      <c r="LI42" s="17"/>
      <c r="LJ42" s="17"/>
      <c r="LK42" s="17"/>
      <c r="LL42" s="17"/>
      <c r="LM42" s="17"/>
      <c r="LN42" s="17"/>
      <c r="LO42" s="17"/>
      <c r="LP42" s="17"/>
      <c r="LQ42" s="17"/>
      <c r="LR42" s="17"/>
      <c r="LS42" s="17"/>
      <c r="LT42" s="17"/>
      <c r="LU42" s="17"/>
      <c r="LV42" s="17"/>
      <c r="LW42" s="17"/>
      <c r="LX42" s="17"/>
      <c r="LY42" s="17"/>
      <c r="LZ42" s="17"/>
      <c r="MA42" s="17"/>
      <c r="MB42" s="17"/>
      <c r="MC42" s="17"/>
      <c r="MD42" s="17"/>
      <c r="ME42" s="17"/>
      <c r="MF42" s="17"/>
      <c r="MG42" s="17"/>
      <c r="MH42" s="17"/>
      <c r="MI42" s="17"/>
      <c r="MJ42" s="17"/>
    </row>
    <row r="43" spans="1:348" s="16" customFormat="1" x14ac:dyDescent="0.25">
      <c r="A43" s="8"/>
      <c r="B43" s="214">
        <v>2022</v>
      </c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  <c r="N43" s="214" t="s">
        <v>87</v>
      </c>
      <c r="O43" s="214">
        <v>2023</v>
      </c>
      <c r="P43" s="214"/>
      <c r="Q43" s="214"/>
      <c r="R43" s="214"/>
      <c r="S43" s="214"/>
      <c r="T43" s="214"/>
      <c r="U43" s="214"/>
      <c r="V43" s="214" t="s">
        <v>116</v>
      </c>
      <c r="W43"/>
      <c r="X43"/>
      <c r="Y43"/>
      <c r="Z43"/>
      <c r="AA43"/>
      <c r="AB43"/>
      <c r="AC43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  <c r="HF43" s="17"/>
      <c r="HG43" s="17"/>
      <c r="HH43" s="17"/>
      <c r="HI43" s="17"/>
      <c r="HJ43" s="17"/>
      <c r="HK43" s="17"/>
      <c r="HL43" s="17"/>
      <c r="HM43" s="17"/>
      <c r="HN43" s="17"/>
      <c r="HO43" s="17"/>
      <c r="HP43" s="17"/>
      <c r="HQ43" s="17"/>
      <c r="HR43" s="17"/>
      <c r="HS43" s="17"/>
      <c r="HT43" s="17"/>
      <c r="HU43" s="17"/>
      <c r="HV43" s="17"/>
      <c r="HW43" s="17"/>
      <c r="HX43" s="17"/>
      <c r="HY43" s="17"/>
      <c r="HZ43" s="17"/>
      <c r="IA43" s="17"/>
      <c r="IB43" s="17"/>
      <c r="IC43" s="17"/>
      <c r="ID43" s="17"/>
      <c r="IE43" s="17"/>
      <c r="IF43" s="17"/>
      <c r="IG43" s="17"/>
      <c r="IH43" s="17"/>
      <c r="II43" s="17"/>
      <c r="IJ43" s="17"/>
      <c r="IK43" s="17"/>
      <c r="IL43" s="17"/>
      <c r="IM43" s="17"/>
      <c r="IN43" s="17"/>
      <c r="IO43" s="17"/>
      <c r="IP43" s="17"/>
      <c r="IQ43" s="17"/>
      <c r="IR43" s="17"/>
      <c r="IS43" s="17"/>
      <c r="IT43" s="17"/>
      <c r="IU43" s="17"/>
      <c r="IV43" s="17"/>
      <c r="IW43" s="17"/>
      <c r="IX43" s="17"/>
      <c r="IY43" s="17"/>
      <c r="IZ43" s="17"/>
      <c r="JA43" s="17"/>
      <c r="JB43" s="17"/>
      <c r="JC43" s="17"/>
      <c r="JD43" s="17"/>
      <c r="JE43" s="17"/>
      <c r="JF43" s="17"/>
      <c r="JG43" s="17"/>
      <c r="JH43" s="17"/>
      <c r="JI43" s="17"/>
      <c r="JJ43" s="17"/>
      <c r="JK43" s="17"/>
      <c r="JL43" s="17"/>
      <c r="JM43" s="17"/>
      <c r="JN43" s="17"/>
      <c r="JO43" s="17"/>
      <c r="JP43" s="17"/>
      <c r="JQ43" s="17"/>
      <c r="JR43" s="17"/>
      <c r="JS43" s="17"/>
      <c r="JT43" s="17"/>
      <c r="JU43" s="17"/>
      <c r="JV43" s="17"/>
      <c r="JW43" s="17"/>
      <c r="JX43" s="17"/>
      <c r="JY43" s="17"/>
      <c r="JZ43" s="17"/>
      <c r="KA43" s="17"/>
      <c r="KB43" s="17"/>
      <c r="KC43" s="17"/>
      <c r="KD43" s="17"/>
      <c r="KE43" s="17"/>
      <c r="KF43" s="17"/>
      <c r="KG43" s="17"/>
      <c r="KH43" s="17"/>
      <c r="KI43" s="17"/>
      <c r="KJ43" s="17"/>
      <c r="KK43" s="17"/>
      <c r="KL43" s="17"/>
      <c r="KM43" s="17"/>
      <c r="KN43" s="17"/>
      <c r="KO43" s="17"/>
      <c r="KP43" s="17"/>
      <c r="KQ43" s="17"/>
      <c r="KR43" s="17"/>
      <c r="KS43" s="17"/>
      <c r="KT43" s="17"/>
      <c r="KU43" s="17"/>
      <c r="KV43" s="17"/>
      <c r="KW43" s="17"/>
      <c r="KX43" s="17"/>
      <c r="KY43" s="17"/>
      <c r="KZ43" s="17"/>
      <c r="LA43" s="17"/>
      <c r="LB43" s="17"/>
      <c r="LC43" s="17"/>
      <c r="LD43" s="17"/>
      <c r="LE43" s="17"/>
      <c r="LF43" s="17"/>
      <c r="LG43" s="17"/>
      <c r="LH43" s="17"/>
      <c r="LI43" s="17"/>
      <c r="LJ43" s="17"/>
      <c r="LK43" s="17"/>
      <c r="LL43" s="17"/>
      <c r="LM43" s="17"/>
      <c r="LN43" s="17"/>
      <c r="LO43" s="17"/>
      <c r="LP43" s="17"/>
      <c r="LQ43" s="17"/>
      <c r="LR43" s="17"/>
      <c r="LS43" s="17"/>
      <c r="LT43" s="17"/>
      <c r="LU43" s="17"/>
      <c r="LV43" s="17"/>
      <c r="LW43" s="17"/>
      <c r="LX43" s="17"/>
      <c r="LY43" s="17"/>
      <c r="LZ43" s="17"/>
      <c r="MA43" s="17"/>
      <c r="MB43" s="17"/>
      <c r="MC43" s="17"/>
      <c r="MD43" s="17"/>
      <c r="ME43" s="17"/>
      <c r="MF43" s="17"/>
      <c r="MG43" s="17"/>
      <c r="MH43" s="17"/>
      <c r="MI43" s="17"/>
      <c r="MJ43" s="17"/>
    </row>
    <row r="44" spans="1:348" s="21" customFormat="1" x14ac:dyDescent="0.25">
      <c r="A44" s="213"/>
      <c r="B44" s="213" t="s">
        <v>12</v>
      </c>
      <c r="C44" s="213" t="s">
        <v>13</v>
      </c>
      <c r="D44" s="213" t="s">
        <v>14</v>
      </c>
      <c r="E44" s="213" t="s">
        <v>15</v>
      </c>
      <c r="F44" s="213" t="s">
        <v>4</v>
      </c>
      <c r="G44" s="213" t="s">
        <v>5</v>
      </c>
      <c r="H44" s="213" t="s">
        <v>6</v>
      </c>
      <c r="I44" s="213" t="s">
        <v>7</v>
      </c>
      <c r="J44" s="213" t="s">
        <v>8</v>
      </c>
      <c r="K44" s="213" t="s">
        <v>9</v>
      </c>
      <c r="L44" s="213" t="s">
        <v>10</v>
      </c>
      <c r="M44" s="213" t="s">
        <v>11</v>
      </c>
      <c r="N44" s="214"/>
      <c r="O44" s="213" t="s">
        <v>12</v>
      </c>
      <c r="P44" s="213" t="s">
        <v>13</v>
      </c>
      <c r="Q44" s="213" t="s">
        <v>14</v>
      </c>
      <c r="R44" s="213" t="s">
        <v>15</v>
      </c>
      <c r="S44" s="213" t="s">
        <v>4</v>
      </c>
      <c r="T44" s="213" t="s">
        <v>5</v>
      </c>
      <c r="U44" s="213" t="s">
        <v>6</v>
      </c>
      <c r="V44" s="214"/>
      <c r="W44"/>
      <c r="X44"/>
      <c r="Y44"/>
      <c r="Z44"/>
      <c r="AA44"/>
      <c r="AB44"/>
      <c r="AC44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  <c r="HF44" s="17"/>
      <c r="HG44" s="17"/>
      <c r="HH44" s="17"/>
      <c r="HI44" s="17"/>
      <c r="HJ44" s="17"/>
      <c r="HK44" s="17"/>
      <c r="HL44" s="17"/>
      <c r="HM44" s="17"/>
      <c r="HN44" s="17"/>
      <c r="HO44" s="17"/>
      <c r="HP44" s="17"/>
      <c r="HQ44" s="17"/>
      <c r="HR44" s="17"/>
      <c r="HS44" s="17"/>
      <c r="HT44" s="17"/>
      <c r="HU44" s="17"/>
      <c r="HV44" s="17"/>
      <c r="HW44" s="17"/>
      <c r="HX44" s="17"/>
      <c r="HY44" s="17"/>
      <c r="HZ44" s="17"/>
      <c r="IA44" s="17"/>
      <c r="IB44" s="17"/>
      <c r="IC44" s="17"/>
      <c r="ID44" s="17"/>
      <c r="IE44" s="17"/>
      <c r="IF44" s="17"/>
      <c r="IG44" s="17"/>
      <c r="IH44" s="17"/>
      <c r="II44" s="17"/>
      <c r="IJ44" s="17"/>
      <c r="IK44" s="17"/>
      <c r="IL44" s="17"/>
      <c r="IM44" s="17"/>
      <c r="IN44" s="17"/>
      <c r="IO44" s="17"/>
      <c r="IP44" s="17"/>
      <c r="IQ44" s="17"/>
      <c r="IR44" s="17"/>
      <c r="IS44" s="17"/>
      <c r="IT44" s="17"/>
      <c r="IU44" s="17"/>
      <c r="IV44" s="17"/>
      <c r="IW44" s="17"/>
      <c r="IX44" s="17"/>
      <c r="IY44" s="17"/>
      <c r="IZ44" s="17"/>
      <c r="JA44" s="17"/>
      <c r="JB44" s="17"/>
      <c r="JC44" s="17"/>
      <c r="JD44" s="17"/>
      <c r="JE44" s="17"/>
      <c r="JF44" s="17"/>
      <c r="JG44" s="17"/>
      <c r="JH44" s="17"/>
      <c r="JI44" s="17"/>
      <c r="JJ44" s="17"/>
      <c r="JK44" s="17"/>
      <c r="JL44" s="17"/>
      <c r="JM44" s="17"/>
      <c r="JN44" s="17"/>
      <c r="JO44" s="17"/>
      <c r="JP44" s="17"/>
      <c r="JQ44" s="17"/>
      <c r="JR44" s="17"/>
      <c r="JS44" s="17"/>
      <c r="JT44" s="17"/>
      <c r="JU44" s="17"/>
      <c r="JV44" s="17"/>
      <c r="JW44" s="17"/>
      <c r="JX44" s="17"/>
      <c r="JY44" s="17"/>
      <c r="JZ44" s="17"/>
      <c r="KA44" s="17"/>
      <c r="KB44" s="17"/>
      <c r="KC44" s="17"/>
      <c r="KD44" s="17"/>
      <c r="KE44" s="17"/>
      <c r="KF44" s="17"/>
      <c r="KG44" s="17"/>
      <c r="KH44" s="17"/>
      <c r="KI44" s="17"/>
      <c r="KJ44" s="17"/>
      <c r="KK44" s="17"/>
      <c r="KL44" s="17"/>
      <c r="KM44" s="17"/>
      <c r="KN44" s="17"/>
      <c r="KO44" s="17"/>
      <c r="KP44" s="17"/>
      <c r="KQ44" s="17"/>
      <c r="KR44" s="17"/>
      <c r="KS44" s="17"/>
      <c r="KT44" s="17"/>
      <c r="KU44" s="17"/>
      <c r="KV44" s="17"/>
      <c r="KW44" s="17"/>
      <c r="KX44" s="17"/>
      <c r="KY44" s="17"/>
      <c r="KZ44" s="17"/>
      <c r="LA44" s="17"/>
      <c r="LB44" s="17"/>
      <c r="LC44" s="17"/>
      <c r="LD44" s="17"/>
      <c r="LE44" s="17"/>
      <c r="LF44" s="17"/>
      <c r="LG44" s="17"/>
      <c r="LH44" s="17"/>
      <c r="LI44" s="17"/>
      <c r="LJ44" s="17"/>
      <c r="LK44" s="17"/>
      <c r="LL44" s="17"/>
      <c r="LM44" s="17"/>
      <c r="LN44" s="17"/>
      <c r="LO44" s="17"/>
      <c r="LP44" s="17"/>
      <c r="LQ44" s="17"/>
      <c r="LR44" s="17"/>
      <c r="LS44" s="17"/>
      <c r="LT44" s="17"/>
      <c r="LU44" s="17"/>
      <c r="LV44" s="17"/>
      <c r="LW44" s="17"/>
      <c r="LX44" s="17"/>
      <c r="LY44" s="17"/>
      <c r="LZ44" s="17"/>
      <c r="MA44" s="17"/>
      <c r="MB44" s="17"/>
      <c r="MC44" s="17"/>
      <c r="MD44" s="17"/>
      <c r="ME44" s="17"/>
      <c r="MF44" s="17"/>
      <c r="MG44" s="17"/>
      <c r="MH44" s="17"/>
      <c r="MI44" s="17"/>
      <c r="MJ44" s="17"/>
    </row>
    <row r="45" spans="1:348" s="42" customFormat="1" x14ac:dyDescent="0.25">
      <c r="A45" s="212" t="s">
        <v>51</v>
      </c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212"/>
      <c r="N45" s="212"/>
      <c r="O45" s="212">
        <v>0.40303116535449668</v>
      </c>
      <c r="P45" s="212">
        <v>0.15662211316146618</v>
      </c>
      <c r="Q45" s="212">
        <v>0.13215916910325415</v>
      </c>
      <c r="R45" s="212">
        <v>7.8102901628339958E-4</v>
      </c>
      <c r="S45" s="212">
        <v>9.1228815854720618E-2</v>
      </c>
      <c r="T45" s="212">
        <v>5.3445188631899829E-2</v>
      </c>
      <c r="U45" s="212">
        <v>8.8503122109158186E-2</v>
      </c>
      <c r="V45" s="212">
        <v>-0.38536696681721083</v>
      </c>
      <c r="W45"/>
      <c r="X45"/>
      <c r="Y45"/>
      <c r="Z45"/>
      <c r="AA45"/>
      <c r="AB45"/>
      <c r="AC45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41"/>
      <c r="CU45" s="41"/>
      <c r="CV45" s="41"/>
      <c r="CW45" s="41"/>
      <c r="CX45" s="41"/>
      <c r="CY45" s="41"/>
      <c r="CZ45" s="41"/>
      <c r="DA45" s="41"/>
      <c r="DB45" s="41"/>
      <c r="DC45" s="41"/>
      <c r="DD45" s="41"/>
      <c r="DE45" s="41"/>
      <c r="DF45" s="41"/>
      <c r="DG45" s="41"/>
      <c r="DH45" s="41"/>
      <c r="DI45" s="41"/>
      <c r="DJ45" s="41"/>
      <c r="DK45" s="41"/>
      <c r="DL45" s="41"/>
      <c r="DM45" s="41"/>
      <c r="DN45" s="41"/>
      <c r="DO45" s="41"/>
      <c r="DP45" s="41"/>
      <c r="DQ45" s="41"/>
      <c r="DR45" s="41"/>
      <c r="DS45" s="41"/>
      <c r="DT45" s="41"/>
      <c r="DU45" s="41"/>
      <c r="DV45" s="41"/>
      <c r="DW45" s="41"/>
      <c r="DX45" s="41"/>
      <c r="DY45" s="41"/>
      <c r="DZ45" s="41"/>
      <c r="EA45" s="41"/>
      <c r="EB45" s="41"/>
      <c r="EC45" s="41"/>
      <c r="ED45" s="41"/>
      <c r="EE45" s="41"/>
      <c r="EF45" s="41"/>
      <c r="EG45" s="41"/>
      <c r="EH45" s="41"/>
      <c r="EI45" s="41"/>
      <c r="EJ45" s="41"/>
      <c r="EK45" s="41"/>
      <c r="EL45" s="41"/>
      <c r="EM45" s="41"/>
      <c r="EN45" s="41"/>
      <c r="EO45" s="41"/>
      <c r="EP45" s="41"/>
      <c r="EQ45" s="41"/>
      <c r="ER45" s="41"/>
      <c r="ES45" s="41"/>
      <c r="ET45" s="41"/>
      <c r="EU45" s="41"/>
      <c r="EV45" s="41"/>
      <c r="EW45" s="41"/>
      <c r="EX45" s="41"/>
      <c r="EY45" s="41"/>
      <c r="EZ45" s="41"/>
      <c r="FA45" s="41"/>
      <c r="FB45" s="41"/>
      <c r="FC45" s="41"/>
      <c r="FD45" s="41"/>
      <c r="FE45" s="41"/>
      <c r="FF45" s="41"/>
      <c r="FG45" s="41"/>
      <c r="FH45" s="41"/>
      <c r="FI45" s="41"/>
      <c r="FJ45" s="41"/>
      <c r="FK45" s="41"/>
      <c r="FL45" s="41"/>
      <c r="FM45" s="41"/>
      <c r="FN45" s="41"/>
      <c r="FO45" s="41"/>
      <c r="FP45" s="41"/>
      <c r="FQ45" s="41"/>
      <c r="FR45" s="41"/>
      <c r="FS45" s="41"/>
      <c r="FT45" s="41"/>
      <c r="FU45" s="41"/>
      <c r="FV45" s="41"/>
      <c r="FW45" s="41"/>
      <c r="FX45" s="41"/>
      <c r="FY45" s="41"/>
      <c r="FZ45" s="41"/>
      <c r="GA45" s="41"/>
      <c r="GB45" s="41"/>
      <c r="GC45" s="41"/>
      <c r="GD45" s="41"/>
      <c r="GE45" s="41"/>
      <c r="GF45" s="41"/>
      <c r="GG45" s="41"/>
      <c r="GH45" s="41"/>
      <c r="GI45" s="41"/>
      <c r="GJ45" s="41"/>
      <c r="GK45" s="41"/>
      <c r="GL45" s="41"/>
      <c r="GM45" s="41"/>
      <c r="GN45" s="41"/>
      <c r="GO45" s="41"/>
      <c r="GP45" s="41"/>
      <c r="GQ45" s="41"/>
      <c r="GR45" s="41"/>
      <c r="GS45" s="41"/>
      <c r="GT45" s="41"/>
      <c r="GU45" s="41"/>
      <c r="GV45" s="41"/>
      <c r="GW45" s="41"/>
      <c r="GX45" s="41"/>
      <c r="GY45" s="41"/>
      <c r="GZ45" s="41"/>
      <c r="HA45" s="41"/>
      <c r="HB45" s="41"/>
      <c r="HC45" s="41"/>
      <c r="HD45" s="41"/>
      <c r="HE45" s="41"/>
      <c r="HF45" s="41"/>
      <c r="HG45" s="41"/>
      <c r="HH45" s="41"/>
      <c r="HI45" s="41"/>
      <c r="HJ45" s="41"/>
      <c r="HK45" s="41"/>
      <c r="HL45" s="41"/>
      <c r="HM45" s="41"/>
      <c r="HN45" s="41"/>
      <c r="HO45" s="41"/>
      <c r="HP45" s="41"/>
      <c r="HQ45" s="41"/>
      <c r="HR45" s="41"/>
      <c r="HS45" s="41"/>
      <c r="HT45" s="41"/>
      <c r="HU45" s="41"/>
      <c r="HV45" s="41"/>
      <c r="HW45" s="41"/>
      <c r="HX45" s="41"/>
      <c r="HY45" s="41"/>
      <c r="HZ45" s="41"/>
      <c r="IA45" s="41"/>
      <c r="IB45" s="41"/>
      <c r="IC45" s="41"/>
      <c r="ID45" s="41"/>
      <c r="IE45" s="41"/>
      <c r="IF45" s="41"/>
      <c r="IG45" s="41"/>
      <c r="IH45" s="41"/>
      <c r="II45" s="41"/>
      <c r="IJ45" s="41"/>
      <c r="IK45" s="41"/>
      <c r="IL45" s="41"/>
      <c r="IM45" s="41"/>
      <c r="IN45" s="41"/>
      <c r="IO45" s="41"/>
      <c r="IP45" s="41"/>
      <c r="IQ45" s="41"/>
      <c r="IR45" s="41"/>
      <c r="IS45" s="41"/>
      <c r="IT45" s="41"/>
      <c r="IU45" s="41"/>
      <c r="IV45" s="41"/>
      <c r="IW45" s="41"/>
      <c r="IX45" s="41"/>
      <c r="IY45" s="41"/>
      <c r="IZ45" s="41"/>
      <c r="JA45" s="41"/>
      <c r="JB45" s="41"/>
      <c r="JC45" s="41"/>
      <c r="JD45" s="41"/>
      <c r="JE45" s="41"/>
      <c r="JF45" s="41"/>
      <c r="JG45" s="41"/>
      <c r="JH45" s="41"/>
      <c r="JI45" s="41"/>
      <c r="JJ45" s="41"/>
      <c r="JK45" s="41"/>
      <c r="JL45" s="41"/>
      <c r="JM45" s="41"/>
      <c r="JN45" s="41"/>
      <c r="JO45" s="41"/>
      <c r="JP45" s="41"/>
      <c r="JQ45" s="41"/>
      <c r="JR45" s="41"/>
      <c r="JS45" s="41"/>
      <c r="JT45" s="41"/>
      <c r="JU45" s="41"/>
      <c r="JV45" s="41"/>
      <c r="JW45" s="41"/>
      <c r="JX45" s="41"/>
      <c r="JY45" s="41"/>
      <c r="JZ45" s="41"/>
      <c r="KA45" s="41"/>
      <c r="KB45" s="41"/>
      <c r="KC45" s="41"/>
      <c r="KD45" s="41"/>
      <c r="KE45" s="41"/>
      <c r="KF45" s="41"/>
      <c r="KG45" s="41"/>
      <c r="KH45" s="41"/>
      <c r="KI45" s="41"/>
      <c r="KJ45" s="41"/>
      <c r="KK45" s="41"/>
      <c r="KL45" s="41"/>
      <c r="KM45" s="41"/>
      <c r="KN45" s="41"/>
      <c r="KO45" s="41"/>
      <c r="KP45" s="41"/>
      <c r="KQ45" s="41"/>
      <c r="KR45" s="41"/>
      <c r="KS45" s="41"/>
      <c r="KT45" s="41"/>
      <c r="KU45" s="41"/>
      <c r="KV45" s="41"/>
      <c r="KW45" s="41"/>
      <c r="KX45" s="41"/>
      <c r="KY45" s="41"/>
      <c r="KZ45" s="41"/>
      <c r="LA45" s="41"/>
      <c r="LB45" s="41"/>
      <c r="LC45" s="41"/>
      <c r="LD45" s="41"/>
      <c r="LE45" s="41"/>
      <c r="LF45" s="41"/>
      <c r="LG45" s="41"/>
      <c r="LH45" s="41"/>
      <c r="LI45" s="41"/>
      <c r="LJ45" s="41"/>
      <c r="LK45" s="41"/>
      <c r="LL45" s="41"/>
      <c r="LM45" s="41"/>
      <c r="LN45" s="41"/>
      <c r="LO45" s="41"/>
      <c r="LP45" s="41"/>
      <c r="LQ45" s="41"/>
      <c r="LR45" s="41"/>
      <c r="LS45" s="41"/>
      <c r="LT45" s="41"/>
      <c r="LU45" s="41"/>
      <c r="LV45" s="41"/>
      <c r="LW45" s="41"/>
      <c r="LX45" s="41"/>
      <c r="LY45" s="41"/>
      <c r="LZ45" s="41"/>
      <c r="MA45" s="41"/>
      <c r="MB45" s="41"/>
      <c r="MC45" s="41"/>
      <c r="MD45" s="41"/>
      <c r="ME45" s="41"/>
      <c r="MF45" s="41"/>
      <c r="MG45" s="41"/>
      <c r="MH45" s="41"/>
      <c r="MI45" s="41"/>
      <c r="MJ45" s="41"/>
    </row>
    <row r="46" spans="1:348" s="43" customFormat="1" x14ac:dyDescent="0.25">
      <c r="A46" s="212" t="s">
        <v>52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212"/>
      <c r="O46" s="212">
        <v>-0.14202197359137184</v>
      </c>
      <c r="P46" s="212">
        <v>-6.5704876901364284E-2</v>
      </c>
      <c r="Q46" s="212">
        <v>-7.2522159548751006E-2</v>
      </c>
      <c r="R46" s="212">
        <v>-0.2317143267710878</v>
      </c>
      <c r="S46" s="212">
        <v>-0.14518129940098537</v>
      </c>
      <c r="T46" s="212">
        <v>-0.15161439606991564</v>
      </c>
      <c r="U46" s="212">
        <v>-0.15070153529714245</v>
      </c>
      <c r="V46" s="212">
        <v>-0.48999671022509522</v>
      </c>
      <c r="W46"/>
      <c r="X46"/>
      <c r="Y46"/>
      <c r="Z46"/>
      <c r="AA46"/>
      <c r="AB46"/>
      <c r="AC46"/>
    </row>
    <row r="47" spans="1:348" s="44" customFormat="1" x14ac:dyDescent="0.25">
      <c r="A47" s="212" t="s">
        <v>53</v>
      </c>
      <c r="B47" s="212"/>
      <c r="C47" s="212"/>
      <c r="D47" s="212"/>
      <c r="E47" s="212"/>
      <c r="F47" s="212"/>
      <c r="G47" s="212"/>
      <c r="H47" s="212"/>
      <c r="I47" s="212"/>
      <c r="J47" s="212"/>
      <c r="K47" s="212"/>
      <c r="L47" s="212"/>
      <c r="M47" s="212"/>
      <c r="N47" s="212"/>
      <c r="O47" s="212">
        <v>0.28605074403168823</v>
      </c>
      <c r="P47" s="212">
        <v>0.30775845595260842</v>
      </c>
      <c r="Q47" s="212">
        <v>2.6908532909519372E-2</v>
      </c>
      <c r="R47" s="212">
        <v>1.860682561944834E-2</v>
      </c>
      <c r="S47" s="212">
        <v>0.29048577490072347</v>
      </c>
      <c r="T47" s="212">
        <v>0.40600053576212164</v>
      </c>
      <c r="U47" s="212">
        <v>0.4894585068888177</v>
      </c>
      <c r="V47" s="212">
        <v>-0.33566000428806253</v>
      </c>
      <c r="W47"/>
      <c r="X47"/>
      <c r="Y47"/>
      <c r="Z47"/>
      <c r="AA47"/>
      <c r="AB47"/>
      <c r="AC47"/>
    </row>
    <row r="48" spans="1:348" s="44" customFormat="1" x14ac:dyDescent="0.25">
      <c r="A48" s="212" t="s">
        <v>54</v>
      </c>
      <c r="B48" s="212"/>
      <c r="C48" s="212"/>
      <c r="D48" s="212"/>
      <c r="E48" s="212"/>
      <c r="F48" s="212"/>
      <c r="G48" s="212"/>
      <c r="H48" s="212"/>
      <c r="I48" s="212"/>
      <c r="J48" s="212"/>
      <c r="K48" s="212"/>
      <c r="L48" s="212"/>
      <c r="M48" s="212"/>
      <c r="N48" s="212"/>
      <c r="O48" s="212">
        <v>0.57754110612855003</v>
      </c>
      <c r="P48" s="212">
        <v>0.14161808616522109</v>
      </c>
      <c r="Q48" s="212">
        <v>0.14695863746958637</v>
      </c>
      <c r="R48" s="212">
        <v>2.3870011643908118E-2</v>
      </c>
      <c r="S48" s="212">
        <v>0.12101246362488333</v>
      </c>
      <c r="T48" s="212">
        <v>9.0727977600689208E-2</v>
      </c>
      <c r="U48" s="212">
        <v>9.5316532147367267E-2</v>
      </c>
      <c r="V48" s="212">
        <v>-0.39761606417045053</v>
      </c>
      <c r="W48"/>
      <c r="X48"/>
      <c r="Y48"/>
      <c r="Z48"/>
      <c r="AA48"/>
      <c r="AB48"/>
      <c r="AC48"/>
    </row>
    <row r="49" spans="1:29" s="44" customFormat="1" x14ac:dyDescent="0.25">
      <c r="A49" s="212" t="s">
        <v>55</v>
      </c>
      <c r="B49" s="212"/>
      <c r="C49" s="212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  <c r="O49" s="212">
        <v>0.53630104834924108</v>
      </c>
      <c r="P49" s="212">
        <v>0.3196983254505944</v>
      </c>
      <c r="Q49" s="212">
        <v>0.19979383375503701</v>
      </c>
      <c r="R49" s="212">
        <v>0.1444887118193891</v>
      </c>
      <c r="S49" s="212">
        <v>0.20576719332995533</v>
      </c>
      <c r="T49" s="212">
        <v>0.15131639299146868</v>
      </c>
      <c r="U49" s="212">
        <v>0.15753558198479237</v>
      </c>
      <c r="V49" s="212">
        <v>-0.33666386912267166</v>
      </c>
      <c r="W49"/>
      <c r="X49"/>
      <c r="Y49"/>
      <c r="Z49"/>
      <c r="AA49"/>
      <c r="AB49"/>
      <c r="AC49"/>
    </row>
    <row r="50" spans="1:29" s="44" customFormat="1" x14ac:dyDescent="0.25">
      <c r="A50" s="212" t="s">
        <v>56</v>
      </c>
      <c r="B50" s="212"/>
      <c r="C50" s="212"/>
      <c r="D50" s="212"/>
      <c r="E50" s="212"/>
      <c r="F50" s="212"/>
      <c r="G50" s="212"/>
      <c r="H50" s="212"/>
      <c r="I50" s="212"/>
      <c r="J50" s="212"/>
      <c r="K50" s="212"/>
      <c r="L50" s="212"/>
      <c r="M50" s="212"/>
      <c r="N50" s="212"/>
      <c r="O50" s="212">
        <v>0.50628045066991478</v>
      </c>
      <c r="P50" s="212">
        <v>0.34504490310382857</v>
      </c>
      <c r="Q50" s="212">
        <v>0.27742846427074369</v>
      </c>
      <c r="R50" s="212">
        <v>0.15117298380364</v>
      </c>
      <c r="S50" s="212">
        <v>0.29762411268110261</v>
      </c>
      <c r="T50" s="212">
        <v>9.3059509285617459E-2</v>
      </c>
      <c r="U50" s="212">
        <v>-1.6793989519540375E-2</v>
      </c>
      <c r="V50" s="212">
        <v>-0.35388664365586175</v>
      </c>
      <c r="W50"/>
      <c r="X50"/>
      <c r="Y50"/>
      <c r="Z50"/>
      <c r="AA50"/>
      <c r="AB50"/>
      <c r="AC50"/>
    </row>
    <row r="51" spans="1:29" s="44" customFormat="1" x14ac:dyDescent="0.25">
      <c r="A51" s="212" t="s">
        <v>57</v>
      </c>
      <c r="B51" s="212"/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  <c r="N51" s="212"/>
      <c r="O51" s="212">
        <v>0.71669815321741137</v>
      </c>
      <c r="P51" s="212">
        <v>0.64974280441355481</v>
      </c>
      <c r="Q51" s="212">
        <v>0.69408117249154455</v>
      </c>
      <c r="R51" s="212">
        <v>0.21268107867171829</v>
      </c>
      <c r="S51" s="212">
        <v>0.47558521862884623</v>
      </c>
      <c r="T51" s="212">
        <v>0.38528370446287152</v>
      </c>
      <c r="U51" s="212">
        <v>0.18849976336961666</v>
      </c>
      <c r="V51" s="212">
        <v>-0.28035266976209927</v>
      </c>
      <c r="W51"/>
      <c r="X51"/>
      <c r="Y51"/>
      <c r="Z51"/>
      <c r="AA51"/>
      <c r="AB51"/>
      <c r="AC51"/>
    </row>
    <row r="52" spans="1:29" s="44" customFormat="1" x14ac:dyDescent="0.25">
      <c r="A52" s="212" t="s">
        <v>58</v>
      </c>
      <c r="B52" s="212"/>
      <c r="C52" s="212"/>
      <c r="D52" s="212"/>
      <c r="E52" s="212"/>
      <c r="F52" s="212"/>
      <c r="G52" s="212"/>
      <c r="H52" s="212"/>
      <c r="I52" s="212"/>
      <c r="J52" s="212"/>
      <c r="K52" s="212"/>
      <c r="L52" s="212"/>
      <c r="M52" s="212"/>
      <c r="N52" s="212"/>
      <c r="O52" s="212">
        <v>0.57405750083902007</v>
      </c>
      <c r="P52" s="212">
        <v>0.23813688037925163</v>
      </c>
      <c r="Q52" s="212">
        <v>0.26381944933455392</v>
      </c>
      <c r="R52" s="212">
        <v>0.14607682261143298</v>
      </c>
      <c r="S52" s="212">
        <v>0.17549910459640511</v>
      </c>
      <c r="T52" s="212">
        <v>0.18213159007382834</v>
      </c>
      <c r="U52" s="212">
        <v>0.18230123327210707</v>
      </c>
      <c r="V52" s="212">
        <v>-0.35732569108471751</v>
      </c>
      <c r="W52"/>
      <c r="X52"/>
      <c r="Y52"/>
      <c r="Z52"/>
      <c r="AA52"/>
      <c r="AB52"/>
      <c r="AC52"/>
    </row>
    <row r="53" spans="1:29" s="44" customFormat="1" x14ac:dyDescent="0.25">
      <c r="A53" s="212" t="s">
        <v>59</v>
      </c>
      <c r="B53" s="212"/>
      <c r="C53" s="212"/>
      <c r="D53" s="212"/>
      <c r="E53" s="212"/>
      <c r="F53" s="212"/>
      <c r="G53" s="212"/>
      <c r="H53" s="212"/>
      <c r="I53" s="212"/>
      <c r="J53" s="212"/>
      <c r="K53" s="212"/>
      <c r="L53" s="212"/>
      <c r="M53" s="212"/>
      <c r="N53" s="212"/>
      <c r="O53" s="212">
        <v>0.421385553577516</v>
      </c>
      <c r="P53" s="212">
        <v>8.4100507398292473E-2</v>
      </c>
      <c r="Q53" s="212">
        <v>4.1778352897680004E-2</v>
      </c>
      <c r="R53" s="212">
        <v>4.6499719587427761E-2</v>
      </c>
      <c r="S53" s="212">
        <v>0.10842499999999999</v>
      </c>
      <c r="T53" s="212">
        <v>8.5566775491610361E-2</v>
      </c>
      <c r="U53" s="212">
        <v>5.7368499478468185E-2</v>
      </c>
      <c r="V53" s="212">
        <v>-0.41409752827176327</v>
      </c>
      <c r="W53"/>
      <c r="X53"/>
      <c r="Y53"/>
      <c r="Z53"/>
      <c r="AA53"/>
      <c r="AB53"/>
      <c r="AC53"/>
    </row>
    <row r="54" spans="1:29" s="44" customFormat="1" x14ac:dyDescent="0.25">
      <c r="A54" s="212" t="s">
        <v>60</v>
      </c>
      <c r="B54" s="212"/>
      <c r="C54" s="212"/>
      <c r="D54" s="212"/>
      <c r="E54" s="212"/>
      <c r="F54" s="212"/>
      <c r="G54" s="212"/>
      <c r="H54" s="212"/>
      <c r="I54" s="212"/>
      <c r="J54" s="212"/>
      <c r="K54" s="212"/>
      <c r="L54" s="212"/>
      <c r="M54" s="212"/>
      <c r="N54" s="212"/>
      <c r="O54" s="212">
        <v>0.58008428455806427</v>
      </c>
      <c r="P54" s="212">
        <v>0.3464944468907481</v>
      </c>
      <c r="Q54" s="212">
        <v>0.31738920536834991</v>
      </c>
      <c r="R54" s="212">
        <v>0.15289734951785108</v>
      </c>
      <c r="S54" s="212">
        <v>0.21143228891936561</v>
      </c>
      <c r="T54" s="212">
        <v>0.17753577984921667</v>
      </c>
      <c r="U54" s="212">
        <v>2.8178762111924067E-2</v>
      </c>
      <c r="V54" s="212">
        <v>-0.35202959496076291</v>
      </c>
      <c r="W54"/>
      <c r="X54"/>
      <c r="Y54"/>
      <c r="Z54"/>
      <c r="AA54"/>
      <c r="AB54"/>
      <c r="AC54"/>
    </row>
    <row r="55" spans="1:29" s="44" customFormat="1" x14ac:dyDescent="0.25">
      <c r="A55" s="212" t="s">
        <v>61</v>
      </c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>
        <v>0.58222483253436619</v>
      </c>
      <c r="P55" s="212">
        <v>0.23269818803327502</v>
      </c>
      <c r="Q55" s="212">
        <v>0.37463599471388309</v>
      </c>
      <c r="R55" s="212">
        <v>7.094298040826999E-2</v>
      </c>
      <c r="S55" s="212">
        <v>0.13286129580059292</v>
      </c>
      <c r="T55" s="212">
        <v>0.12249104382391912</v>
      </c>
      <c r="U55" s="212">
        <v>0.11257729518624811</v>
      </c>
      <c r="V55" s="212">
        <v>-0.37142467369301574</v>
      </c>
      <c r="W55"/>
      <c r="X55"/>
      <c r="Y55"/>
      <c r="Z55"/>
      <c r="AA55"/>
      <c r="AB55"/>
      <c r="AC55"/>
    </row>
    <row r="56" spans="1:29" s="44" customFormat="1" x14ac:dyDescent="0.25">
      <c r="A56" s="212" t="s">
        <v>62</v>
      </c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>
        <v>0.47173889210818937</v>
      </c>
      <c r="P56" s="212">
        <v>0.23285203445847105</v>
      </c>
      <c r="Q56" s="212">
        <v>0.22052564155543616</v>
      </c>
      <c r="R56" s="212">
        <v>4.9395254362478075E-2</v>
      </c>
      <c r="S56" s="212">
        <v>9.2050676241326068E-2</v>
      </c>
      <c r="T56" s="212">
        <v>8.8954203562675485E-2</v>
      </c>
      <c r="U56" s="212">
        <v>1.1269933524646737E-2</v>
      </c>
      <c r="V56" s="212">
        <v>-0.39187195993077967</v>
      </c>
      <c r="W56"/>
      <c r="X56"/>
      <c r="Y56"/>
      <c r="Z56"/>
      <c r="AA56"/>
      <c r="AB56"/>
      <c r="AC56"/>
    </row>
    <row r="57" spans="1:29" s="44" customFormat="1" x14ac:dyDescent="0.25">
      <c r="A57" s="212" t="s">
        <v>63</v>
      </c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>
        <v>0.45331449428941484</v>
      </c>
      <c r="P57" s="212">
        <v>0.15429516489930928</v>
      </c>
      <c r="Q57" s="212">
        <v>0.22068255602185446</v>
      </c>
      <c r="R57" s="212">
        <v>0.10082814269535674</v>
      </c>
      <c r="S57" s="212">
        <v>0.12082694133976185</v>
      </c>
      <c r="T57" s="212">
        <v>8.374712814051731E-2</v>
      </c>
      <c r="U57" s="212">
        <v>-7.0063236562230525E-3</v>
      </c>
      <c r="V57" s="212">
        <v>-0.38622366389014656</v>
      </c>
      <c r="W57"/>
      <c r="X57"/>
      <c r="Y57"/>
      <c r="Z57"/>
      <c r="AA57"/>
      <c r="AB57"/>
      <c r="AC57"/>
    </row>
    <row r="58" spans="1:29" s="45" customFormat="1" x14ac:dyDescent="0.25">
      <c r="A58" s="212" t="s">
        <v>64</v>
      </c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>
        <v>0.68721804511278195</v>
      </c>
      <c r="P58" s="212">
        <v>0.33622402890695574</v>
      </c>
      <c r="Q58" s="212">
        <v>0.42406143344709896</v>
      </c>
      <c r="R58" s="212">
        <v>0.30230708035003978</v>
      </c>
      <c r="S58" s="212">
        <v>0.45145145145145144</v>
      </c>
      <c r="T58" s="212">
        <v>0.45670995670995673</v>
      </c>
      <c r="U58" s="212">
        <v>0.208656330749354</v>
      </c>
      <c r="V58" s="212">
        <v>-0.3078824322444656</v>
      </c>
      <c r="W58"/>
      <c r="X58"/>
      <c r="Y58"/>
      <c r="Z58"/>
      <c r="AA58"/>
      <c r="AB58"/>
      <c r="AC58"/>
    </row>
    <row r="59" spans="1:29" s="45" customFormat="1" x14ac:dyDescent="0.25">
      <c r="A59" s="212" t="s">
        <v>65</v>
      </c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>
        <v>0.40780023569697377</v>
      </c>
      <c r="P59" s="212">
        <v>0.16100335695635956</v>
      </c>
      <c r="Q59" s="212">
        <v>0.17871974795932979</v>
      </c>
      <c r="R59" s="212">
        <v>8.3325376798745146E-2</v>
      </c>
      <c r="S59" s="212">
        <v>0.15911469381982746</v>
      </c>
      <c r="T59" s="212">
        <v>6.3334056634479765E-3</v>
      </c>
      <c r="U59" s="212">
        <v>-3.7534109261012416E-2</v>
      </c>
      <c r="V59" s="212">
        <v>-0.3866253120146273</v>
      </c>
      <c r="W59"/>
      <c r="X59"/>
      <c r="Y59"/>
      <c r="Z59"/>
      <c r="AA59"/>
      <c r="AB59"/>
      <c r="AC59"/>
    </row>
    <row r="60" spans="1:29" s="45" customFormat="1" x14ac:dyDescent="0.25">
      <c r="A60" s="212" t="s">
        <v>66</v>
      </c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>
        <v>0.55201491932214386</v>
      </c>
      <c r="P60" s="212">
        <v>0.22601936543036152</v>
      </c>
      <c r="Q60" s="212">
        <v>0.33520776447051825</v>
      </c>
      <c r="R60" s="212">
        <v>0.13218873517786561</v>
      </c>
      <c r="S60" s="212">
        <v>0.19745579442818981</v>
      </c>
      <c r="T60" s="212">
        <v>0.11719275517576422</v>
      </c>
      <c r="U60" s="212">
        <v>9.220385957708889E-2</v>
      </c>
      <c r="V60" s="212">
        <v>-0.36627194433520394</v>
      </c>
      <c r="W60"/>
      <c r="X60"/>
      <c r="Y60"/>
      <c r="Z60"/>
      <c r="AA60"/>
      <c r="AB60"/>
      <c r="AC60"/>
    </row>
    <row r="61" spans="1:29" s="45" customFormat="1" x14ac:dyDescent="0.25">
      <c r="A61" s="212" t="s">
        <v>67</v>
      </c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>
        <v>0.9523897911832947</v>
      </c>
      <c r="P61" s="212">
        <v>0.52197323620239133</v>
      </c>
      <c r="Q61" s="212">
        <v>0.62324853761393006</v>
      </c>
      <c r="R61" s="212">
        <v>0.23869721225503726</v>
      </c>
      <c r="S61" s="212">
        <v>0.23142423256318473</v>
      </c>
      <c r="T61" s="212">
        <v>0.15787570387973343</v>
      </c>
      <c r="U61" s="212">
        <v>-4.9978682078734189E-2</v>
      </c>
      <c r="V61" s="212">
        <v>-0.34121498410934165</v>
      </c>
      <c r="W61"/>
      <c r="X61"/>
      <c r="Y61"/>
      <c r="Z61"/>
      <c r="AA61"/>
      <c r="AB61"/>
      <c r="AC61"/>
    </row>
    <row r="62" spans="1:29" s="45" customFormat="1" x14ac:dyDescent="0.25">
      <c r="A62" s="212" t="s">
        <v>68</v>
      </c>
      <c r="B62" s="212"/>
      <c r="C62" s="212"/>
      <c r="D62" s="212"/>
      <c r="E62" s="212"/>
      <c r="F62" s="212"/>
      <c r="G62" s="212"/>
      <c r="H62" s="212"/>
      <c r="I62" s="212"/>
      <c r="J62" s="212"/>
      <c r="K62" s="212"/>
      <c r="L62" s="212"/>
      <c r="M62" s="212"/>
      <c r="N62" s="212"/>
      <c r="O62" s="212">
        <v>1.2223638470451912</v>
      </c>
      <c r="P62" s="212">
        <v>0.90508441303494302</v>
      </c>
      <c r="Q62" s="212">
        <v>1.2538915287563492</v>
      </c>
      <c r="R62" s="212">
        <v>0.4748676424789785</v>
      </c>
      <c r="S62" s="212">
        <v>0.40274901148559594</v>
      </c>
      <c r="T62" s="212">
        <v>0.37696401419158643</v>
      </c>
      <c r="U62" s="212">
        <v>9.8791755508173415E-2</v>
      </c>
      <c r="V62" s="212">
        <v>-0.28962958861635568</v>
      </c>
      <c r="W62"/>
      <c r="X62"/>
      <c r="Y62"/>
      <c r="Z62"/>
      <c r="AA62"/>
      <c r="AB62"/>
      <c r="AC62"/>
    </row>
    <row r="63" spans="1:29" s="45" customFormat="1" x14ac:dyDescent="0.25">
      <c r="A63" s="212" t="s">
        <v>69</v>
      </c>
      <c r="B63" s="212"/>
      <c r="C63" s="212"/>
      <c r="D63" s="212"/>
      <c r="E63" s="212"/>
      <c r="F63" s="212"/>
      <c r="G63" s="212"/>
      <c r="H63" s="212"/>
      <c r="I63" s="212"/>
      <c r="J63" s="212"/>
      <c r="K63" s="212"/>
      <c r="L63" s="212"/>
      <c r="M63" s="212"/>
      <c r="N63" s="212"/>
      <c r="O63" s="212">
        <v>1.3202659648150714</v>
      </c>
      <c r="P63" s="212">
        <v>1.0295171832173731</v>
      </c>
      <c r="Q63" s="212">
        <v>0.97416058394160587</v>
      </c>
      <c r="R63" s="212">
        <v>0.51134689065723549</v>
      </c>
      <c r="S63" s="212">
        <v>0.56102267245537862</v>
      </c>
      <c r="T63" s="212">
        <v>0.2994523680568093</v>
      </c>
      <c r="U63" s="212">
        <v>0.10482327421207095</v>
      </c>
      <c r="V63" s="212">
        <v>-0.25530913554609985</v>
      </c>
      <c r="W63"/>
      <c r="X63"/>
      <c r="Y63"/>
      <c r="Z63"/>
      <c r="AA63"/>
      <c r="AB63"/>
      <c r="AC63"/>
    </row>
    <row r="64" spans="1:29" s="45" customFormat="1" x14ac:dyDescent="0.25">
      <c r="A64" s="212" t="s">
        <v>70</v>
      </c>
      <c r="B64" s="212"/>
      <c r="C64" s="212"/>
      <c r="D64" s="212"/>
      <c r="E64" s="212"/>
      <c r="F64" s="212"/>
      <c r="G64" s="212"/>
      <c r="H64" s="212"/>
      <c r="I64" s="212"/>
      <c r="J64" s="212"/>
      <c r="K64" s="212"/>
      <c r="L64" s="212"/>
      <c r="M64" s="212"/>
      <c r="N64" s="212"/>
      <c r="O64" s="212">
        <v>1.124906338977971</v>
      </c>
      <c r="P64" s="212">
        <v>0.63509888327406572</v>
      </c>
      <c r="Q64" s="212">
        <v>0.62398183344029223</v>
      </c>
      <c r="R64" s="212">
        <v>0.28841752493052147</v>
      </c>
      <c r="S64" s="212">
        <v>0.30009680542110356</v>
      </c>
      <c r="T64" s="212">
        <v>0.2794725135049253</v>
      </c>
      <c r="U64" s="212">
        <v>0.16247534516765286</v>
      </c>
      <c r="V64" s="212">
        <v>-0.32955210542545893</v>
      </c>
      <c r="W64"/>
      <c r="X64"/>
      <c r="Y64"/>
      <c r="Z64"/>
      <c r="AA64"/>
      <c r="AB64"/>
      <c r="AC64"/>
    </row>
    <row r="65" spans="1:29" s="45" customFormat="1" x14ac:dyDescent="0.25">
      <c r="A65" s="212" t="s">
        <v>71</v>
      </c>
      <c r="B65" s="212"/>
      <c r="C65" s="212"/>
      <c r="D65" s="212"/>
      <c r="E65" s="212"/>
      <c r="F65" s="212"/>
      <c r="G65" s="212"/>
      <c r="H65" s="212"/>
      <c r="I65" s="212"/>
      <c r="J65" s="212"/>
      <c r="K65" s="212"/>
      <c r="L65" s="212"/>
      <c r="M65" s="212"/>
      <c r="N65" s="212"/>
      <c r="O65" s="212">
        <v>1.1679469641165947</v>
      </c>
      <c r="P65" s="212">
        <v>0.71075593952483807</v>
      </c>
      <c r="Q65" s="212">
        <v>0.72572143892475949</v>
      </c>
      <c r="R65" s="212">
        <v>0.41881825819098289</v>
      </c>
      <c r="S65" s="212">
        <v>0.42000323328124156</v>
      </c>
      <c r="T65" s="212">
        <v>0.3115764855958329</v>
      </c>
      <c r="U65" s="212">
        <v>2.0436689641875935E-2</v>
      </c>
      <c r="V65" s="212">
        <v>-0.29789618678507568</v>
      </c>
      <c r="W65"/>
      <c r="X65"/>
      <c r="Y65"/>
      <c r="Z65"/>
      <c r="AA65"/>
      <c r="AB65"/>
      <c r="AC65"/>
    </row>
    <row r="66" spans="1:29" s="45" customFormat="1" x14ac:dyDescent="0.25">
      <c r="A66" s="212" t="s">
        <v>72</v>
      </c>
      <c r="B66" s="212"/>
      <c r="C66" s="212"/>
      <c r="D66" s="212"/>
      <c r="E66" s="212"/>
      <c r="F66" s="212"/>
      <c r="G66" s="212"/>
      <c r="H66" s="212"/>
      <c r="I66" s="212"/>
      <c r="J66" s="212"/>
      <c r="K66" s="212"/>
      <c r="L66" s="212"/>
      <c r="M66" s="212"/>
      <c r="N66" s="212"/>
      <c r="O66" s="212">
        <v>1.5556676449009539</v>
      </c>
      <c r="P66" s="212">
        <v>0.8168106500495681</v>
      </c>
      <c r="Q66" s="212">
        <v>1.0750262040050753</v>
      </c>
      <c r="R66" s="212">
        <v>0.50110629667189088</v>
      </c>
      <c r="S66" s="212">
        <v>0.58370614551448086</v>
      </c>
      <c r="T66" s="212">
        <v>0.66295489006823349</v>
      </c>
      <c r="U66" s="212">
        <v>7.9006029599853825E-2</v>
      </c>
      <c r="V66" s="212">
        <v>-0.34719117647058823</v>
      </c>
      <c r="W66"/>
      <c r="X66"/>
      <c r="Y66"/>
      <c r="Z66"/>
      <c r="AA66"/>
      <c r="AB66"/>
      <c r="AC66"/>
    </row>
    <row r="67" spans="1:29" s="45" customFormat="1" x14ac:dyDescent="0.25">
      <c r="A67" s="212" t="s">
        <v>73</v>
      </c>
      <c r="B67" s="212"/>
      <c r="C67" s="212"/>
      <c r="D67" s="212"/>
      <c r="E67" s="212"/>
      <c r="F67" s="212"/>
      <c r="G67" s="212"/>
      <c r="H67" s="212"/>
      <c r="I67" s="212"/>
      <c r="J67" s="212"/>
      <c r="K67" s="212"/>
      <c r="L67" s="212"/>
      <c r="M67" s="212"/>
      <c r="N67" s="212"/>
      <c r="O67" s="212">
        <v>0.32998779408446954</v>
      </c>
      <c r="P67" s="212">
        <v>0.14186555898690714</v>
      </c>
      <c r="Q67" s="212">
        <v>0.17477127154350103</v>
      </c>
      <c r="R67" s="212">
        <v>4.9587432860982071E-2</v>
      </c>
      <c r="S67" s="212">
        <v>8.0326384636480092E-2</v>
      </c>
      <c r="T67" s="212">
        <v>1.9897658458569698E-4</v>
      </c>
      <c r="U67" s="212">
        <v>9.5085242505931356E-3</v>
      </c>
      <c r="V67" s="212">
        <v>-0.39326042003547662</v>
      </c>
      <c r="W67"/>
      <c r="X67"/>
      <c r="Y67"/>
      <c r="Z67"/>
      <c r="AA67"/>
      <c r="AB67"/>
      <c r="AC67"/>
    </row>
    <row r="68" spans="1:29" s="45" customFormat="1" x14ac:dyDescent="0.25">
      <c r="A68" s="46" t="s">
        <v>23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>
        <v>0.47968304155030816</v>
      </c>
      <c r="P68" s="46">
        <v>0.23063279090626201</v>
      </c>
      <c r="Q68" s="46">
        <v>0.24230586299998211</v>
      </c>
      <c r="R68" s="46">
        <v>7.7408341263845687E-2</v>
      </c>
      <c r="S68" s="46">
        <v>0.14794995641709663</v>
      </c>
      <c r="T68" s="46">
        <v>9.6607429645102716E-2</v>
      </c>
      <c r="U68" s="46">
        <v>6.1244293567623974E-2</v>
      </c>
      <c r="V68" s="46">
        <v>-0.37484570080917118</v>
      </c>
      <c r="W68"/>
      <c r="X68"/>
      <c r="Y68"/>
      <c r="Z68"/>
      <c r="AA68"/>
      <c r="AB68"/>
      <c r="AC68"/>
    </row>
    <row r="69" spans="1:29" s="5" customFormat="1" ht="12.75" x14ac:dyDescent="0.2"/>
  </sheetData>
  <conditionalFormatting pivot="1">
    <cfRule type="iconSet" priority="1">
      <iconSet iconSet="3Arrows">
        <cfvo type="percent" val="0"/>
        <cfvo type="num" val="0"/>
        <cfvo type="num" val="0.01"/>
      </iconSet>
    </cfRule>
  </conditionalFormatting>
  <pageMargins left="0.7" right="0.7" top="0.75" bottom="0.75" header="0.3" footer="0.3"/>
  <pageSetup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166"/>
  <sheetViews>
    <sheetView showGridLines="0" zoomScale="80" zoomScaleNormal="80" workbookViewId="0">
      <pane xSplit="8" ySplit="1" topLeftCell="AD349" activePane="bottomRight" state="frozen"/>
      <selection pane="topRight" activeCell="H1" sqref="H1"/>
      <selection pane="bottomLeft" activeCell="A2" sqref="A2"/>
      <selection pane="bottomRight" activeCell="AF356" sqref="AF356"/>
    </sheetView>
  </sheetViews>
  <sheetFormatPr baseColWidth="10" defaultRowHeight="15" x14ac:dyDescent="0.25"/>
  <cols>
    <col min="1" max="1" width="8.42578125" style="5" customWidth="1"/>
    <col min="2" max="2" width="11" style="5"/>
    <col min="3" max="3" width="19.140625" style="5" customWidth="1"/>
    <col min="4" max="5" width="11" style="3"/>
    <col min="7" max="7" width="8.85546875" style="162" customWidth="1"/>
    <col min="8" max="8" width="10" style="162" bestFit="1" customWidth="1"/>
    <col min="9" max="32" width="10.5703125" style="12" customWidth="1"/>
    <col min="33" max="33" width="38.85546875" style="11" customWidth="1"/>
    <col min="35" max="35" width="15.85546875" style="63" customWidth="1"/>
    <col min="39" max="42" width="12.7109375" style="185" customWidth="1"/>
  </cols>
  <sheetData>
    <row r="1" spans="1:42" s="1" customFormat="1" ht="58.7" customHeight="1" x14ac:dyDescent="0.25">
      <c r="A1" s="4" t="s">
        <v>0</v>
      </c>
      <c r="B1" s="4" t="s">
        <v>1</v>
      </c>
      <c r="C1" s="4" t="s">
        <v>2</v>
      </c>
      <c r="D1" s="2" t="s">
        <v>3</v>
      </c>
      <c r="E1" s="2"/>
      <c r="G1" s="161" t="s">
        <v>0</v>
      </c>
      <c r="H1" s="161" t="s">
        <v>1</v>
      </c>
      <c r="I1" s="10" t="s">
        <v>27</v>
      </c>
      <c r="J1" s="10" t="s">
        <v>28</v>
      </c>
      <c r="K1" s="10" t="s">
        <v>29</v>
      </c>
      <c r="L1" s="10" t="s">
        <v>30</v>
      </c>
      <c r="M1" s="10" t="s">
        <v>31</v>
      </c>
      <c r="N1" s="10" t="s">
        <v>32</v>
      </c>
      <c r="O1" s="10" t="s">
        <v>33</v>
      </c>
      <c r="P1" s="10" t="s">
        <v>34</v>
      </c>
      <c r="Q1" s="10" t="s">
        <v>35</v>
      </c>
      <c r="R1" s="10" t="s">
        <v>36</v>
      </c>
      <c r="S1" s="10" t="s">
        <v>37</v>
      </c>
      <c r="T1" s="10" t="s">
        <v>38</v>
      </c>
      <c r="U1" s="10" t="s">
        <v>39</v>
      </c>
      <c r="V1" s="10" t="s">
        <v>40</v>
      </c>
      <c r="W1" s="10" t="s">
        <v>41</v>
      </c>
      <c r="X1" s="10" t="s">
        <v>42</v>
      </c>
      <c r="Y1" s="10" t="s">
        <v>43</v>
      </c>
      <c r="Z1" s="10" t="s">
        <v>44</v>
      </c>
      <c r="AA1" s="10" t="s">
        <v>45</v>
      </c>
      <c r="AB1" s="10" t="s">
        <v>46</v>
      </c>
      <c r="AC1" s="10" t="s">
        <v>47</v>
      </c>
      <c r="AD1" s="10" t="s">
        <v>48</v>
      </c>
      <c r="AE1" s="10" t="s">
        <v>49</v>
      </c>
      <c r="AF1" s="10" t="s">
        <v>16</v>
      </c>
      <c r="AG1" s="9" t="s">
        <v>18</v>
      </c>
      <c r="AI1" s="62" t="s">
        <v>88</v>
      </c>
      <c r="AJ1" s="1" t="s">
        <v>108</v>
      </c>
      <c r="AM1" s="219" t="s">
        <v>118</v>
      </c>
      <c r="AN1" s="219"/>
      <c r="AO1" s="219" t="s">
        <v>119</v>
      </c>
      <c r="AP1" s="219"/>
    </row>
    <row r="2" spans="1:42" x14ac:dyDescent="0.25">
      <c r="A2" s="5">
        <v>1994</v>
      </c>
      <c r="B2" s="5" t="s">
        <v>12</v>
      </c>
      <c r="C2" s="5" t="s">
        <v>27</v>
      </c>
      <c r="D2" s="3">
        <v>369291</v>
      </c>
      <c r="G2" s="162">
        <v>1994</v>
      </c>
      <c r="H2" s="162" t="s">
        <v>12</v>
      </c>
      <c r="I2" s="13">
        <v>369291</v>
      </c>
      <c r="J2" s="13">
        <v>14713</v>
      </c>
      <c r="K2" s="13">
        <v>9066</v>
      </c>
      <c r="L2" s="13">
        <v>11441</v>
      </c>
      <c r="M2" s="13">
        <v>12564</v>
      </c>
      <c r="N2" s="13">
        <v>19007</v>
      </c>
      <c r="O2" s="13">
        <v>28400</v>
      </c>
      <c r="P2" s="13">
        <v>24148</v>
      </c>
      <c r="Q2" s="13">
        <v>29857</v>
      </c>
      <c r="R2" s="13">
        <v>55916</v>
      </c>
      <c r="S2" s="13">
        <v>90095</v>
      </c>
      <c r="T2" s="13">
        <v>119580</v>
      </c>
      <c r="U2" s="13">
        <v>21868</v>
      </c>
      <c r="V2" s="13">
        <v>14189</v>
      </c>
      <c r="W2" s="13">
        <v>103598</v>
      </c>
      <c r="X2" s="13">
        <v>90175</v>
      </c>
      <c r="Y2" s="13">
        <v>18230</v>
      </c>
      <c r="Z2" s="13">
        <v>13661</v>
      </c>
      <c r="AA2" s="13">
        <v>14555</v>
      </c>
      <c r="AB2" s="13">
        <v>21830</v>
      </c>
      <c r="AC2" s="13">
        <v>22964</v>
      </c>
      <c r="AD2" s="13">
        <v>26861</v>
      </c>
      <c r="AE2" s="13">
        <v>289939</v>
      </c>
      <c r="AF2" s="13">
        <f t="shared" ref="AF2:AF65" si="0">SUM(I2:AE2)</f>
        <v>1421948</v>
      </c>
      <c r="AG2" s="9"/>
      <c r="AM2" s="183">
        <f>SUMIFS(UR_BolxEst2[[#This Row],[Federico Lacroze]:[General Lemos]],UR_BolxEst2[[#This Row],[Federico Lacroze]:[General Lemos]],"&gt;="&amp;LARGE(UR_BolxEst2[[#This Row],[Federico Lacroze]:[General Lemos]],11))</f>
        <v>1227860</v>
      </c>
      <c r="AN2" s="184">
        <f>+AM2/UR_BolxEst2[[#This Row],[TOTAL]]</f>
        <v>0.86350555716524091</v>
      </c>
      <c r="AO2" s="183">
        <f>+UR_BolxEst2[[#This Row],[TOTAL]]-AM2</f>
        <v>194088</v>
      </c>
      <c r="AP2" s="184">
        <f>+AO2/UR_BolxEst2[[#This Row],[TOTAL]]</f>
        <v>0.13649444283475909</v>
      </c>
    </row>
    <row r="3" spans="1:42" x14ac:dyDescent="0.25">
      <c r="A3" s="5">
        <v>1994</v>
      </c>
      <c r="B3" s="5" t="s">
        <v>13</v>
      </c>
      <c r="C3" s="5" t="s">
        <v>27</v>
      </c>
      <c r="D3" s="3">
        <v>309861</v>
      </c>
      <c r="G3" s="162">
        <v>1994</v>
      </c>
      <c r="H3" s="162" t="s">
        <v>13</v>
      </c>
      <c r="I3" s="14">
        <v>309861</v>
      </c>
      <c r="J3" s="14">
        <v>8963</v>
      </c>
      <c r="K3" s="14">
        <v>11122</v>
      </c>
      <c r="L3" s="14">
        <v>12694</v>
      </c>
      <c r="M3" s="14">
        <v>18288</v>
      </c>
      <c r="N3" s="14">
        <v>23327</v>
      </c>
      <c r="O3" s="14">
        <v>33276</v>
      </c>
      <c r="P3" s="14">
        <v>31943</v>
      </c>
      <c r="Q3" s="14">
        <v>43468</v>
      </c>
      <c r="R3" s="14">
        <v>72998</v>
      </c>
      <c r="S3" s="14">
        <v>122845</v>
      </c>
      <c r="T3" s="14">
        <v>129646</v>
      </c>
      <c r="U3" s="14">
        <v>24220</v>
      </c>
      <c r="V3" s="14">
        <v>17201</v>
      </c>
      <c r="W3" s="14">
        <v>111523</v>
      </c>
      <c r="X3" s="14">
        <v>79781</v>
      </c>
      <c r="Y3" s="14">
        <v>23753</v>
      </c>
      <c r="Z3" s="14">
        <v>13681</v>
      </c>
      <c r="AA3" s="14">
        <v>14213</v>
      </c>
      <c r="AB3" s="14">
        <v>21531</v>
      </c>
      <c r="AC3" s="14">
        <v>22637</v>
      </c>
      <c r="AD3" s="14">
        <v>16942</v>
      </c>
      <c r="AE3" s="14">
        <v>246958</v>
      </c>
      <c r="AF3" s="12">
        <f t="shared" si="0"/>
        <v>1410871</v>
      </c>
      <c r="AG3" s="12"/>
      <c r="AM3" s="183">
        <f>SUMIFS(UR_BolxEst2[[#This Row],[Federico Lacroze]:[General Lemos]],UR_BolxEst2[[#This Row],[Federico Lacroze]:[General Lemos]],"&gt;="&amp;LARGE(UR_BolxEst2[[#This Row],[Federico Lacroze]:[General Lemos]],11))</f>
        <v>1206519</v>
      </c>
      <c r="AN3" s="184">
        <f>+AM3/UR_BolxEst2[[#This Row],[TOTAL]]</f>
        <v>0.85515897626359882</v>
      </c>
      <c r="AO3" s="183">
        <f>+UR_BolxEst2[[#This Row],[TOTAL]]-AM3</f>
        <v>204352</v>
      </c>
      <c r="AP3" s="184">
        <f>+AO3/UR_BolxEst2[[#This Row],[TOTAL]]</f>
        <v>0.14484102373640112</v>
      </c>
    </row>
    <row r="4" spans="1:42" x14ac:dyDescent="0.25">
      <c r="A4" s="5">
        <v>1994</v>
      </c>
      <c r="B4" s="5" t="s">
        <v>14</v>
      </c>
      <c r="C4" s="5" t="s">
        <v>27</v>
      </c>
      <c r="D4" s="3">
        <v>414615</v>
      </c>
      <c r="G4" s="162">
        <v>1994</v>
      </c>
      <c r="H4" s="162" t="s">
        <v>14</v>
      </c>
      <c r="I4" s="14">
        <v>414615</v>
      </c>
      <c r="J4" s="14">
        <v>11723</v>
      </c>
      <c r="K4" s="14">
        <v>14365</v>
      </c>
      <c r="L4" s="14">
        <v>17905</v>
      </c>
      <c r="M4" s="14">
        <v>26332</v>
      </c>
      <c r="N4" s="14">
        <v>32842</v>
      </c>
      <c r="O4" s="14">
        <v>42435</v>
      </c>
      <c r="P4" s="14">
        <v>40743</v>
      </c>
      <c r="Q4" s="14">
        <v>55364</v>
      </c>
      <c r="R4" s="14">
        <v>87946</v>
      </c>
      <c r="S4" s="14">
        <v>158347</v>
      </c>
      <c r="T4" s="14">
        <v>169868</v>
      </c>
      <c r="U4" s="14">
        <v>32375</v>
      </c>
      <c r="V4" s="14">
        <v>23524</v>
      </c>
      <c r="W4" s="14">
        <v>150061</v>
      </c>
      <c r="X4" s="14">
        <v>127094</v>
      </c>
      <c r="Y4" s="14">
        <v>28614</v>
      </c>
      <c r="Z4" s="14">
        <v>16892</v>
      </c>
      <c r="AA4" s="14">
        <v>19689</v>
      </c>
      <c r="AB4" s="14">
        <v>26632</v>
      </c>
      <c r="AC4" s="14">
        <v>26595</v>
      </c>
      <c r="AD4" s="14">
        <v>23391</v>
      </c>
      <c r="AE4" s="14">
        <v>313117</v>
      </c>
      <c r="AF4" s="12">
        <f t="shared" si="0"/>
        <v>1860469</v>
      </c>
      <c r="AG4" s="12"/>
      <c r="AM4" s="183">
        <f>SUMIFS(UR_BolxEst2[[#This Row],[Federico Lacroze]:[General Lemos]],UR_BolxEst2[[#This Row],[Federico Lacroze]:[General Lemos]],"&gt;="&amp;LARGE(UR_BolxEst2[[#This Row],[Federico Lacroze]:[General Lemos]],11))</f>
        <v>1592432</v>
      </c>
      <c r="AN4" s="184">
        <f>+AM4/UR_BolxEst2[[#This Row],[TOTAL]]</f>
        <v>0.85593041324526231</v>
      </c>
      <c r="AO4" s="183">
        <f>+UR_BolxEst2[[#This Row],[TOTAL]]-AM4</f>
        <v>268037</v>
      </c>
      <c r="AP4" s="184">
        <f>+AO4/UR_BolxEst2[[#This Row],[TOTAL]]</f>
        <v>0.14406958675473766</v>
      </c>
    </row>
    <row r="5" spans="1:42" x14ac:dyDescent="0.25">
      <c r="A5" s="5">
        <v>1994</v>
      </c>
      <c r="B5" s="5" t="s">
        <v>15</v>
      </c>
      <c r="C5" s="5" t="s">
        <v>27</v>
      </c>
      <c r="D5" s="3">
        <v>408749</v>
      </c>
      <c r="G5" s="162">
        <v>1994</v>
      </c>
      <c r="H5" s="162" t="s">
        <v>15</v>
      </c>
      <c r="I5" s="14">
        <v>408749</v>
      </c>
      <c r="J5" s="14">
        <v>11550</v>
      </c>
      <c r="K5" s="14">
        <v>13475</v>
      </c>
      <c r="L5" s="14">
        <v>17355</v>
      </c>
      <c r="M5" s="14">
        <v>27169</v>
      </c>
      <c r="N5" s="14">
        <v>32536</v>
      </c>
      <c r="O5" s="14">
        <v>42636</v>
      </c>
      <c r="P5" s="14">
        <v>41563</v>
      </c>
      <c r="Q5" s="14">
        <v>58587</v>
      </c>
      <c r="R5" s="14">
        <v>91885</v>
      </c>
      <c r="S5" s="14">
        <v>160969</v>
      </c>
      <c r="T5" s="14">
        <v>174558</v>
      </c>
      <c r="U5" s="14">
        <v>27622</v>
      </c>
      <c r="V5" s="14">
        <v>21757</v>
      </c>
      <c r="W5" s="14">
        <v>153580</v>
      </c>
      <c r="X5" s="14">
        <v>128420</v>
      </c>
      <c r="Y5" s="14">
        <v>27654</v>
      </c>
      <c r="Z5" s="14">
        <v>15980</v>
      </c>
      <c r="AA5" s="14">
        <v>17794</v>
      </c>
      <c r="AB5" s="14">
        <v>30088</v>
      </c>
      <c r="AC5" s="14">
        <v>27518</v>
      </c>
      <c r="AD5" s="14">
        <v>23242</v>
      </c>
      <c r="AE5" s="14">
        <v>301076</v>
      </c>
      <c r="AF5" s="12">
        <f t="shared" si="0"/>
        <v>1855763</v>
      </c>
      <c r="AG5" s="12"/>
      <c r="AM5" s="183">
        <f>SUMIFS(UR_BolxEst2[[#This Row],[Federico Lacroze]:[General Lemos]],UR_BolxEst2[[#This Row],[Federico Lacroze]:[General Lemos]],"&gt;="&amp;LARGE(UR_BolxEst2[[#This Row],[Federico Lacroze]:[General Lemos]],11))</f>
        <v>1594559</v>
      </c>
      <c r="AN5" s="184">
        <f>+AM5/UR_BolxEst2[[#This Row],[TOTAL]]</f>
        <v>0.85924711291258637</v>
      </c>
      <c r="AO5" s="183">
        <f>+UR_BolxEst2[[#This Row],[TOTAL]]-AM5</f>
        <v>261204</v>
      </c>
      <c r="AP5" s="184">
        <f>+AO5/UR_BolxEst2[[#This Row],[TOTAL]]</f>
        <v>0.14075288708741365</v>
      </c>
    </row>
    <row r="6" spans="1:42" x14ac:dyDescent="0.25">
      <c r="A6" s="5">
        <v>1994</v>
      </c>
      <c r="B6" s="5" t="s">
        <v>4</v>
      </c>
      <c r="C6" s="5" t="s">
        <v>27</v>
      </c>
      <c r="D6" s="3">
        <v>437115</v>
      </c>
      <c r="G6" s="162">
        <v>1994</v>
      </c>
      <c r="H6" s="162" t="s">
        <v>4</v>
      </c>
      <c r="I6" s="14">
        <v>437115</v>
      </c>
      <c r="J6" s="14">
        <v>11259</v>
      </c>
      <c r="K6" s="14">
        <v>15405</v>
      </c>
      <c r="L6" s="14">
        <v>20247</v>
      </c>
      <c r="M6" s="14">
        <v>33014</v>
      </c>
      <c r="N6" s="14">
        <v>37013</v>
      </c>
      <c r="O6" s="14">
        <v>47217</v>
      </c>
      <c r="P6" s="14">
        <v>44610</v>
      </c>
      <c r="Q6" s="14">
        <v>60412</v>
      </c>
      <c r="R6" s="14">
        <v>102410</v>
      </c>
      <c r="S6" s="14">
        <v>177703</v>
      </c>
      <c r="T6" s="14">
        <v>187897</v>
      </c>
      <c r="U6" s="14">
        <v>29229</v>
      </c>
      <c r="V6" s="14">
        <v>24308</v>
      </c>
      <c r="W6" s="14">
        <v>161342</v>
      </c>
      <c r="X6" s="14">
        <v>137918</v>
      </c>
      <c r="Y6" s="14">
        <v>32545</v>
      </c>
      <c r="Z6" s="14">
        <v>18346</v>
      </c>
      <c r="AA6" s="14">
        <v>22845</v>
      </c>
      <c r="AB6" s="14">
        <v>28645</v>
      </c>
      <c r="AC6" s="14">
        <v>30820</v>
      </c>
      <c r="AD6" s="14">
        <v>27831</v>
      </c>
      <c r="AE6" s="14">
        <v>325940</v>
      </c>
      <c r="AF6" s="12">
        <f t="shared" si="0"/>
        <v>2014071</v>
      </c>
      <c r="AG6" s="12"/>
      <c r="AM6" s="183">
        <f>SUMIFS(UR_BolxEst2[[#This Row],[Federico Lacroze]:[General Lemos]],UR_BolxEst2[[#This Row],[Federico Lacroze]:[General Lemos]],"&gt;="&amp;LARGE(UR_BolxEst2[[#This Row],[Federico Lacroze]:[General Lemos]],11))</f>
        <v>1719577</v>
      </c>
      <c r="AN6" s="184">
        <f>+AM6/UR_BolxEst2[[#This Row],[TOTAL]]</f>
        <v>0.85378171871795983</v>
      </c>
      <c r="AO6" s="183">
        <f>+UR_BolxEst2[[#This Row],[TOTAL]]-AM6</f>
        <v>294494</v>
      </c>
      <c r="AP6" s="184">
        <f>+AO6/UR_BolxEst2[[#This Row],[TOTAL]]</f>
        <v>0.1462182812820402</v>
      </c>
    </row>
    <row r="7" spans="1:42" x14ac:dyDescent="0.25">
      <c r="A7" s="5">
        <v>1994</v>
      </c>
      <c r="B7" s="5" t="s">
        <v>5</v>
      </c>
      <c r="C7" s="5" t="s">
        <v>27</v>
      </c>
      <c r="D7" s="3">
        <v>391519</v>
      </c>
      <c r="G7" s="162">
        <v>1994</v>
      </c>
      <c r="H7" s="162" t="s">
        <v>5</v>
      </c>
      <c r="I7" s="14">
        <v>391519</v>
      </c>
      <c r="J7" s="14">
        <v>10724</v>
      </c>
      <c r="K7" s="14">
        <v>14047</v>
      </c>
      <c r="L7" s="14">
        <v>18431</v>
      </c>
      <c r="M7" s="14">
        <v>29748</v>
      </c>
      <c r="N7" s="14">
        <v>34355</v>
      </c>
      <c r="O7" s="14">
        <v>43470</v>
      </c>
      <c r="P7" s="14">
        <v>44591</v>
      </c>
      <c r="Q7" s="14">
        <v>55152</v>
      </c>
      <c r="R7" s="14">
        <v>93532</v>
      </c>
      <c r="S7" s="14">
        <v>164465</v>
      </c>
      <c r="T7" s="14">
        <v>175724</v>
      </c>
      <c r="U7" s="14">
        <v>26740</v>
      </c>
      <c r="V7" s="14">
        <v>23056</v>
      </c>
      <c r="W7" s="14">
        <v>146034</v>
      </c>
      <c r="X7" s="14">
        <v>133147</v>
      </c>
      <c r="Y7" s="14">
        <v>29082</v>
      </c>
      <c r="Z7" s="14">
        <v>16673</v>
      </c>
      <c r="AA7" s="14">
        <v>20240</v>
      </c>
      <c r="AB7" s="14">
        <v>27725</v>
      </c>
      <c r="AC7" s="14">
        <v>28254</v>
      </c>
      <c r="AD7" s="14">
        <v>24636</v>
      </c>
      <c r="AE7" s="14">
        <v>309490</v>
      </c>
      <c r="AF7" s="12">
        <f t="shared" si="0"/>
        <v>1860835</v>
      </c>
      <c r="AG7" s="12"/>
      <c r="AM7" s="183">
        <f>SUMIFS(UR_BolxEst2[[#This Row],[Federico Lacroze]:[General Lemos]],UR_BolxEst2[[#This Row],[Federico Lacroze]:[General Lemos]],"&gt;="&amp;LARGE(UR_BolxEst2[[#This Row],[Federico Lacroze]:[General Lemos]],11))</f>
        <v>1591479</v>
      </c>
      <c r="AN7" s="184">
        <f>+AM7/UR_BolxEst2[[#This Row],[TOTAL]]</f>
        <v>0.85524992812366496</v>
      </c>
      <c r="AO7" s="183">
        <f>+UR_BolxEst2[[#This Row],[TOTAL]]-AM7</f>
        <v>269356</v>
      </c>
      <c r="AP7" s="184">
        <f>+AO7/UR_BolxEst2[[#This Row],[TOTAL]]</f>
        <v>0.1447500718763351</v>
      </c>
    </row>
    <row r="8" spans="1:42" x14ac:dyDescent="0.25">
      <c r="A8" s="5">
        <v>1994</v>
      </c>
      <c r="B8" s="5" t="s">
        <v>6</v>
      </c>
      <c r="C8" s="5" t="s">
        <v>27</v>
      </c>
      <c r="D8" s="3">
        <v>426327</v>
      </c>
      <c r="G8" s="162">
        <v>1994</v>
      </c>
      <c r="H8" s="162" t="s">
        <v>6</v>
      </c>
      <c r="I8" s="14">
        <v>426327</v>
      </c>
      <c r="J8" s="14">
        <v>10096</v>
      </c>
      <c r="K8" s="14">
        <v>14266</v>
      </c>
      <c r="L8" s="14">
        <v>19027</v>
      </c>
      <c r="M8" s="14">
        <v>29386</v>
      </c>
      <c r="N8" s="14">
        <v>34067</v>
      </c>
      <c r="O8" s="14">
        <v>43091</v>
      </c>
      <c r="P8" s="14">
        <v>44644</v>
      </c>
      <c r="Q8" s="14">
        <v>59276</v>
      </c>
      <c r="R8" s="14">
        <v>98252</v>
      </c>
      <c r="S8" s="14">
        <v>163216</v>
      </c>
      <c r="T8" s="14">
        <v>179488</v>
      </c>
      <c r="U8" s="14">
        <v>25710</v>
      </c>
      <c r="V8" s="14">
        <v>21633</v>
      </c>
      <c r="W8" s="14">
        <v>147138</v>
      </c>
      <c r="X8" s="14">
        <v>129606</v>
      </c>
      <c r="Y8" s="14">
        <v>30907</v>
      </c>
      <c r="Z8" s="14">
        <v>17409</v>
      </c>
      <c r="AA8" s="14">
        <v>19983</v>
      </c>
      <c r="AB8" s="14">
        <v>26628</v>
      </c>
      <c r="AC8" s="14">
        <v>27683</v>
      </c>
      <c r="AD8" s="14">
        <v>25025</v>
      </c>
      <c r="AE8" s="14">
        <v>313074</v>
      </c>
      <c r="AF8" s="12">
        <f t="shared" si="0"/>
        <v>1905932</v>
      </c>
      <c r="AG8" s="12"/>
      <c r="AM8" s="183">
        <f>SUMIFS(UR_BolxEst2[[#This Row],[Federico Lacroze]:[General Lemos]],UR_BolxEst2[[#This Row],[Federico Lacroze]:[General Lemos]],"&gt;="&amp;LARGE(UR_BolxEst2[[#This Row],[Federico Lacroze]:[General Lemos]],11))</f>
        <v>1638179</v>
      </c>
      <c r="AN8" s="184">
        <f>+AM8/UR_BolxEst2[[#This Row],[TOTAL]]</f>
        <v>0.85951597433696481</v>
      </c>
      <c r="AO8" s="183">
        <f>+UR_BolxEst2[[#This Row],[TOTAL]]-AM8</f>
        <v>267753</v>
      </c>
      <c r="AP8" s="184">
        <f>+AO8/UR_BolxEst2[[#This Row],[TOTAL]]</f>
        <v>0.14048402566303519</v>
      </c>
    </row>
    <row r="9" spans="1:42" x14ac:dyDescent="0.25">
      <c r="A9" s="5">
        <v>1994</v>
      </c>
      <c r="B9" s="5" t="s">
        <v>7</v>
      </c>
      <c r="C9" s="5" t="s">
        <v>27</v>
      </c>
      <c r="D9" s="3">
        <v>419138</v>
      </c>
      <c r="G9" s="162">
        <v>1994</v>
      </c>
      <c r="H9" s="162" t="s">
        <v>7</v>
      </c>
      <c r="I9" s="14">
        <v>419138</v>
      </c>
      <c r="J9" s="14">
        <v>12069</v>
      </c>
      <c r="K9" s="14">
        <v>16794</v>
      </c>
      <c r="L9" s="14">
        <v>22307</v>
      </c>
      <c r="M9" s="14">
        <v>33847</v>
      </c>
      <c r="N9" s="14">
        <v>38850</v>
      </c>
      <c r="O9" s="14">
        <v>47797</v>
      </c>
      <c r="P9" s="14">
        <v>49198</v>
      </c>
      <c r="Q9" s="14">
        <v>62667</v>
      </c>
      <c r="R9" s="14">
        <v>102487</v>
      </c>
      <c r="S9" s="14">
        <v>176324</v>
      </c>
      <c r="T9" s="14">
        <v>188663</v>
      </c>
      <c r="U9" s="14">
        <v>28978</v>
      </c>
      <c r="V9" s="14">
        <v>25367</v>
      </c>
      <c r="W9" s="14">
        <v>158127</v>
      </c>
      <c r="X9" s="14">
        <v>135069</v>
      </c>
      <c r="Y9" s="14">
        <v>36171</v>
      </c>
      <c r="Z9" s="14">
        <v>19797</v>
      </c>
      <c r="AA9" s="14">
        <v>23194</v>
      </c>
      <c r="AB9" s="14">
        <v>30813</v>
      </c>
      <c r="AC9" s="14">
        <v>30699</v>
      </c>
      <c r="AD9" s="14">
        <v>29121</v>
      </c>
      <c r="AE9" s="14">
        <v>333515</v>
      </c>
      <c r="AF9" s="12">
        <f t="shared" si="0"/>
        <v>2020992</v>
      </c>
      <c r="AG9" s="12"/>
      <c r="AM9" s="183">
        <f>SUMIFS(UR_BolxEst2[[#This Row],[Federico Lacroze]:[General Lemos]],UR_BolxEst2[[#This Row],[Federico Lacroze]:[General Lemos]],"&gt;="&amp;LARGE(UR_BolxEst2[[#This Row],[Federico Lacroze]:[General Lemos]],11))</f>
        <v>1711835</v>
      </c>
      <c r="AN9" s="184">
        <f>+AM9/UR_BolxEst2[[#This Row],[TOTAL]]</f>
        <v>0.84702710352143895</v>
      </c>
      <c r="AO9" s="183">
        <f>+UR_BolxEst2[[#This Row],[TOTAL]]-AM9</f>
        <v>309157</v>
      </c>
      <c r="AP9" s="184">
        <f>+AO9/UR_BolxEst2[[#This Row],[TOTAL]]</f>
        <v>0.15297289647856102</v>
      </c>
    </row>
    <row r="10" spans="1:42" x14ac:dyDescent="0.25">
      <c r="A10" s="5">
        <v>1994</v>
      </c>
      <c r="B10" s="5" t="s">
        <v>8</v>
      </c>
      <c r="C10" s="5" t="s">
        <v>27</v>
      </c>
      <c r="D10" s="3">
        <v>429573</v>
      </c>
      <c r="G10" s="162">
        <v>1994</v>
      </c>
      <c r="H10" s="162" t="s">
        <v>8</v>
      </c>
      <c r="I10" s="14">
        <v>429573</v>
      </c>
      <c r="J10" s="14">
        <v>12662</v>
      </c>
      <c r="K10" s="14">
        <v>17287</v>
      </c>
      <c r="L10" s="14">
        <v>22474</v>
      </c>
      <c r="M10" s="14">
        <v>36024</v>
      </c>
      <c r="N10" s="14">
        <v>40080</v>
      </c>
      <c r="O10" s="14">
        <v>50030</v>
      </c>
      <c r="P10" s="14">
        <v>51969</v>
      </c>
      <c r="Q10" s="14">
        <v>63557</v>
      </c>
      <c r="R10" s="14">
        <v>104882</v>
      </c>
      <c r="S10" s="14">
        <v>185431</v>
      </c>
      <c r="T10" s="14">
        <v>190876</v>
      </c>
      <c r="U10" s="14">
        <v>31182</v>
      </c>
      <c r="V10" s="14">
        <v>24709</v>
      </c>
      <c r="W10" s="14">
        <v>157483</v>
      </c>
      <c r="X10" s="14">
        <v>134013</v>
      </c>
      <c r="Y10" s="14">
        <v>37034</v>
      </c>
      <c r="Z10" s="14">
        <v>21405</v>
      </c>
      <c r="AA10" s="14">
        <v>24261</v>
      </c>
      <c r="AB10" s="14">
        <v>31977</v>
      </c>
      <c r="AC10" s="14">
        <v>31159</v>
      </c>
      <c r="AD10" s="14">
        <v>29209</v>
      </c>
      <c r="AE10" s="14">
        <v>335237</v>
      </c>
      <c r="AF10" s="12">
        <f t="shared" si="0"/>
        <v>2062514</v>
      </c>
      <c r="AG10" s="12"/>
      <c r="AM10" s="183">
        <f>SUMIFS(UR_BolxEst2[[#This Row],[Federico Lacroze]:[General Lemos]],UR_BolxEst2[[#This Row],[Federico Lacroze]:[General Lemos]],"&gt;="&amp;LARGE(UR_BolxEst2[[#This Row],[Federico Lacroze]:[General Lemos]],11))</f>
        <v>1743131</v>
      </c>
      <c r="AN10" s="184">
        <f>+AM10/UR_BolxEst2[[#This Row],[TOTAL]]</f>
        <v>0.84514868747557592</v>
      </c>
      <c r="AO10" s="183">
        <f>+UR_BolxEst2[[#This Row],[TOTAL]]-AM10</f>
        <v>319383</v>
      </c>
      <c r="AP10" s="184">
        <f>+AO10/UR_BolxEst2[[#This Row],[TOTAL]]</f>
        <v>0.15485131252442408</v>
      </c>
    </row>
    <row r="11" spans="1:42" x14ac:dyDescent="0.25">
      <c r="A11" s="5">
        <v>1994</v>
      </c>
      <c r="B11" s="5" t="s">
        <v>9</v>
      </c>
      <c r="C11" s="5" t="s">
        <v>27</v>
      </c>
      <c r="D11" s="3">
        <v>424599</v>
      </c>
      <c r="G11" s="162">
        <v>1994</v>
      </c>
      <c r="H11" s="162" t="s">
        <v>9</v>
      </c>
      <c r="I11" s="14">
        <v>424599</v>
      </c>
      <c r="J11" s="14">
        <v>12368</v>
      </c>
      <c r="K11" s="14">
        <v>17228</v>
      </c>
      <c r="L11" s="14">
        <v>22636</v>
      </c>
      <c r="M11" s="14">
        <v>34855</v>
      </c>
      <c r="N11" s="14">
        <v>39586</v>
      </c>
      <c r="O11" s="14">
        <v>48721</v>
      </c>
      <c r="P11" s="14">
        <v>50709</v>
      </c>
      <c r="Q11" s="14">
        <v>62388</v>
      </c>
      <c r="R11" s="14">
        <v>103486</v>
      </c>
      <c r="S11" s="14">
        <v>182066</v>
      </c>
      <c r="T11" s="14">
        <v>181211</v>
      </c>
      <c r="U11" s="14">
        <v>32472</v>
      </c>
      <c r="V11" s="14">
        <v>24299</v>
      </c>
      <c r="W11" s="14">
        <v>156766</v>
      </c>
      <c r="X11" s="14">
        <v>128129</v>
      </c>
      <c r="Y11" s="14">
        <v>36790</v>
      </c>
      <c r="Z11" s="14">
        <v>20778</v>
      </c>
      <c r="AA11" s="14">
        <v>24142</v>
      </c>
      <c r="AB11" s="14">
        <v>31795</v>
      </c>
      <c r="AC11" s="14">
        <v>31543</v>
      </c>
      <c r="AD11" s="14">
        <v>28220</v>
      </c>
      <c r="AE11" s="14">
        <v>330355</v>
      </c>
      <c r="AF11" s="12">
        <f t="shared" si="0"/>
        <v>2025142</v>
      </c>
      <c r="AG11" s="12"/>
      <c r="AM11" s="183">
        <f>SUMIFS(UR_BolxEst2[[#This Row],[Federico Lacroze]:[General Lemos]],UR_BolxEst2[[#This Row],[Federico Lacroze]:[General Lemos]],"&gt;="&amp;LARGE(UR_BolxEst2[[#This Row],[Federico Lacroze]:[General Lemos]],11))</f>
        <v>1708016</v>
      </c>
      <c r="AN11" s="184">
        <f>+AM11/UR_BolxEst2[[#This Row],[TOTAL]]</f>
        <v>0.8434055488454637</v>
      </c>
      <c r="AO11" s="183">
        <f>+UR_BolxEst2[[#This Row],[TOTAL]]-AM11</f>
        <v>317126</v>
      </c>
      <c r="AP11" s="184">
        <f>+AO11/UR_BolxEst2[[#This Row],[TOTAL]]</f>
        <v>0.15659445115453632</v>
      </c>
    </row>
    <row r="12" spans="1:42" x14ac:dyDescent="0.25">
      <c r="A12" s="5">
        <v>1994</v>
      </c>
      <c r="B12" s="5" t="s">
        <v>10</v>
      </c>
      <c r="C12" s="5" t="s">
        <v>27</v>
      </c>
      <c r="D12" s="3">
        <v>407561</v>
      </c>
      <c r="G12" s="162">
        <v>1994</v>
      </c>
      <c r="H12" s="162" t="s">
        <v>10</v>
      </c>
      <c r="I12" s="14">
        <v>407561</v>
      </c>
      <c r="J12" s="14">
        <v>12194</v>
      </c>
      <c r="K12" s="14">
        <v>17128</v>
      </c>
      <c r="L12" s="14">
        <v>23369</v>
      </c>
      <c r="M12" s="14">
        <v>35776</v>
      </c>
      <c r="N12" s="14">
        <v>40189</v>
      </c>
      <c r="O12" s="14">
        <v>51366</v>
      </c>
      <c r="P12" s="14">
        <v>52201</v>
      </c>
      <c r="Q12" s="14">
        <v>65020</v>
      </c>
      <c r="R12" s="14">
        <v>105625</v>
      </c>
      <c r="S12" s="14">
        <v>184331</v>
      </c>
      <c r="T12" s="14">
        <v>186353</v>
      </c>
      <c r="U12" s="14">
        <v>34722</v>
      </c>
      <c r="V12" s="14">
        <v>26107</v>
      </c>
      <c r="W12" s="14">
        <v>159417</v>
      </c>
      <c r="X12" s="14">
        <v>130464</v>
      </c>
      <c r="Y12" s="14">
        <v>37908</v>
      </c>
      <c r="Z12" s="14">
        <v>21508</v>
      </c>
      <c r="AA12" s="14">
        <v>23770</v>
      </c>
      <c r="AB12" s="14">
        <v>32485</v>
      </c>
      <c r="AC12" s="14">
        <v>32444</v>
      </c>
      <c r="AD12" s="14">
        <v>29911</v>
      </c>
      <c r="AE12" s="14">
        <v>343834</v>
      </c>
      <c r="AF12" s="12">
        <f t="shared" si="0"/>
        <v>2053683</v>
      </c>
      <c r="AG12" s="12"/>
      <c r="AM12" s="183">
        <f>SUMIFS(UR_BolxEst2[[#This Row],[Federico Lacroze]:[General Lemos]],UR_BolxEst2[[#This Row],[Federico Lacroze]:[General Lemos]],"&gt;="&amp;LARGE(UR_BolxEst2[[#This Row],[Federico Lacroze]:[General Lemos]],11))</f>
        <v>1726361</v>
      </c>
      <c r="AN12" s="184">
        <f>+AM12/UR_BolxEst2[[#This Row],[TOTAL]]</f>
        <v>0.84061707673482222</v>
      </c>
      <c r="AO12" s="183">
        <f>+UR_BolxEst2[[#This Row],[TOTAL]]-AM12</f>
        <v>327322</v>
      </c>
      <c r="AP12" s="184">
        <f>+AO12/UR_BolxEst2[[#This Row],[TOTAL]]</f>
        <v>0.15938292326517772</v>
      </c>
    </row>
    <row r="13" spans="1:42" x14ac:dyDescent="0.25">
      <c r="A13" s="5">
        <v>1994</v>
      </c>
      <c r="B13" s="5" t="s">
        <v>11</v>
      </c>
      <c r="C13" s="5" t="s">
        <v>27</v>
      </c>
      <c r="D13" s="3">
        <v>405843</v>
      </c>
      <c r="G13" s="162">
        <v>1994</v>
      </c>
      <c r="H13" s="162" t="s">
        <v>11</v>
      </c>
      <c r="I13" s="14">
        <v>405843</v>
      </c>
      <c r="J13" s="14">
        <v>12201</v>
      </c>
      <c r="K13" s="14">
        <v>16348</v>
      </c>
      <c r="L13" s="14">
        <v>21410</v>
      </c>
      <c r="M13" s="14">
        <v>33360</v>
      </c>
      <c r="N13" s="14">
        <v>32887</v>
      </c>
      <c r="O13" s="14">
        <v>47651</v>
      </c>
      <c r="P13" s="14">
        <v>48495</v>
      </c>
      <c r="Q13" s="14">
        <v>60789</v>
      </c>
      <c r="R13" s="14">
        <v>98748</v>
      </c>
      <c r="S13" s="14">
        <v>173004</v>
      </c>
      <c r="T13" s="14">
        <v>177348</v>
      </c>
      <c r="U13" s="14">
        <v>31777</v>
      </c>
      <c r="V13" s="14">
        <v>24496</v>
      </c>
      <c r="W13" s="14">
        <v>150330</v>
      </c>
      <c r="X13" s="14">
        <v>122715</v>
      </c>
      <c r="Y13" s="14">
        <v>34549</v>
      </c>
      <c r="Z13" s="14">
        <v>19691</v>
      </c>
      <c r="AA13" s="14">
        <v>22758</v>
      </c>
      <c r="AB13" s="14">
        <v>30485</v>
      </c>
      <c r="AC13" s="14">
        <v>30860</v>
      </c>
      <c r="AD13" s="14">
        <v>26370</v>
      </c>
      <c r="AE13" s="14">
        <v>328067</v>
      </c>
      <c r="AF13" s="12">
        <f t="shared" si="0"/>
        <v>1950182</v>
      </c>
      <c r="AG13" s="12"/>
      <c r="AM13" s="183">
        <f>SUMIFS(UR_BolxEst2[[#This Row],[Federico Lacroze]:[General Lemos]],UR_BolxEst2[[#This Row],[Federico Lacroze]:[General Lemos]],"&gt;="&amp;LARGE(UR_BolxEst2[[#This Row],[Federico Lacroze]:[General Lemos]],11))</f>
        <v>1647539</v>
      </c>
      <c r="AN13" s="184">
        <f>+AM13/UR_BolxEst2[[#This Row],[TOTAL]]</f>
        <v>0.84481294566353293</v>
      </c>
      <c r="AO13" s="183">
        <f>+UR_BolxEst2[[#This Row],[TOTAL]]-AM13</f>
        <v>302643</v>
      </c>
      <c r="AP13" s="184">
        <f>+AO13/UR_BolxEst2[[#This Row],[TOTAL]]</f>
        <v>0.15518705433646707</v>
      </c>
    </row>
    <row r="14" spans="1:42" x14ac:dyDescent="0.25">
      <c r="A14" s="5">
        <v>1995</v>
      </c>
      <c r="B14" s="5" t="s">
        <v>12</v>
      </c>
      <c r="C14" s="5" t="s">
        <v>27</v>
      </c>
      <c r="D14" s="3">
        <v>338566</v>
      </c>
      <c r="G14" s="162">
        <v>1995</v>
      </c>
      <c r="H14" s="162" t="s">
        <v>12</v>
      </c>
      <c r="I14" s="14">
        <v>338566</v>
      </c>
      <c r="J14" s="14">
        <v>10714</v>
      </c>
      <c r="K14" s="14">
        <v>13514</v>
      </c>
      <c r="L14" s="14">
        <v>18161</v>
      </c>
      <c r="M14" s="14">
        <v>28293</v>
      </c>
      <c r="N14" s="14">
        <v>28058</v>
      </c>
      <c r="O14" s="14">
        <v>43313</v>
      </c>
      <c r="P14" s="14">
        <v>41734</v>
      </c>
      <c r="Q14" s="14">
        <v>51598</v>
      </c>
      <c r="R14" s="14">
        <v>84901</v>
      </c>
      <c r="S14" s="14">
        <v>145574</v>
      </c>
      <c r="T14" s="14">
        <v>152259</v>
      </c>
      <c r="U14" s="14">
        <v>29310</v>
      </c>
      <c r="V14" s="14">
        <v>20566</v>
      </c>
      <c r="W14" s="14">
        <v>123099</v>
      </c>
      <c r="X14" s="14">
        <v>106724</v>
      </c>
      <c r="Y14" s="14">
        <v>30836</v>
      </c>
      <c r="Z14" s="14">
        <v>18460</v>
      </c>
      <c r="AA14" s="14">
        <v>18286</v>
      </c>
      <c r="AB14" s="14">
        <v>25847</v>
      </c>
      <c r="AC14" s="14">
        <v>27856</v>
      </c>
      <c r="AD14" s="14">
        <v>22664</v>
      </c>
      <c r="AE14" s="14">
        <v>294123</v>
      </c>
      <c r="AF14" s="12">
        <f t="shared" si="0"/>
        <v>1674456</v>
      </c>
      <c r="AG14" s="12"/>
      <c r="AM14" s="183">
        <f>SUMIFS(UR_BolxEst2[[#This Row],[Federico Lacroze]:[General Lemos]],UR_BolxEst2[[#This Row],[Federico Lacroze]:[General Lemos]],"&gt;="&amp;LARGE(UR_BolxEst2[[#This Row],[Federico Lacroze]:[General Lemos]],11))</f>
        <v>1412727</v>
      </c>
      <c r="AN14" s="184">
        <f>+AM14/UR_BolxEst2[[#This Row],[TOTAL]]</f>
        <v>0.84369311585374596</v>
      </c>
      <c r="AO14" s="183">
        <f>+UR_BolxEst2[[#This Row],[TOTAL]]-AM14</f>
        <v>261729</v>
      </c>
      <c r="AP14" s="184">
        <f>+AO14/UR_BolxEst2[[#This Row],[TOTAL]]</f>
        <v>0.15630688414625407</v>
      </c>
    </row>
    <row r="15" spans="1:42" x14ac:dyDescent="0.25">
      <c r="A15" s="5">
        <v>1995</v>
      </c>
      <c r="B15" s="5" t="s">
        <v>13</v>
      </c>
      <c r="C15" s="5" t="s">
        <v>27</v>
      </c>
      <c r="D15" s="3">
        <v>319462</v>
      </c>
      <c r="G15" s="162">
        <v>1995</v>
      </c>
      <c r="H15" s="162" t="s">
        <v>13</v>
      </c>
      <c r="I15" s="14">
        <v>319462</v>
      </c>
      <c r="J15" s="14">
        <v>9411</v>
      </c>
      <c r="K15" s="14">
        <v>12801</v>
      </c>
      <c r="L15" s="14">
        <v>16982</v>
      </c>
      <c r="M15" s="14">
        <v>26804</v>
      </c>
      <c r="N15" s="14">
        <v>28306</v>
      </c>
      <c r="O15" s="14">
        <v>40311</v>
      </c>
      <c r="P15" s="14">
        <v>39908</v>
      </c>
      <c r="Q15" s="14">
        <v>52777</v>
      </c>
      <c r="R15" s="14">
        <v>81461</v>
      </c>
      <c r="S15" s="14">
        <v>143691</v>
      </c>
      <c r="T15" s="14">
        <v>152205</v>
      </c>
      <c r="U15" s="14">
        <v>26266</v>
      </c>
      <c r="V15" s="14">
        <v>19797</v>
      </c>
      <c r="W15" s="14">
        <v>120807</v>
      </c>
      <c r="X15" s="14">
        <v>100401</v>
      </c>
      <c r="Y15" s="14">
        <v>29303</v>
      </c>
      <c r="Z15" s="14">
        <v>17404</v>
      </c>
      <c r="AA15" s="14">
        <v>18533</v>
      </c>
      <c r="AB15" s="14">
        <v>25414</v>
      </c>
      <c r="AC15" s="14">
        <v>26659</v>
      </c>
      <c r="AD15" s="14">
        <v>22648</v>
      </c>
      <c r="AE15" s="14">
        <v>253957</v>
      </c>
      <c r="AF15" s="12">
        <f t="shared" si="0"/>
        <v>1585308</v>
      </c>
      <c r="AG15" s="12"/>
      <c r="AM15" s="183">
        <f>SUMIFS(UR_BolxEst2[[#This Row],[Federico Lacroze]:[General Lemos]],UR_BolxEst2[[#This Row],[Federico Lacroze]:[General Lemos]],"&gt;="&amp;LARGE(UR_BolxEst2[[#This Row],[Federico Lacroze]:[General Lemos]],11))</f>
        <v>1334283</v>
      </c>
      <c r="AN15" s="184">
        <f>+AM15/UR_BolxEst2[[#This Row],[TOTAL]]</f>
        <v>0.8416553754853946</v>
      </c>
      <c r="AO15" s="183">
        <f>+UR_BolxEst2[[#This Row],[TOTAL]]-AM15</f>
        <v>251025</v>
      </c>
      <c r="AP15" s="184">
        <f>+AO15/UR_BolxEst2[[#This Row],[TOTAL]]</f>
        <v>0.15834462451460538</v>
      </c>
    </row>
    <row r="16" spans="1:42" x14ac:dyDescent="0.25">
      <c r="A16" s="5">
        <v>1995</v>
      </c>
      <c r="B16" s="5" t="s">
        <v>14</v>
      </c>
      <c r="C16" s="5" t="s">
        <v>27</v>
      </c>
      <c r="D16" s="3">
        <v>388638</v>
      </c>
      <c r="G16" s="162">
        <v>1995</v>
      </c>
      <c r="H16" s="162" t="s">
        <v>14</v>
      </c>
      <c r="I16" s="14">
        <v>388638</v>
      </c>
      <c r="J16" s="14">
        <v>11371</v>
      </c>
      <c r="K16" s="14">
        <v>16857</v>
      </c>
      <c r="L16" s="14">
        <v>23661</v>
      </c>
      <c r="M16" s="14">
        <v>34860</v>
      </c>
      <c r="N16" s="14">
        <v>37648</v>
      </c>
      <c r="O16" s="14">
        <v>49726</v>
      </c>
      <c r="P16" s="14">
        <v>53705</v>
      </c>
      <c r="Q16" s="14">
        <v>66752</v>
      </c>
      <c r="R16" s="14">
        <v>104678</v>
      </c>
      <c r="S16" s="14">
        <v>184980</v>
      </c>
      <c r="T16" s="14">
        <v>195640</v>
      </c>
      <c r="U16" s="14">
        <v>32971</v>
      </c>
      <c r="V16" s="14">
        <v>25832</v>
      </c>
      <c r="W16" s="14">
        <v>154509</v>
      </c>
      <c r="X16" s="14">
        <v>124176</v>
      </c>
      <c r="Y16" s="14">
        <v>36371</v>
      </c>
      <c r="Z16" s="14">
        <v>21918</v>
      </c>
      <c r="AA16" s="14">
        <v>27639</v>
      </c>
      <c r="AB16" s="14">
        <v>32962</v>
      </c>
      <c r="AC16" s="14">
        <v>32097</v>
      </c>
      <c r="AD16" s="14">
        <v>26731</v>
      </c>
      <c r="AE16" s="14">
        <v>339103</v>
      </c>
      <c r="AF16" s="12">
        <f t="shared" si="0"/>
        <v>2022825</v>
      </c>
      <c r="AG16" s="12"/>
      <c r="AM16" s="183">
        <f>SUMIFS(UR_BolxEst2[[#This Row],[Federico Lacroze]:[General Lemos]],UR_BolxEst2[[#This Row],[Federico Lacroze]:[General Lemos]],"&gt;="&amp;LARGE(UR_BolxEst2[[#This Row],[Federico Lacroze]:[General Lemos]],11))</f>
        <v>1699555</v>
      </c>
      <c r="AN16" s="184">
        <f>+AM16/UR_BolxEst2[[#This Row],[TOTAL]]</f>
        <v>0.84018884480862166</v>
      </c>
      <c r="AO16" s="183">
        <f>+UR_BolxEst2[[#This Row],[TOTAL]]-AM16</f>
        <v>323270</v>
      </c>
      <c r="AP16" s="184">
        <f>+AO16/UR_BolxEst2[[#This Row],[TOTAL]]</f>
        <v>0.1598111551913784</v>
      </c>
    </row>
    <row r="17" spans="1:42" x14ac:dyDescent="0.25">
      <c r="A17" s="5">
        <v>1995</v>
      </c>
      <c r="B17" s="5" t="s">
        <v>15</v>
      </c>
      <c r="C17" s="5" t="s">
        <v>27</v>
      </c>
      <c r="D17" s="3">
        <v>415992</v>
      </c>
      <c r="G17" s="162">
        <v>1995</v>
      </c>
      <c r="H17" s="162" t="s">
        <v>15</v>
      </c>
      <c r="I17" s="14">
        <v>415992</v>
      </c>
      <c r="J17" s="14">
        <v>9221</v>
      </c>
      <c r="K17" s="14">
        <v>13524</v>
      </c>
      <c r="L17" s="14">
        <v>20471</v>
      </c>
      <c r="M17" s="14">
        <v>30099</v>
      </c>
      <c r="N17" s="14">
        <v>33418</v>
      </c>
      <c r="O17" s="14">
        <v>38828</v>
      </c>
      <c r="P17" s="14">
        <v>43746</v>
      </c>
      <c r="Q17" s="14">
        <v>58038</v>
      </c>
      <c r="R17" s="14">
        <v>91995</v>
      </c>
      <c r="S17" s="14">
        <v>168344</v>
      </c>
      <c r="T17" s="14">
        <v>178903</v>
      </c>
      <c r="U17" s="14">
        <v>26784</v>
      </c>
      <c r="V17" s="14">
        <v>21273</v>
      </c>
      <c r="W17" s="14">
        <v>138196</v>
      </c>
      <c r="X17" s="14">
        <v>109825</v>
      </c>
      <c r="Y17" s="14">
        <v>30005</v>
      </c>
      <c r="Z17" s="14">
        <v>17690</v>
      </c>
      <c r="AA17" s="14">
        <v>22347</v>
      </c>
      <c r="AB17" s="14">
        <v>26392</v>
      </c>
      <c r="AC17" s="14">
        <v>25359</v>
      </c>
      <c r="AD17" s="14">
        <v>20087</v>
      </c>
      <c r="AE17" s="14">
        <v>293538</v>
      </c>
      <c r="AF17" s="12">
        <f t="shared" si="0"/>
        <v>1834075</v>
      </c>
      <c r="AG17" s="12"/>
      <c r="AM17" s="183">
        <f>SUMIFS(UR_BolxEst2[[#This Row],[Federico Lacroze]:[General Lemos]],UR_BolxEst2[[#This Row],[Federico Lacroze]:[General Lemos]],"&gt;="&amp;LARGE(UR_BolxEst2[[#This Row],[Federico Lacroze]:[General Lemos]],11))</f>
        <v>1570823</v>
      </c>
      <c r="AN17" s="184">
        <f>+AM17/UR_BolxEst2[[#This Row],[TOTAL]]</f>
        <v>0.85646606600057251</v>
      </c>
      <c r="AO17" s="183">
        <f>+UR_BolxEst2[[#This Row],[TOTAL]]-AM17</f>
        <v>263252</v>
      </c>
      <c r="AP17" s="184">
        <f>+AO17/UR_BolxEst2[[#This Row],[TOTAL]]</f>
        <v>0.14353393399942752</v>
      </c>
    </row>
    <row r="18" spans="1:42" x14ac:dyDescent="0.25">
      <c r="A18" s="5">
        <v>1995</v>
      </c>
      <c r="B18" s="5" t="s">
        <v>4</v>
      </c>
      <c r="C18" s="5" t="s">
        <v>27</v>
      </c>
      <c r="D18" s="3">
        <v>458913</v>
      </c>
      <c r="G18" s="162">
        <v>1995</v>
      </c>
      <c r="H18" s="162" t="s">
        <v>4</v>
      </c>
      <c r="I18" s="14">
        <v>458913</v>
      </c>
      <c r="J18" s="14">
        <v>9674</v>
      </c>
      <c r="K18" s="14">
        <v>13285</v>
      </c>
      <c r="L18" s="14">
        <v>21086</v>
      </c>
      <c r="M18" s="14">
        <v>31938</v>
      </c>
      <c r="N18" s="14">
        <v>35790</v>
      </c>
      <c r="O18" s="14">
        <v>39247</v>
      </c>
      <c r="P18" s="14">
        <v>46471</v>
      </c>
      <c r="Q18" s="14">
        <v>58309</v>
      </c>
      <c r="R18" s="14">
        <v>104918</v>
      </c>
      <c r="S18" s="14">
        <v>186898</v>
      </c>
      <c r="T18" s="14">
        <v>195174</v>
      </c>
      <c r="U18" s="14">
        <v>30298</v>
      </c>
      <c r="V18" s="14">
        <v>22144</v>
      </c>
      <c r="W18" s="14">
        <v>149311</v>
      </c>
      <c r="X18" s="14">
        <v>120714</v>
      </c>
      <c r="Y18" s="14">
        <v>29858</v>
      </c>
      <c r="Z18" s="14">
        <v>17455</v>
      </c>
      <c r="AA18" s="14">
        <v>21582</v>
      </c>
      <c r="AB18" s="14">
        <v>26325</v>
      </c>
      <c r="AC18" s="14">
        <v>25597</v>
      </c>
      <c r="AD18" s="14">
        <v>19723</v>
      </c>
      <c r="AE18" s="14">
        <v>329195</v>
      </c>
      <c r="AF18" s="12">
        <f t="shared" si="0"/>
        <v>1993905</v>
      </c>
      <c r="AG18" s="12"/>
      <c r="AM18" s="183">
        <f>SUMIFS(UR_BolxEst2[[#This Row],[Federico Lacroze]:[General Lemos]],UR_BolxEst2[[#This Row],[Federico Lacroze]:[General Lemos]],"&gt;="&amp;LARGE(UR_BolxEst2[[#This Row],[Federico Lacroze]:[General Lemos]],11))</f>
        <v>1724940</v>
      </c>
      <c r="AN18" s="184">
        <f>+AM18/UR_BolxEst2[[#This Row],[TOTAL]]</f>
        <v>0.86510641178992986</v>
      </c>
      <c r="AO18" s="183">
        <f>+UR_BolxEst2[[#This Row],[TOTAL]]-AM18</f>
        <v>268965</v>
      </c>
      <c r="AP18" s="184">
        <f>+AO18/UR_BolxEst2[[#This Row],[TOTAL]]</f>
        <v>0.13489358821007019</v>
      </c>
    </row>
    <row r="19" spans="1:42" x14ac:dyDescent="0.25">
      <c r="A19" s="5">
        <v>1995</v>
      </c>
      <c r="B19" s="5" t="s">
        <v>5</v>
      </c>
      <c r="C19" s="5" t="s">
        <v>27</v>
      </c>
      <c r="D19" s="3">
        <v>437210</v>
      </c>
      <c r="G19" s="162">
        <v>1995</v>
      </c>
      <c r="H19" s="162" t="s">
        <v>5</v>
      </c>
      <c r="I19" s="14">
        <v>437210</v>
      </c>
      <c r="J19" s="14">
        <v>9539</v>
      </c>
      <c r="K19" s="14">
        <v>13168</v>
      </c>
      <c r="L19" s="14">
        <v>21349</v>
      </c>
      <c r="M19" s="14">
        <v>31555</v>
      </c>
      <c r="N19" s="14">
        <v>34683</v>
      </c>
      <c r="O19" s="14">
        <v>38128</v>
      </c>
      <c r="P19" s="14">
        <v>45167</v>
      </c>
      <c r="Q19" s="14">
        <v>55964</v>
      </c>
      <c r="R19" s="14">
        <v>103898</v>
      </c>
      <c r="S19" s="14">
        <v>180263</v>
      </c>
      <c r="T19" s="14">
        <v>189084</v>
      </c>
      <c r="U19" s="14">
        <v>27145</v>
      </c>
      <c r="V19" s="14">
        <v>21784</v>
      </c>
      <c r="W19" s="14">
        <v>141372</v>
      </c>
      <c r="X19" s="14">
        <v>116629</v>
      </c>
      <c r="Y19" s="14">
        <v>28659</v>
      </c>
      <c r="Z19" s="14">
        <v>16697</v>
      </c>
      <c r="AA19" s="14">
        <v>21172</v>
      </c>
      <c r="AB19" s="14">
        <v>26054</v>
      </c>
      <c r="AC19" s="14">
        <v>23393</v>
      </c>
      <c r="AD19" s="14">
        <v>19275</v>
      </c>
      <c r="AE19" s="14">
        <v>307635</v>
      </c>
      <c r="AF19" s="12">
        <f t="shared" si="0"/>
        <v>1909823</v>
      </c>
      <c r="AG19" s="12"/>
      <c r="AM19" s="183">
        <f>SUMIFS(UR_BolxEst2[[#This Row],[Federico Lacroze]:[General Lemos]],UR_BolxEst2[[#This Row],[Federico Lacroze]:[General Lemos]],"&gt;="&amp;LARGE(UR_BolxEst2[[#This Row],[Federico Lacroze]:[General Lemos]],11))</f>
        <v>1650033</v>
      </c>
      <c r="AN19" s="184">
        <f>+AM19/UR_BolxEst2[[#This Row],[TOTAL]]</f>
        <v>0.86397168742862562</v>
      </c>
      <c r="AO19" s="183">
        <f>+UR_BolxEst2[[#This Row],[TOTAL]]-AM19</f>
        <v>259790</v>
      </c>
      <c r="AP19" s="184">
        <f>+AO19/UR_BolxEst2[[#This Row],[TOTAL]]</f>
        <v>0.1360283125713744</v>
      </c>
    </row>
    <row r="20" spans="1:42" x14ac:dyDescent="0.25">
      <c r="A20" s="5">
        <v>1995</v>
      </c>
      <c r="B20" s="5" t="s">
        <v>6</v>
      </c>
      <c r="C20" s="5" t="s">
        <v>27</v>
      </c>
      <c r="D20" s="3">
        <v>461375</v>
      </c>
      <c r="G20" s="162">
        <v>1995</v>
      </c>
      <c r="H20" s="162" t="s">
        <v>6</v>
      </c>
      <c r="I20" s="14">
        <v>461375</v>
      </c>
      <c r="J20" s="14">
        <v>9361</v>
      </c>
      <c r="K20" s="14">
        <v>13938</v>
      </c>
      <c r="L20" s="14">
        <v>21042</v>
      </c>
      <c r="M20" s="14">
        <v>32212</v>
      </c>
      <c r="N20" s="14">
        <v>35228</v>
      </c>
      <c r="O20" s="14">
        <v>38487</v>
      </c>
      <c r="P20" s="14">
        <v>46651</v>
      </c>
      <c r="Q20" s="14">
        <v>58323</v>
      </c>
      <c r="R20" s="14">
        <v>104996</v>
      </c>
      <c r="S20" s="14">
        <v>183646</v>
      </c>
      <c r="T20" s="14">
        <v>194500</v>
      </c>
      <c r="U20" s="14">
        <v>35160</v>
      </c>
      <c r="V20" s="14">
        <v>22243</v>
      </c>
      <c r="W20" s="14">
        <v>139807</v>
      </c>
      <c r="X20" s="14">
        <v>120312</v>
      </c>
      <c r="Y20" s="14">
        <v>29421</v>
      </c>
      <c r="Z20" s="14">
        <v>19126</v>
      </c>
      <c r="AA20" s="14">
        <v>22166</v>
      </c>
      <c r="AB20" s="14">
        <v>26884</v>
      </c>
      <c r="AC20" s="14">
        <v>24425</v>
      </c>
      <c r="AD20" s="14">
        <v>18499</v>
      </c>
      <c r="AE20" s="14">
        <v>317496</v>
      </c>
      <c r="AF20" s="12">
        <f t="shared" si="0"/>
        <v>1975298</v>
      </c>
      <c r="AG20" s="12"/>
      <c r="AM20" s="183">
        <f>SUMIFS(UR_BolxEst2[[#This Row],[Federico Lacroze]:[General Lemos]],UR_BolxEst2[[#This Row],[Federico Lacroze]:[General Lemos]],"&gt;="&amp;LARGE(UR_BolxEst2[[#This Row],[Federico Lacroze]:[General Lemos]],11))</f>
        <v>1700821</v>
      </c>
      <c r="AN20" s="184">
        <f>+AM20/UR_BolxEst2[[#This Row],[TOTAL]]</f>
        <v>0.86104527013139287</v>
      </c>
      <c r="AO20" s="183">
        <f>+UR_BolxEst2[[#This Row],[TOTAL]]-AM20</f>
        <v>274477</v>
      </c>
      <c r="AP20" s="184">
        <f>+AO20/UR_BolxEst2[[#This Row],[TOTAL]]</f>
        <v>0.13895472986860716</v>
      </c>
    </row>
    <row r="21" spans="1:42" x14ac:dyDescent="0.25">
      <c r="A21" s="5">
        <v>1995</v>
      </c>
      <c r="B21" s="5" t="s">
        <v>7</v>
      </c>
      <c r="C21" s="5" t="s">
        <v>27</v>
      </c>
      <c r="D21" s="3">
        <v>465766</v>
      </c>
      <c r="G21" s="162">
        <v>1995</v>
      </c>
      <c r="H21" s="162" t="s">
        <v>7</v>
      </c>
      <c r="I21" s="14">
        <v>465766</v>
      </c>
      <c r="J21" s="14">
        <v>9656</v>
      </c>
      <c r="K21" s="14">
        <v>14130</v>
      </c>
      <c r="L21" s="14">
        <v>23196</v>
      </c>
      <c r="M21" s="14">
        <v>34864</v>
      </c>
      <c r="N21" s="14">
        <v>37901</v>
      </c>
      <c r="O21" s="14">
        <v>41380</v>
      </c>
      <c r="P21" s="14">
        <v>48724</v>
      </c>
      <c r="Q21" s="14">
        <v>63941</v>
      </c>
      <c r="R21" s="14">
        <v>111760</v>
      </c>
      <c r="S21" s="14">
        <v>195028</v>
      </c>
      <c r="T21" s="14">
        <v>206437</v>
      </c>
      <c r="U21" s="14">
        <v>27609</v>
      </c>
      <c r="V21" s="14">
        <v>22858</v>
      </c>
      <c r="W21" s="14">
        <v>146343</v>
      </c>
      <c r="X21" s="14">
        <v>122227</v>
      </c>
      <c r="Y21" s="14">
        <v>31693</v>
      </c>
      <c r="Z21" s="14">
        <v>20243</v>
      </c>
      <c r="AA21" s="14">
        <v>23704</v>
      </c>
      <c r="AB21" s="14">
        <v>29133</v>
      </c>
      <c r="AC21" s="14">
        <v>26425</v>
      </c>
      <c r="AD21" s="14">
        <v>19357</v>
      </c>
      <c r="AE21" s="14">
        <v>336006</v>
      </c>
      <c r="AF21" s="12">
        <f t="shared" si="0"/>
        <v>2058381</v>
      </c>
      <c r="AG21" s="12"/>
      <c r="AM21" s="183">
        <f>SUMIFS(UR_BolxEst2[[#This Row],[Federico Lacroze]:[General Lemos]],UR_BolxEst2[[#This Row],[Federico Lacroze]:[General Lemos]],"&gt;="&amp;LARGE(UR_BolxEst2[[#This Row],[Federico Lacroze]:[General Lemos]],11))</f>
        <v>1775513</v>
      </c>
      <c r="AN21" s="184">
        <f>+AM21/UR_BolxEst2[[#This Row],[TOTAL]]</f>
        <v>0.8625774334294769</v>
      </c>
      <c r="AO21" s="183">
        <f>+UR_BolxEst2[[#This Row],[TOTAL]]-AM21</f>
        <v>282868</v>
      </c>
      <c r="AP21" s="184">
        <f>+AO21/UR_BolxEst2[[#This Row],[TOTAL]]</f>
        <v>0.13742256657052315</v>
      </c>
    </row>
    <row r="22" spans="1:42" x14ac:dyDescent="0.25">
      <c r="A22" s="5">
        <v>1995</v>
      </c>
      <c r="B22" s="5" t="s">
        <v>8</v>
      </c>
      <c r="C22" s="5" t="s">
        <v>27</v>
      </c>
      <c r="D22" s="3">
        <v>473068</v>
      </c>
      <c r="G22" s="162">
        <v>1995</v>
      </c>
      <c r="H22" s="162" t="s">
        <v>8</v>
      </c>
      <c r="I22" s="14">
        <v>473068</v>
      </c>
      <c r="J22" s="14">
        <v>9695</v>
      </c>
      <c r="K22" s="14">
        <v>14133</v>
      </c>
      <c r="L22" s="14">
        <v>22400</v>
      </c>
      <c r="M22" s="14">
        <v>33612</v>
      </c>
      <c r="N22" s="14">
        <v>37188</v>
      </c>
      <c r="O22" s="14">
        <v>40318</v>
      </c>
      <c r="P22" s="14">
        <v>46341</v>
      </c>
      <c r="Q22" s="14">
        <v>62004</v>
      </c>
      <c r="R22" s="14">
        <v>106926</v>
      </c>
      <c r="S22" s="14">
        <v>187487</v>
      </c>
      <c r="T22" s="14">
        <v>200263</v>
      </c>
      <c r="U22" s="14">
        <v>27441</v>
      </c>
      <c r="V22" s="14">
        <v>22995</v>
      </c>
      <c r="W22" s="14">
        <v>140131</v>
      </c>
      <c r="X22" s="14">
        <v>116353</v>
      </c>
      <c r="Y22" s="14">
        <v>31009</v>
      </c>
      <c r="Z22" s="14">
        <v>20999</v>
      </c>
      <c r="AA22" s="14">
        <v>24543</v>
      </c>
      <c r="AB22" s="14">
        <v>28398</v>
      </c>
      <c r="AC22" s="14">
        <v>25062</v>
      </c>
      <c r="AD22" s="14">
        <v>19311</v>
      </c>
      <c r="AE22" s="14">
        <v>330419</v>
      </c>
      <c r="AF22" s="12">
        <f t="shared" si="0"/>
        <v>2020096</v>
      </c>
      <c r="AG22" s="12"/>
      <c r="AM22" s="183">
        <f>SUMIFS(UR_BolxEst2[[#This Row],[Federico Lacroze]:[General Lemos]],UR_BolxEst2[[#This Row],[Federico Lacroze]:[General Lemos]],"&gt;="&amp;LARGE(UR_BolxEst2[[#This Row],[Federico Lacroze]:[General Lemos]],11))</f>
        <v>1740498</v>
      </c>
      <c r="AN22" s="184">
        <f>+AM22/UR_BolxEst2[[#This Row],[TOTAL]]</f>
        <v>0.86159172633379799</v>
      </c>
      <c r="AO22" s="183">
        <f>+UR_BolxEst2[[#This Row],[TOTAL]]-AM22</f>
        <v>279598</v>
      </c>
      <c r="AP22" s="184">
        <f>+AO22/UR_BolxEst2[[#This Row],[TOTAL]]</f>
        <v>0.13840827366620201</v>
      </c>
    </row>
    <row r="23" spans="1:42" x14ac:dyDescent="0.25">
      <c r="A23" s="5">
        <v>1995</v>
      </c>
      <c r="B23" s="5" t="s">
        <v>9</v>
      </c>
      <c r="C23" s="5" t="s">
        <v>27</v>
      </c>
      <c r="D23" s="3">
        <v>478624</v>
      </c>
      <c r="G23" s="162">
        <v>1995</v>
      </c>
      <c r="H23" s="162" t="s">
        <v>9</v>
      </c>
      <c r="I23" s="14">
        <v>478624</v>
      </c>
      <c r="J23" s="14">
        <v>9657</v>
      </c>
      <c r="K23" s="14">
        <v>14137</v>
      </c>
      <c r="L23" s="14">
        <v>22635</v>
      </c>
      <c r="M23" s="14">
        <v>33466</v>
      </c>
      <c r="N23" s="14">
        <v>37192</v>
      </c>
      <c r="O23" s="14">
        <v>40567</v>
      </c>
      <c r="P23" s="14">
        <v>46954</v>
      </c>
      <c r="Q23" s="14">
        <v>60074</v>
      </c>
      <c r="R23" s="14">
        <v>109820</v>
      </c>
      <c r="S23" s="14">
        <v>191159</v>
      </c>
      <c r="T23" s="14">
        <v>202355</v>
      </c>
      <c r="U23" s="14">
        <v>27389</v>
      </c>
      <c r="V23" s="14">
        <v>22491</v>
      </c>
      <c r="W23" s="14">
        <v>143007</v>
      </c>
      <c r="X23" s="14">
        <v>119555</v>
      </c>
      <c r="Y23" s="14">
        <v>32602</v>
      </c>
      <c r="Z23" s="14">
        <v>20451</v>
      </c>
      <c r="AA23" s="14">
        <v>26467</v>
      </c>
      <c r="AB23" s="14">
        <v>28851</v>
      </c>
      <c r="AC23" s="14">
        <v>25216</v>
      </c>
      <c r="AD23" s="14">
        <v>19338</v>
      </c>
      <c r="AE23" s="14">
        <v>344980</v>
      </c>
      <c r="AF23" s="12">
        <f t="shared" si="0"/>
        <v>2056987</v>
      </c>
      <c r="AG23" s="12"/>
      <c r="AM23" s="183">
        <f>SUMIFS(UR_BolxEst2[[#This Row],[Federico Lacroze]:[General Lemos]],UR_BolxEst2[[#This Row],[Federico Lacroze]:[General Lemos]],"&gt;="&amp;LARGE(UR_BolxEst2[[#This Row],[Federico Lacroze]:[General Lemos]],11))</f>
        <v>1774287</v>
      </c>
      <c r="AN23" s="184">
        <f>+AM23/UR_BolxEst2[[#This Row],[TOTAL]]</f>
        <v>0.86256597635279175</v>
      </c>
      <c r="AO23" s="183">
        <f>+UR_BolxEst2[[#This Row],[TOTAL]]-AM23</f>
        <v>282700</v>
      </c>
      <c r="AP23" s="184">
        <f>+AO23/UR_BolxEst2[[#This Row],[TOTAL]]</f>
        <v>0.13743402364720828</v>
      </c>
    </row>
    <row r="24" spans="1:42" x14ac:dyDescent="0.25">
      <c r="A24" s="5">
        <v>1995</v>
      </c>
      <c r="B24" s="5" t="s">
        <v>10</v>
      </c>
      <c r="C24" s="5" t="s">
        <v>27</v>
      </c>
      <c r="D24" s="3">
        <v>466490</v>
      </c>
      <c r="G24" s="162">
        <v>1995</v>
      </c>
      <c r="H24" s="162" t="s">
        <v>10</v>
      </c>
      <c r="I24" s="14">
        <v>466490</v>
      </c>
      <c r="J24" s="14">
        <v>9610</v>
      </c>
      <c r="K24" s="14">
        <v>14899</v>
      </c>
      <c r="L24" s="14">
        <v>24339</v>
      </c>
      <c r="M24" s="14">
        <v>34450</v>
      </c>
      <c r="N24" s="14">
        <v>39343</v>
      </c>
      <c r="O24" s="14">
        <v>42048</v>
      </c>
      <c r="P24" s="14">
        <v>50209</v>
      </c>
      <c r="Q24" s="14">
        <v>63001</v>
      </c>
      <c r="R24" s="14">
        <v>112586</v>
      </c>
      <c r="S24" s="14">
        <v>192120</v>
      </c>
      <c r="T24" s="14">
        <v>203881</v>
      </c>
      <c r="U24" s="14">
        <v>28844</v>
      </c>
      <c r="V24" s="14">
        <v>22721</v>
      </c>
      <c r="W24" s="14">
        <v>143893</v>
      </c>
      <c r="X24" s="14">
        <v>121239</v>
      </c>
      <c r="Y24" s="14">
        <v>33685</v>
      </c>
      <c r="Z24" s="14">
        <v>21108</v>
      </c>
      <c r="AA24" s="14">
        <v>24303</v>
      </c>
      <c r="AB24" s="14">
        <v>30273</v>
      </c>
      <c r="AC24" s="14">
        <v>25676</v>
      </c>
      <c r="AD24" s="14">
        <v>19775</v>
      </c>
      <c r="AE24" s="14">
        <v>345220</v>
      </c>
      <c r="AF24" s="12">
        <f t="shared" si="0"/>
        <v>2069713</v>
      </c>
      <c r="AG24" s="12"/>
      <c r="AM24" s="183">
        <f>SUMIFS(UR_BolxEst2[[#This Row],[Federico Lacroze]:[General Lemos]],UR_BolxEst2[[#This Row],[Federico Lacroze]:[General Lemos]],"&gt;="&amp;LARGE(UR_BolxEst2[[#This Row],[Federico Lacroze]:[General Lemos]],11))</f>
        <v>1780030</v>
      </c>
      <c r="AN24" s="184">
        <f>+AM24/UR_BolxEst2[[#This Row],[TOTAL]]</f>
        <v>0.8600371162571816</v>
      </c>
      <c r="AO24" s="183">
        <f>+UR_BolxEst2[[#This Row],[TOTAL]]-AM24</f>
        <v>289683</v>
      </c>
      <c r="AP24" s="184">
        <f>+AO24/UR_BolxEst2[[#This Row],[TOTAL]]</f>
        <v>0.13996288374281846</v>
      </c>
    </row>
    <row r="25" spans="1:42" x14ac:dyDescent="0.25">
      <c r="A25" s="5">
        <v>1995</v>
      </c>
      <c r="B25" s="5" t="s">
        <v>11</v>
      </c>
      <c r="C25" s="5" t="s">
        <v>27</v>
      </c>
      <c r="D25" s="3">
        <v>479421</v>
      </c>
      <c r="G25" s="162">
        <v>1995</v>
      </c>
      <c r="H25" s="162" t="s">
        <v>11</v>
      </c>
      <c r="I25" s="14">
        <v>479421</v>
      </c>
      <c r="J25" s="14">
        <v>8623</v>
      </c>
      <c r="K25" s="14">
        <v>12319</v>
      </c>
      <c r="L25" s="14">
        <v>20415</v>
      </c>
      <c r="M25" s="14">
        <v>29240</v>
      </c>
      <c r="N25" s="14">
        <v>33389</v>
      </c>
      <c r="O25" s="14">
        <v>36117</v>
      </c>
      <c r="P25" s="14">
        <v>43816</v>
      </c>
      <c r="Q25" s="14">
        <v>55149</v>
      </c>
      <c r="R25" s="14">
        <v>104156</v>
      </c>
      <c r="S25" s="14">
        <v>177812</v>
      </c>
      <c r="T25" s="14">
        <v>191464</v>
      </c>
      <c r="U25" s="14">
        <v>25996</v>
      </c>
      <c r="V25" s="14">
        <v>19966</v>
      </c>
      <c r="W25" s="14">
        <v>132011</v>
      </c>
      <c r="X25" s="14">
        <v>111148</v>
      </c>
      <c r="Y25" s="14">
        <v>30002</v>
      </c>
      <c r="Z25" s="14">
        <v>18037</v>
      </c>
      <c r="AA25" s="14">
        <v>23653</v>
      </c>
      <c r="AB25" s="14">
        <v>25317</v>
      </c>
      <c r="AC25" s="14">
        <v>23370</v>
      </c>
      <c r="AD25" s="14">
        <v>16974</v>
      </c>
      <c r="AE25" s="14">
        <v>331670</v>
      </c>
      <c r="AF25" s="12">
        <f t="shared" si="0"/>
        <v>1950065</v>
      </c>
      <c r="AG25" s="12"/>
      <c r="AM25" s="183">
        <f>SUMIFS(UR_BolxEst2[[#This Row],[Federico Lacroze]:[General Lemos]],UR_BolxEst2[[#This Row],[Federico Lacroze]:[General Lemos]],"&gt;="&amp;LARGE(UR_BolxEst2[[#This Row],[Federico Lacroze]:[General Lemos]],11))</f>
        <v>1696153</v>
      </c>
      <c r="AN25" s="184">
        <f>+AM25/UR_BolxEst2[[#This Row],[TOTAL]]</f>
        <v>0.86979305818011199</v>
      </c>
      <c r="AO25" s="183">
        <f>+UR_BolxEst2[[#This Row],[TOTAL]]-AM25</f>
        <v>253912</v>
      </c>
      <c r="AP25" s="184">
        <f>+AO25/UR_BolxEst2[[#This Row],[TOTAL]]</f>
        <v>0.13020694181988807</v>
      </c>
    </row>
    <row r="26" spans="1:42" x14ac:dyDescent="0.25">
      <c r="A26" s="5">
        <v>1996</v>
      </c>
      <c r="B26" s="5" t="s">
        <v>12</v>
      </c>
      <c r="C26" s="5" t="s">
        <v>27</v>
      </c>
      <c r="D26" s="3">
        <v>400752</v>
      </c>
      <c r="G26" s="162">
        <v>1996</v>
      </c>
      <c r="H26" s="162" t="s">
        <v>12</v>
      </c>
      <c r="I26" s="14">
        <v>400752</v>
      </c>
      <c r="J26" s="14">
        <v>8910</v>
      </c>
      <c r="K26" s="14">
        <v>13794</v>
      </c>
      <c r="L26" s="14">
        <v>18232</v>
      </c>
      <c r="M26" s="14">
        <v>28208</v>
      </c>
      <c r="N26" s="14">
        <v>29643</v>
      </c>
      <c r="O26" s="14">
        <v>35677</v>
      </c>
      <c r="P26" s="14">
        <v>42752</v>
      </c>
      <c r="Q26" s="14">
        <v>53038</v>
      </c>
      <c r="R26" s="14">
        <v>95787</v>
      </c>
      <c r="S26" s="14">
        <v>159243</v>
      </c>
      <c r="T26" s="14">
        <v>168915</v>
      </c>
      <c r="U26" s="14">
        <v>27327</v>
      </c>
      <c r="V26" s="14">
        <v>19385</v>
      </c>
      <c r="W26" s="14">
        <v>115471</v>
      </c>
      <c r="X26" s="14">
        <v>100976</v>
      </c>
      <c r="Y26" s="14">
        <v>29248</v>
      </c>
      <c r="Z26" s="14">
        <v>17307</v>
      </c>
      <c r="AA26" s="14">
        <v>19132</v>
      </c>
      <c r="AB26" s="14">
        <v>24160</v>
      </c>
      <c r="AC26" s="14">
        <v>22681</v>
      </c>
      <c r="AD26" s="14">
        <v>15594</v>
      </c>
      <c r="AE26" s="14">
        <v>310219</v>
      </c>
      <c r="AF26" s="12">
        <f t="shared" si="0"/>
        <v>1756451</v>
      </c>
      <c r="AG26" s="12"/>
      <c r="AM26" s="183">
        <f>SUMIFS(UR_BolxEst2[[#This Row],[Federico Lacroze]:[General Lemos]],UR_BolxEst2[[#This Row],[Federico Lacroze]:[General Lemos]],"&gt;="&amp;LARGE(UR_BolxEst2[[#This Row],[Federico Lacroze]:[General Lemos]],11))</f>
        <v>1512473</v>
      </c>
      <c r="AN26" s="184">
        <f>+AM26/UR_BolxEst2[[#This Row],[TOTAL]]</f>
        <v>0.86109603968456849</v>
      </c>
      <c r="AO26" s="183">
        <f>+UR_BolxEst2[[#This Row],[TOTAL]]-AM26</f>
        <v>243978</v>
      </c>
      <c r="AP26" s="184">
        <f>+AO26/UR_BolxEst2[[#This Row],[TOTAL]]</f>
        <v>0.13890396031543151</v>
      </c>
    </row>
    <row r="27" spans="1:42" x14ac:dyDescent="0.25">
      <c r="A27" s="5">
        <v>1996</v>
      </c>
      <c r="B27" s="5" t="s">
        <v>13</v>
      </c>
      <c r="C27" s="5" t="s">
        <v>27</v>
      </c>
      <c r="D27" s="3">
        <v>360041</v>
      </c>
      <c r="G27" s="162">
        <v>1996</v>
      </c>
      <c r="H27" s="162" t="s">
        <v>13</v>
      </c>
      <c r="I27" s="14">
        <v>360041</v>
      </c>
      <c r="J27" s="14">
        <v>8677</v>
      </c>
      <c r="K27" s="14">
        <v>14382</v>
      </c>
      <c r="L27" s="14">
        <v>18962</v>
      </c>
      <c r="M27" s="14">
        <v>27896</v>
      </c>
      <c r="N27" s="14">
        <v>31060</v>
      </c>
      <c r="O27" s="14">
        <v>35662</v>
      </c>
      <c r="P27" s="14">
        <v>41807</v>
      </c>
      <c r="Q27" s="14">
        <v>54842</v>
      </c>
      <c r="R27" s="14">
        <v>94459</v>
      </c>
      <c r="S27" s="14">
        <v>162312</v>
      </c>
      <c r="T27" s="14">
        <v>169367</v>
      </c>
      <c r="U27" s="14">
        <v>26905</v>
      </c>
      <c r="V27" s="14">
        <v>19302</v>
      </c>
      <c r="W27" s="14">
        <v>117400</v>
      </c>
      <c r="X27" s="14">
        <v>100610</v>
      </c>
      <c r="Y27" s="14">
        <v>29107</v>
      </c>
      <c r="Z27" s="14">
        <v>18125</v>
      </c>
      <c r="AA27" s="14">
        <v>22065</v>
      </c>
      <c r="AB27" s="14">
        <v>26163</v>
      </c>
      <c r="AC27" s="14">
        <v>22868</v>
      </c>
      <c r="AD27" s="14">
        <v>16271</v>
      </c>
      <c r="AE27" s="14">
        <v>296027</v>
      </c>
      <c r="AF27" s="12">
        <f t="shared" si="0"/>
        <v>1714310</v>
      </c>
      <c r="AG27" s="12"/>
      <c r="AM27" s="183">
        <f>SUMIFS(UR_BolxEst2[[#This Row],[Federico Lacroze]:[General Lemos]],UR_BolxEst2[[#This Row],[Federico Lacroze]:[General Lemos]],"&gt;="&amp;LARGE(UR_BolxEst2[[#This Row],[Federico Lacroze]:[General Lemos]],11))</f>
        <v>1463587</v>
      </c>
      <c r="AN27" s="184">
        <f>+AM27/UR_BolxEst2[[#This Row],[TOTAL]]</f>
        <v>0.8537469885843284</v>
      </c>
      <c r="AO27" s="183">
        <f>+UR_BolxEst2[[#This Row],[TOTAL]]-AM27</f>
        <v>250723</v>
      </c>
      <c r="AP27" s="184">
        <f>+AO27/UR_BolxEst2[[#This Row],[TOTAL]]</f>
        <v>0.14625301141567162</v>
      </c>
    </row>
    <row r="28" spans="1:42" x14ac:dyDescent="0.25">
      <c r="A28" s="5">
        <v>1996</v>
      </c>
      <c r="B28" s="5" t="s">
        <v>14</v>
      </c>
      <c r="C28" s="5" t="s">
        <v>27</v>
      </c>
      <c r="D28" s="3">
        <v>477490</v>
      </c>
      <c r="G28" s="162">
        <v>1996</v>
      </c>
      <c r="H28" s="162" t="s">
        <v>14</v>
      </c>
      <c r="I28" s="14">
        <v>477490</v>
      </c>
      <c r="J28" s="14">
        <v>9202</v>
      </c>
      <c r="K28" s="14">
        <v>15277</v>
      </c>
      <c r="L28" s="14">
        <v>22937</v>
      </c>
      <c r="M28" s="14">
        <v>33792</v>
      </c>
      <c r="N28" s="14">
        <v>38753</v>
      </c>
      <c r="O28" s="14">
        <v>41700</v>
      </c>
      <c r="P28" s="14">
        <v>46974</v>
      </c>
      <c r="Q28" s="14">
        <v>63532</v>
      </c>
      <c r="R28" s="14">
        <v>115347</v>
      </c>
      <c r="S28" s="14">
        <v>198952</v>
      </c>
      <c r="T28" s="14">
        <v>206902</v>
      </c>
      <c r="U28" s="14">
        <v>30928</v>
      </c>
      <c r="V28" s="14">
        <v>22929</v>
      </c>
      <c r="W28" s="14">
        <v>142375</v>
      </c>
      <c r="X28" s="14">
        <v>118853</v>
      </c>
      <c r="Y28" s="14">
        <v>34825</v>
      </c>
      <c r="Z28" s="14">
        <v>22085</v>
      </c>
      <c r="AA28" s="14">
        <v>26280</v>
      </c>
      <c r="AB28" s="14">
        <v>31306</v>
      </c>
      <c r="AC28" s="14">
        <v>26857</v>
      </c>
      <c r="AD28" s="14">
        <v>19994</v>
      </c>
      <c r="AE28" s="14">
        <v>354413</v>
      </c>
      <c r="AF28" s="12">
        <f t="shared" si="0"/>
        <v>2101703</v>
      </c>
      <c r="AG28" s="12"/>
      <c r="AM28" s="183">
        <f>SUMIFS(UR_BolxEst2[[#This Row],[Federico Lacroze]:[General Lemos]],UR_BolxEst2[[#This Row],[Federico Lacroze]:[General Lemos]],"&gt;="&amp;LARGE(UR_BolxEst2[[#This Row],[Federico Lacroze]:[General Lemos]],11))</f>
        <v>1805291</v>
      </c>
      <c r="AN28" s="184">
        <f>+AM28/UR_BolxEst2[[#This Row],[TOTAL]]</f>
        <v>0.85896580059123484</v>
      </c>
      <c r="AO28" s="183">
        <f>+UR_BolxEst2[[#This Row],[TOTAL]]-AM28</f>
        <v>296412</v>
      </c>
      <c r="AP28" s="184">
        <f>+AO28/UR_BolxEst2[[#This Row],[TOTAL]]</f>
        <v>0.14103419940876519</v>
      </c>
    </row>
    <row r="29" spans="1:42" x14ac:dyDescent="0.25">
      <c r="A29" s="5">
        <v>1996</v>
      </c>
      <c r="B29" s="5" t="s">
        <v>15</v>
      </c>
      <c r="C29" s="5" t="s">
        <v>27</v>
      </c>
      <c r="D29" s="3">
        <v>470622</v>
      </c>
      <c r="G29" s="162">
        <v>1996</v>
      </c>
      <c r="H29" s="162" t="s">
        <v>15</v>
      </c>
      <c r="I29" s="14">
        <v>470622</v>
      </c>
      <c r="J29" s="14">
        <v>9470</v>
      </c>
      <c r="K29" s="14">
        <v>14624</v>
      </c>
      <c r="L29" s="14">
        <v>23216</v>
      </c>
      <c r="M29" s="14">
        <v>35155</v>
      </c>
      <c r="N29" s="14">
        <v>39342</v>
      </c>
      <c r="O29" s="14">
        <v>42703</v>
      </c>
      <c r="P29" s="14">
        <v>51226</v>
      </c>
      <c r="Q29" s="14">
        <v>64891</v>
      </c>
      <c r="R29" s="14">
        <v>115553</v>
      </c>
      <c r="S29" s="14">
        <v>201387</v>
      </c>
      <c r="T29" s="14">
        <v>207425</v>
      </c>
      <c r="U29" s="14">
        <v>30292</v>
      </c>
      <c r="V29" s="14">
        <v>23132</v>
      </c>
      <c r="W29" s="14">
        <v>142553</v>
      </c>
      <c r="X29" s="14">
        <v>120239</v>
      </c>
      <c r="Y29" s="14">
        <v>33741</v>
      </c>
      <c r="Z29" s="14">
        <v>20603</v>
      </c>
      <c r="AA29" s="14">
        <v>23983</v>
      </c>
      <c r="AB29" s="14">
        <v>30721</v>
      </c>
      <c r="AC29" s="14">
        <v>26648</v>
      </c>
      <c r="AD29" s="14">
        <v>18912</v>
      </c>
      <c r="AE29" s="14">
        <v>346184</v>
      </c>
      <c r="AF29" s="12">
        <f t="shared" si="0"/>
        <v>2092622</v>
      </c>
      <c r="AG29" s="12"/>
      <c r="AM29" s="183">
        <f>SUMIFS(UR_BolxEst2[[#This Row],[Federico Lacroze]:[General Lemos]],UR_BolxEst2[[#This Row],[Federico Lacroze]:[General Lemos]],"&gt;="&amp;LARGE(UR_BolxEst2[[#This Row],[Federico Lacroze]:[General Lemos]],11))</f>
        <v>1802125</v>
      </c>
      <c r="AN29" s="184">
        <f>+AM29/UR_BolxEst2[[#This Row],[TOTAL]]</f>
        <v>0.86118037562445582</v>
      </c>
      <c r="AO29" s="183">
        <f>+UR_BolxEst2[[#This Row],[TOTAL]]-AM29</f>
        <v>290497</v>
      </c>
      <c r="AP29" s="184">
        <f>+AO29/UR_BolxEst2[[#This Row],[TOTAL]]</f>
        <v>0.13881962437554418</v>
      </c>
    </row>
    <row r="30" spans="1:42" x14ac:dyDescent="0.25">
      <c r="A30" s="5">
        <v>1996</v>
      </c>
      <c r="B30" s="5" t="s">
        <v>4</v>
      </c>
      <c r="C30" s="5" t="s">
        <v>27</v>
      </c>
      <c r="D30" s="3">
        <v>485558</v>
      </c>
      <c r="G30" s="162">
        <v>1996</v>
      </c>
      <c r="H30" s="162" t="s">
        <v>4</v>
      </c>
      <c r="I30" s="14">
        <v>485558</v>
      </c>
      <c r="J30" s="14">
        <v>10570</v>
      </c>
      <c r="K30" s="14">
        <v>15529</v>
      </c>
      <c r="L30" s="14">
        <v>25543</v>
      </c>
      <c r="M30" s="14">
        <v>38463</v>
      </c>
      <c r="N30" s="14">
        <v>44753</v>
      </c>
      <c r="O30" s="14">
        <v>46012</v>
      </c>
      <c r="P30" s="14">
        <v>57772</v>
      </c>
      <c r="Q30" s="14">
        <v>70333</v>
      </c>
      <c r="R30" s="14">
        <v>123626</v>
      </c>
      <c r="S30" s="14">
        <v>212089</v>
      </c>
      <c r="T30" s="14">
        <v>221560</v>
      </c>
      <c r="U30" s="14">
        <v>33381</v>
      </c>
      <c r="V30" s="14">
        <v>25370</v>
      </c>
      <c r="W30" s="14">
        <v>151095</v>
      </c>
      <c r="X30" s="14">
        <v>127749</v>
      </c>
      <c r="Y30" s="14">
        <v>36733</v>
      </c>
      <c r="Z30" s="14">
        <v>22521</v>
      </c>
      <c r="AA30" s="14">
        <v>28237</v>
      </c>
      <c r="AB30" s="14">
        <v>34208</v>
      </c>
      <c r="AC30" s="14">
        <v>29888</v>
      </c>
      <c r="AD30" s="14">
        <v>21463</v>
      </c>
      <c r="AE30" s="14">
        <v>376315</v>
      </c>
      <c r="AF30" s="12">
        <f t="shared" si="0"/>
        <v>2238768</v>
      </c>
      <c r="AG30" s="12"/>
      <c r="AM30" s="183">
        <f>SUMIFS(UR_BolxEst2[[#This Row],[Federico Lacroze]:[General Lemos]],UR_BolxEst2[[#This Row],[Federico Lacroze]:[General Lemos]],"&gt;="&amp;LARGE(UR_BolxEst2[[#This Row],[Federico Lacroze]:[General Lemos]],11))</f>
        <v>1916862</v>
      </c>
      <c r="AN30" s="184">
        <f>+AM30/UR_BolxEst2[[#This Row],[TOTAL]]</f>
        <v>0.85621288137046803</v>
      </c>
      <c r="AO30" s="183">
        <f>+UR_BolxEst2[[#This Row],[TOTAL]]-AM30</f>
        <v>321906</v>
      </c>
      <c r="AP30" s="184">
        <f>+AO30/UR_BolxEst2[[#This Row],[TOTAL]]</f>
        <v>0.14378711862953195</v>
      </c>
    </row>
    <row r="31" spans="1:42" x14ac:dyDescent="0.25">
      <c r="A31" s="5">
        <v>1996</v>
      </c>
      <c r="B31" s="5" t="s">
        <v>5</v>
      </c>
      <c r="C31" s="5" t="s">
        <v>27</v>
      </c>
      <c r="D31" s="3">
        <v>483172</v>
      </c>
      <c r="G31" s="162">
        <v>1996</v>
      </c>
      <c r="H31" s="162" t="s">
        <v>5</v>
      </c>
      <c r="I31" s="14">
        <v>483172</v>
      </c>
      <c r="J31" s="14">
        <v>8903</v>
      </c>
      <c r="K31" s="14">
        <v>12526</v>
      </c>
      <c r="L31" s="14">
        <v>21284</v>
      </c>
      <c r="M31" s="14">
        <v>31987</v>
      </c>
      <c r="N31" s="14">
        <v>36507</v>
      </c>
      <c r="O31" s="14">
        <v>37990</v>
      </c>
      <c r="P31" s="14">
        <v>46837</v>
      </c>
      <c r="Q31" s="14">
        <v>58394</v>
      </c>
      <c r="R31" s="14">
        <v>110013</v>
      </c>
      <c r="S31" s="14">
        <v>185190</v>
      </c>
      <c r="T31" s="14">
        <v>196949</v>
      </c>
      <c r="U31" s="14">
        <v>27803</v>
      </c>
      <c r="V31" s="14">
        <v>21024</v>
      </c>
      <c r="W31" s="14">
        <v>137781</v>
      </c>
      <c r="X31" s="14">
        <v>115665</v>
      </c>
      <c r="Y31" s="14">
        <v>30702</v>
      </c>
      <c r="Z31" s="14">
        <v>18536</v>
      </c>
      <c r="AA31" s="14">
        <v>23226</v>
      </c>
      <c r="AB31" s="14">
        <v>28156</v>
      </c>
      <c r="AC31" s="14">
        <v>25260</v>
      </c>
      <c r="AD31" s="14">
        <v>19039</v>
      </c>
      <c r="AE31" s="14">
        <v>338552</v>
      </c>
      <c r="AF31" s="12">
        <f t="shared" si="0"/>
        <v>2015496</v>
      </c>
      <c r="AG31" s="12"/>
      <c r="AM31" s="183">
        <f>SUMIFS(UR_BolxEst2[[#This Row],[Federico Lacroze]:[General Lemos]],UR_BolxEst2[[#This Row],[Federico Lacroze]:[General Lemos]],"&gt;="&amp;LARGE(UR_BolxEst2[[#This Row],[Federico Lacroze]:[General Lemos]],11))</f>
        <v>1747050</v>
      </c>
      <c r="AN31" s="184">
        <f>+AM31/UR_BolxEst2[[#This Row],[TOTAL]]</f>
        <v>0.86680896414579833</v>
      </c>
      <c r="AO31" s="183">
        <f>+UR_BolxEst2[[#This Row],[TOTAL]]-AM31</f>
        <v>268446</v>
      </c>
      <c r="AP31" s="184">
        <f>+AO31/UR_BolxEst2[[#This Row],[TOTAL]]</f>
        <v>0.13319103585420164</v>
      </c>
    </row>
    <row r="32" spans="1:42" x14ac:dyDescent="0.25">
      <c r="A32" s="5">
        <v>1996</v>
      </c>
      <c r="B32" s="5" t="s">
        <v>6</v>
      </c>
      <c r="C32" s="5" t="s">
        <v>27</v>
      </c>
      <c r="D32" s="3">
        <v>479297</v>
      </c>
      <c r="G32" s="162">
        <v>1996</v>
      </c>
      <c r="H32" s="162" t="s">
        <v>6</v>
      </c>
      <c r="I32" s="14">
        <v>479297</v>
      </c>
      <c r="J32" s="14">
        <v>10291</v>
      </c>
      <c r="K32" s="14">
        <v>14077</v>
      </c>
      <c r="L32" s="14">
        <v>23377</v>
      </c>
      <c r="M32" s="14">
        <v>35916</v>
      </c>
      <c r="N32" s="14">
        <v>38813</v>
      </c>
      <c r="O32" s="14">
        <v>43031</v>
      </c>
      <c r="P32" s="14">
        <v>54101</v>
      </c>
      <c r="Q32" s="14">
        <v>64211</v>
      </c>
      <c r="R32" s="14">
        <v>118163</v>
      </c>
      <c r="S32" s="14">
        <v>200161</v>
      </c>
      <c r="T32" s="14">
        <v>208003</v>
      </c>
      <c r="U32" s="14">
        <v>31970</v>
      </c>
      <c r="V32" s="14">
        <v>23404</v>
      </c>
      <c r="W32" s="14">
        <v>146685</v>
      </c>
      <c r="X32" s="14">
        <v>124508</v>
      </c>
      <c r="Y32" s="14">
        <v>33649</v>
      </c>
      <c r="Z32" s="14">
        <v>20813</v>
      </c>
      <c r="AA32" s="14">
        <v>24211</v>
      </c>
      <c r="AB32" s="14">
        <v>31283</v>
      </c>
      <c r="AC32" s="14">
        <v>27868</v>
      </c>
      <c r="AD32" s="14">
        <v>22198</v>
      </c>
      <c r="AE32" s="14">
        <v>362523</v>
      </c>
      <c r="AF32" s="12">
        <f t="shared" si="0"/>
        <v>2138553</v>
      </c>
      <c r="AG32" s="12"/>
      <c r="AM32" s="183">
        <f>SUMIFS(UR_BolxEst2[[#This Row],[Federico Lacroze]:[General Lemos]],UR_BolxEst2[[#This Row],[Federico Lacroze]:[General Lemos]],"&gt;="&amp;LARGE(UR_BolxEst2[[#This Row],[Federico Lacroze]:[General Lemos]],11))</f>
        <v>1839496</v>
      </c>
      <c r="AN32" s="184">
        <f>+AM32/UR_BolxEst2[[#This Row],[TOTAL]]</f>
        <v>0.86015918240043621</v>
      </c>
      <c r="AO32" s="183">
        <f>+UR_BolxEst2[[#This Row],[TOTAL]]-AM32</f>
        <v>299057</v>
      </c>
      <c r="AP32" s="184">
        <f>+AO32/UR_BolxEst2[[#This Row],[TOTAL]]</f>
        <v>0.13984081759956382</v>
      </c>
    </row>
    <row r="33" spans="1:42" x14ac:dyDescent="0.25">
      <c r="A33" s="5">
        <v>1996</v>
      </c>
      <c r="B33" s="5" t="s">
        <v>7</v>
      </c>
      <c r="C33" s="5" t="s">
        <v>27</v>
      </c>
      <c r="D33" s="3">
        <v>493332</v>
      </c>
      <c r="G33" s="162">
        <v>1996</v>
      </c>
      <c r="H33" s="162" t="s">
        <v>7</v>
      </c>
      <c r="I33" s="14">
        <v>493332</v>
      </c>
      <c r="J33" s="14">
        <v>9267</v>
      </c>
      <c r="K33" s="14">
        <v>13742</v>
      </c>
      <c r="L33" s="14">
        <v>23527</v>
      </c>
      <c r="M33" s="14">
        <v>35367</v>
      </c>
      <c r="N33" s="14">
        <v>38553</v>
      </c>
      <c r="O33" s="14">
        <v>42077</v>
      </c>
      <c r="P33" s="14">
        <v>52400</v>
      </c>
      <c r="Q33" s="14">
        <v>62905</v>
      </c>
      <c r="R33" s="14">
        <v>116736</v>
      </c>
      <c r="S33" s="14">
        <v>199897</v>
      </c>
      <c r="T33" s="14">
        <v>208121</v>
      </c>
      <c r="U33" s="14">
        <v>30296</v>
      </c>
      <c r="V33" s="14">
        <v>22848</v>
      </c>
      <c r="W33" s="14">
        <v>142256</v>
      </c>
      <c r="X33" s="14">
        <v>123280</v>
      </c>
      <c r="Y33" s="14">
        <v>32796</v>
      </c>
      <c r="Z33" s="14">
        <v>19736</v>
      </c>
      <c r="AA33" s="14">
        <v>25801</v>
      </c>
      <c r="AB33" s="14">
        <v>29440</v>
      </c>
      <c r="AC33" s="14">
        <v>27898</v>
      </c>
      <c r="AD33" s="14">
        <v>23823</v>
      </c>
      <c r="AE33" s="14">
        <v>361402</v>
      </c>
      <c r="AF33" s="12">
        <f t="shared" si="0"/>
        <v>2135500</v>
      </c>
      <c r="AG33" s="12"/>
      <c r="AM33" s="183">
        <f>SUMIFS(UR_BolxEst2[[#This Row],[Federico Lacroze]:[General Lemos]],UR_BolxEst2[[#This Row],[Federico Lacroze]:[General Lemos]],"&gt;="&amp;LARGE(UR_BolxEst2[[#This Row],[Federico Lacroze]:[General Lemos]],11))</f>
        <v>1840959</v>
      </c>
      <c r="AN33" s="184">
        <f>+AM33/UR_BolxEst2[[#This Row],[TOTAL]]</f>
        <v>0.86207398735659091</v>
      </c>
      <c r="AO33" s="183">
        <f>+UR_BolxEst2[[#This Row],[TOTAL]]-AM33</f>
        <v>294541</v>
      </c>
      <c r="AP33" s="184">
        <f>+AO33/UR_BolxEst2[[#This Row],[TOTAL]]</f>
        <v>0.13792601264340903</v>
      </c>
    </row>
    <row r="34" spans="1:42" x14ac:dyDescent="0.25">
      <c r="A34" s="5">
        <v>1996</v>
      </c>
      <c r="B34" s="5" t="s">
        <v>8</v>
      </c>
      <c r="C34" s="5" t="s">
        <v>27</v>
      </c>
      <c r="D34" s="3">
        <v>471236</v>
      </c>
      <c r="G34" s="162">
        <v>1996</v>
      </c>
      <c r="H34" s="162" t="s">
        <v>8</v>
      </c>
      <c r="I34" s="14">
        <v>471236</v>
      </c>
      <c r="J34" s="14">
        <v>9555</v>
      </c>
      <c r="K34" s="14">
        <v>14350</v>
      </c>
      <c r="L34" s="14">
        <v>24374</v>
      </c>
      <c r="M34" s="14">
        <v>34728</v>
      </c>
      <c r="N34" s="14">
        <v>38998</v>
      </c>
      <c r="O34" s="14">
        <v>42126</v>
      </c>
      <c r="P34" s="14">
        <v>51178</v>
      </c>
      <c r="Q34" s="14">
        <v>62721</v>
      </c>
      <c r="R34" s="14">
        <v>111317</v>
      </c>
      <c r="S34" s="14">
        <v>192127</v>
      </c>
      <c r="T34" s="14">
        <v>200251</v>
      </c>
      <c r="U34" s="14">
        <v>31039</v>
      </c>
      <c r="V34" s="14">
        <v>22827</v>
      </c>
      <c r="W34" s="14">
        <v>138200</v>
      </c>
      <c r="X34" s="14">
        <v>119265</v>
      </c>
      <c r="Y34" s="14">
        <v>33345</v>
      </c>
      <c r="Z34" s="14">
        <v>19835</v>
      </c>
      <c r="AA34" s="14">
        <v>24567</v>
      </c>
      <c r="AB34" s="14">
        <v>29143</v>
      </c>
      <c r="AC34" s="14">
        <v>27822</v>
      </c>
      <c r="AD34" s="14">
        <v>24541</v>
      </c>
      <c r="AE34" s="14">
        <v>344024</v>
      </c>
      <c r="AF34" s="12">
        <f t="shared" si="0"/>
        <v>2067569</v>
      </c>
      <c r="AG34" s="12"/>
      <c r="AM34" s="183">
        <f>SUMIFS(UR_BolxEst2[[#This Row],[Federico Lacroze]:[General Lemos]],UR_BolxEst2[[#This Row],[Federico Lacroze]:[General Lemos]],"&gt;="&amp;LARGE(UR_BolxEst2[[#This Row],[Federico Lacroze]:[General Lemos]],11))</f>
        <v>1771443</v>
      </c>
      <c r="AN34" s="184">
        <f>+AM34/UR_BolxEst2[[#This Row],[TOTAL]]</f>
        <v>0.85677575935797068</v>
      </c>
      <c r="AO34" s="183">
        <f>+UR_BolxEst2[[#This Row],[TOTAL]]-AM34</f>
        <v>296126</v>
      </c>
      <c r="AP34" s="184">
        <f>+AO34/UR_BolxEst2[[#This Row],[TOTAL]]</f>
        <v>0.14322424064202935</v>
      </c>
    </row>
    <row r="35" spans="1:42" x14ac:dyDescent="0.25">
      <c r="A35" s="5">
        <v>1996</v>
      </c>
      <c r="B35" s="5" t="s">
        <v>9</v>
      </c>
      <c r="C35" s="5" t="s">
        <v>27</v>
      </c>
      <c r="D35" s="3">
        <v>504464</v>
      </c>
      <c r="G35" s="162">
        <v>1996</v>
      </c>
      <c r="H35" s="162" t="s">
        <v>9</v>
      </c>
      <c r="I35" s="14">
        <v>504464</v>
      </c>
      <c r="J35" s="14">
        <v>10723</v>
      </c>
      <c r="K35" s="14">
        <v>16250</v>
      </c>
      <c r="L35" s="14">
        <v>28374</v>
      </c>
      <c r="M35" s="14">
        <v>40708</v>
      </c>
      <c r="N35" s="14">
        <v>45794</v>
      </c>
      <c r="O35" s="14">
        <v>50793</v>
      </c>
      <c r="P35" s="14">
        <v>57427</v>
      </c>
      <c r="Q35" s="14">
        <v>71527</v>
      </c>
      <c r="R35" s="14">
        <v>125073</v>
      </c>
      <c r="S35" s="14">
        <v>209081</v>
      </c>
      <c r="T35" s="14">
        <v>220565</v>
      </c>
      <c r="U35" s="14">
        <v>37035</v>
      </c>
      <c r="V35" s="14">
        <v>26222</v>
      </c>
      <c r="W35" s="14">
        <v>152907</v>
      </c>
      <c r="X35" s="14">
        <v>132010</v>
      </c>
      <c r="Y35" s="14">
        <v>37844</v>
      </c>
      <c r="Z35" s="14">
        <v>23096</v>
      </c>
      <c r="AA35" s="14">
        <v>29965</v>
      </c>
      <c r="AB35" s="14">
        <v>33915</v>
      </c>
      <c r="AC35" s="14">
        <v>31087</v>
      </c>
      <c r="AD35" s="14">
        <v>25162</v>
      </c>
      <c r="AE35" s="14">
        <v>375371</v>
      </c>
      <c r="AF35" s="12">
        <f t="shared" si="0"/>
        <v>2285393</v>
      </c>
      <c r="AG35" s="12"/>
      <c r="AM35" s="183">
        <f>SUMIFS(UR_BolxEst2[[#This Row],[Federico Lacroze]:[General Lemos]],UR_BolxEst2[[#This Row],[Federico Lacroze]:[General Lemos]],"&gt;="&amp;LARGE(UR_BolxEst2[[#This Row],[Federico Lacroze]:[General Lemos]],11))</f>
        <v>1945012</v>
      </c>
      <c r="AN35" s="184">
        <f>+AM35/UR_BolxEst2[[#This Row],[TOTAL]]</f>
        <v>0.85106237745543112</v>
      </c>
      <c r="AO35" s="183">
        <f>+UR_BolxEst2[[#This Row],[TOTAL]]-AM35</f>
        <v>340381</v>
      </c>
      <c r="AP35" s="184">
        <f>+AO35/UR_BolxEst2[[#This Row],[TOTAL]]</f>
        <v>0.14893762254456891</v>
      </c>
    </row>
    <row r="36" spans="1:42" x14ac:dyDescent="0.25">
      <c r="A36" s="5">
        <v>1996</v>
      </c>
      <c r="B36" s="5" t="s">
        <v>10</v>
      </c>
      <c r="C36" s="5" t="s">
        <v>27</v>
      </c>
      <c r="D36" s="3">
        <v>493195</v>
      </c>
      <c r="G36" s="162">
        <v>1996</v>
      </c>
      <c r="H36" s="162" t="s">
        <v>10</v>
      </c>
      <c r="I36" s="14">
        <v>493195</v>
      </c>
      <c r="J36" s="14">
        <v>9417</v>
      </c>
      <c r="K36" s="14">
        <v>15210</v>
      </c>
      <c r="L36" s="14">
        <v>25317</v>
      </c>
      <c r="M36" s="14">
        <v>35640</v>
      </c>
      <c r="N36" s="14">
        <v>40047</v>
      </c>
      <c r="O36" s="14">
        <v>50163</v>
      </c>
      <c r="P36" s="14">
        <v>52194</v>
      </c>
      <c r="Q36" s="14">
        <v>65028</v>
      </c>
      <c r="R36" s="14">
        <v>117948</v>
      </c>
      <c r="S36" s="14">
        <v>195174</v>
      </c>
      <c r="T36" s="14">
        <v>207869</v>
      </c>
      <c r="U36" s="14">
        <v>33438</v>
      </c>
      <c r="V36" s="14">
        <v>23426</v>
      </c>
      <c r="W36" s="14">
        <v>141274</v>
      </c>
      <c r="X36" s="14">
        <v>122268</v>
      </c>
      <c r="Y36" s="14">
        <v>35040</v>
      </c>
      <c r="Z36" s="14">
        <v>21777</v>
      </c>
      <c r="AA36" s="14">
        <v>28566</v>
      </c>
      <c r="AB36" s="14">
        <v>31108</v>
      </c>
      <c r="AC36" s="14">
        <v>27474</v>
      </c>
      <c r="AD36" s="14">
        <v>23432</v>
      </c>
      <c r="AE36" s="14">
        <v>355144</v>
      </c>
      <c r="AF36" s="12">
        <f t="shared" si="0"/>
        <v>2150149</v>
      </c>
      <c r="AG36" s="12"/>
      <c r="AM36" s="183">
        <f>SUMIFS(UR_BolxEst2[[#This Row],[Federico Lacroze]:[General Lemos]],UR_BolxEst2[[#This Row],[Federico Lacroze]:[General Lemos]],"&gt;="&amp;LARGE(UR_BolxEst2[[#This Row],[Federico Lacroze]:[General Lemos]],11))</f>
        <v>1840304</v>
      </c>
      <c r="AN36" s="184">
        <f>+AM36/UR_BolxEst2[[#This Row],[TOTAL]]</f>
        <v>0.85589603325164909</v>
      </c>
      <c r="AO36" s="183">
        <f>+UR_BolxEst2[[#This Row],[TOTAL]]-AM36</f>
        <v>309845</v>
      </c>
      <c r="AP36" s="184">
        <f>+AO36/UR_BolxEst2[[#This Row],[TOTAL]]</f>
        <v>0.14410396674835094</v>
      </c>
    </row>
    <row r="37" spans="1:42" x14ac:dyDescent="0.25">
      <c r="A37" s="5">
        <v>1996</v>
      </c>
      <c r="B37" s="5" t="s">
        <v>11</v>
      </c>
      <c r="C37" s="5" t="s">
        <v>27</v>
      </c>
      <c r="D37" s="3">
        <v>475991</v>
      </c>
      <c r="G37" s="162">
        <v>1996</v>
      </c>
      <c r="H37" s="162" t="s">
        <v>11</v>
      </c>
      <c r="I37" s="14">
        <v>475991</v>
      </c>
      <c r="J37" s="14">
        <v>9191</v>
      </c>
      <c r="K37" s="14">
        <v>13673</v>
      </c>
      <c r="L37" s="14">
        <v>22634</v>
      </c>
      <c r="M37" s="14">
        <v>33191</v>
      </c>
      <c r="N37" s="14">
        <v>36598</v>
      </c>
      <c r="O37" s="14">
        <v>51029</v>
      </c>
      <c r="P37" s="14">
        <v>44237</v>
      </c>
      <c r="Q37" s="14">
        <v>58204</v>
      </c>
      <c r="R37" s="14">
        <v>108571</v>
      </c>
      <c r="S37" s="14">
        <v>181162</v>
      </c>
      <c r="T37" s="14">
        <v>193358</v>
      </c>
      <c r="U37" s="14">
        <v>31311</v>
      </c>
      <c r="V37" s="14">
        <v>21212</v>
      </c>
      <c r="W37" s="14">
        <v>133352</v>
      </c>
      <c r="X37" s="14">
        <v>114310</v>
      </c>
      <c r="Y37" s="14">
        <v>32703</v>
      </c>
      <c r="Z37" s="14">
        <v>19751</v>
      </c>
      <c r="AA37" s="14">
        <v>27397</v>
      </c>
      <c r="AB37" s="14">
        <v>28171</v>
      </c>
      <c r="AC37" s="14">
        <v>24264</v>
      </c>
      <c r="AD37" s="14">
        <v>17645</v>
      </c>
      <c r="AE37" s="14">
        <v>347907</v>
      </c>
      <c r="AF37" s="12">
        <f t="shared" si="0"/>
        <v>2025862</v>
      </c>
      <c r="AG37" s="12"/>
      <c r="AM37" s="183">
        <f>SUMIFS(UR_BolxEst2[[#This Row],[Federico Lacroze]:[General Lemos]],UR_BolxEst2[[#This Row],[Federico Lacroze]:[General Lemos]],"&gt;="&amp;LARGE(UR_BolxEst2[[#This Row],[Federico Lacroze]:[General Lemos]],11))</f>
        <v>1744719</v>
      </c>
      <c r="AN37" s="184">
        <f>+AM37/UR_BolxEst2[[#This Row],[TOTAL]]</f>
        <v>0.86122302506291148</v>
      </c>
      <c r="AO37" s="183">
        <f>+UR_BolxEst2[[#This Row],[TOTAL]]-AM37</f>
        <v>281143</v>
      </c>
      <c r="AP37" s="184">
        <f>+AO37/UR_BolxEst2[[#This Row],[TOTAL]]</f>
        <v>0.13877697493708852</v>
      </c>
    </row>
    <row r="38" spans="1:42" x14ac:dyDescent="0.25">
      <c r="A38" s="5">
        <v>1997</v>
      </c>
      <c r="B38" s="5" t="s">
        <v>12</v>
      </c>
      <c r="C38" s="5" t="s">
        <v>27</v>
      </c>
      <c r="D38" s="3">
        <v>395819</v>
      </c>
      <c r="G38" s="162">
        <v>1997</v>
      </c>
      <c r="H38" s="162" t="s">
        <v>12</v>
      </c>
      <c r="I38" s="14">
        <v>395819</v>
      </c>
      <c r="J38" s="14">
        <v>9200</v>
      </c>
      <c r="K38" s="14">
        <v>13426</v>
      </c>
      <c r="L38" s="14">
        <v>19744</v>
      </c>
      <c r="M38" s="14">
        <v>30078</v>
      </c>
      <c r="N38" s="14">
        <v>28778</v>
      </c>
      <c r="O38" s="14">
        <v>44932</v>
      </c>
      <c r="P38" s="14">
        <v>44268</v>
      </c>
      <c r="Q38" s="14">
        <v>52138</v>
      </c>
      <c r="R38" s="14">
        <v>96968</v>
      </c>
      <c r="S38" s="14">
        <v>161111</v>
      </c>
      <c r="T38" s="14">
        <v>164481</v>
      </c>
      <c r="U38" s="14">
        <v>31419</v>
      </c>
      <c r="V38" s="14">
        <v>19194</v>
      </c>
      <c r="W38" s="14">
        <v>112011</v>
      </c>
      <c r="X38" s="14">
        <v>103212</v>
      </c>
      <c r="Y38" s="14">
        <v>30387</v>
      </c>
      <c r="Z38" s="14">
        <v>18180</v>
      </c>
      <c r="AA38" s="14">
        <v>19058</v>
      </c>
      <c r="AB38" s="14">
        <v>24793</v>
      </c>
      <c r="AC38" s="14">
        <v>22103</v>
      </c>
      <c r="AD38" s="14">
        <v>14873</v>
      </c>
      <c r="AE38" s="14">
        <v>319209</v>
      </c>
      <c r="AF38" s="12">
        <f t="shared" si="0"/>
        <v>1775382</v>
      </c>
      <c r="AG38" s="12"/>
      <c r="AM38" s="183">
        <f>SUMIFS(UR_BolxEst2[[#This Row],[Federico Lacroze]:[General Lemos]],UR_BolxEst2[[#This Row],[Federico Lacroze]:[General Lemos]],"&gt;="&amp;LARGE(UR_BolxEst2[[#This Row],[Federico Lacroze]:[General Lemos]],11))</f>
        <v>1525568</v>
      </c>
      <c r="AN38" s="184">
        <f>+AM38/UR_BolxEst2[[#This Row],[TOTAL]]</f>
        <v>0.85929000068717609</v>
      </c>
      <c r="AO38" s="183">
        <f>+UR_BolxEst2[[#This Row],[TOTAL]]-AM38</f>
        <v>249814</v>
      </c>
      <c r="AP38" s="184">
        <f>+AO38/UR_BolxEst2[[#This Row],[TOTAL]]</f>
        <v>0.14070999931282394</v>
      </c>
    </row>
    <row r="39" spans="1:42" x14ac:dyDescent="0.25">
      <c r="A39" s="5">
        <v>1997</v>
      </c>
      <c r="B39" s="5" t="s">
        <v>13</v>
      </c>
      <c r="C39" s="5" t="s">
        <v>27</v>
      </c>
      <c r="D39" s="3">
        <v>387381</v>
      </c>
      <c r="G39" s="162">
        <v>1997</v>
      </c>
      <c r="H39" s="162" t="s">
        <v>13</v>
      </c>
      <c r="I39" s="14">
        <v>387381</v>
      </c>
      <c r="J39" s="14">
        <v>9062</v>
      </c>
      <c r="K39" s="14">
        <v>12549</v>
      </c>
      <c r="L39" s="14">
        <v>19754</v>
      </c>
      <c r="M39" s="14">
        <v>29612</v>
      </c>
      <c r="N39" s="14">
        <v>31436</v>
      </c>
      <c r="O39" s="14">
        <v>43892</v>
      </c>
      <c r="P39" s="14">
        <v>41590</v>
      </c>
      <c r="Q39" s="14">
        <v>54877</v>
      </c>
      <c r="R39" s="14">
        <v>93070</v>
      </c>
      <c r="S39" s="14">
        <v>160806</v>
      </c>
      <c r="T39" s="14">
        <v>165315</v>
      </c>
      <c r="U39" s="14">
        <v>30284</v>
      </c>
      <c r="V39" s="14">
        <v>19066</v>
      </c>
      <c r="W39" s="14">
        <v>109354</v>
      </c>
      <c r="X39" s="14">
        <v>101418</v>
      </c>
      <c r="Y39" s="14">
        <v>30071</v>
      </c>
      <c r="Z39" s="14">
        <v>17773</v>
      </c>
      <c r="AA39" s="14">
        <v>23443</v>
      </c>
      <c r="AB39" s="14">
        <v>25393</v>
      </c>
      <c r="AC39" s="14">
        <v>22304</v>
      </c>
      <c r="AD39" s="14">
        <v>14838</v>
      </c>
      <c r="AE39" s="14">
        <v>300371</v>
      </c>
      <c r="AF39" s="12">
        <f t="shared" si="0"/>
        <v>1743659</v>
      </c>
      <c r="AG39" s="12"/>
      <c r="AM39" s="183">
        <f>SUMIFS(UR_BolxEst2[[#This Row],[Federico Lacroze]:[General Lemos]],UR_BolxEst2[[#This Row],[Federico Lacroze]:[General Lemos]],"&gt;="&amp;LARGE(UR_BolxEst2[[#This Row],[Federico Lacroze]:[General Lemos]],11))</f>
        <v>1489510</v>
      </c>
      <c r="AN39" s="184">
        <f>+AM39/UR_BolxEst2[[#This Row],[TOTAL]]</f>
        <v>0.85424386304891031</v>
      </c>
      <c r="AO39" s="183">
        <f>+UR_BolxEst2[[#This Row],[TOTAL]]-AM39</f>
        <v>254149</v>
      </c>
      <c r="AP39" s="184">
        <f>+AO39/UR_BolxEst2[[#This Row],[TOTAL]]</f>
        <v>0.14575613695108963</v>
      </c>
    </row>
    <row r="40" spans="1:42" x14ac:dyDescent="0.25">
      <c r="A40" s="5">
        <v>1997</v>
      </c>
      <c r="B40" s="5" t="s">
        <v>14</v>
      </c>
      <c r="C40" s="5" t="s">
        <v>27</v>
      </c>
      <c r="D40" s="3">
        <v>469163</v>
      </c>
      <c r="G40" s="162">
        <v>1997</v>
      </c>
      <c r="H40" s="162" t="s">
        <v>14</v>
      </c>
      <c r="I40" s="14">
        <v>469163</v>
      </c>
      <c r="J40" s="14">
        <v>10170</v>
      </c>
      <c r="K40" s="14">
        <v>15815</v>
      </c>
      <c r="L40" s="14">
        <v>23545</v>
      </c>
      <c r="M40" s="14">
        <v>35488</v>
      </c>
      <c r="N40" s="14">
        <v>38047</v>
      </c>
      <c r="O40" s="14">
        <v>53447</v>
      </c>
      <c r="P40" s="14">
        <v>50003</v>
      </c>
      <c r="Q40" s="14">
        <v>60973</v>
      </c>
      <c r="R40" s="14">
        <v>112315</v>
      </c>
      <c r="S40" s="14">
        <v>190408</v>
      </c>
      <c r="T40" s="14">
        <v>198487</v>
      </c>
      <c r="U40" s="14">
        <v>32113</v>
      </c>
      <c r="V40" s="14">
        <v>22508</v>
      </c>
      <c r="W40" s="14">
        <v>133994</v>
      </c>
      <c r="X40" s="14">
        <v>117226</v>
      </c>
      <c r="Y40" s="14">
        <v>33102</v>
      </c>
      <c r="Z40" s="14">
        <v>21153</v>
      </c>
      <c r="AA40" s="14">
        <v>25164</v>
      </c>
      <c r="AB40" s="14">
        <v>28404</v>
      </c>
      <c r="AC40" s="14">
        <v>25364</v>
      </c>
      <c r="AD40" s="14">
        <v>18659</v>
      </c>
      <c r="AE40" s="14">
        <v>347170</v>
      </c>
      <c r="AF40" s="12">
        <f t="shared" si="0"/>
        <v>2062718</v>
      </c>
      <c r="AG40" s="12"/>
      <c r="AM40" s="183">
        <f>SUMIFS(UR_BolxEst2[[#This Row],[Federico Lacroze]:[General Lemos]],UR_BolxEst2[[#This Row],[Federico Lacroze]:[General Lemos]],"&gt;="&amp;LARGE(UR_BolxEst2[[#This Row],[Federico Lacroze]:[General Lemos]],11))</f>
        <v>1771233</v>
      </c>
      <c r="AN40" s="184">
        <f>+AM40/UR_BolxEst2[[#This Row],[TOTAL]]</f>
        <v>0.85868887555157802</v>
      </c>
      <c r="AO40" s="183">
        <f>+UR_BolxEst2[[#This Row],[TOTAL]]-AM40</f>
        <v>291485</v>
      </c>
      <c r="AP40" s="184">
        <f>+AO40/UR_BolxEst2[[#This Row],[TOTAL]]</f>
        <v>0.14131112444842195</v>
      </c>
    </row>
    <row r="41" spans="1:42" x14ac:dyDescent="0.25">
      <c r="A41" s="5">
        <v>1997</v>
      </c>
      <c r="B41" s="5" t="s">
        <v>15</v>
      </c>
      <c r="C41" s="5" t="s">
        <v>27</v>
      </c>
      <c r="D41" s="3">
        <v>484282</v>
      </c>
      <c r="G41" s="162">
        <v>1997</v>
      </c>
      <c r="H41" s="162" t="s">
        <v>15</v>
      </c>
      <c r="I41" s="14">
        <v>484282</v>
      </c>
      <c r="J41" s="14">
        <v>10872</v>
      </c>
      <c r="K41" s="14">
        <v>17162</v>
      </c>
      <c r="L41" s="14">
        <v>27167</v>
      </c>
      <c r="M41" s="14">
        <v>40678</v>
      </c>
      <c r="N41" s="14">
        <v>43191</v>
      </c>
      <c r="O41" s="14">
        <v>54056</v>
      </c>
      <c r="P41" s="14">
        <v>57241</v>
      </c>
      <c r="Q41" s="14">
        <v>71496</v>
      </c>
      <c r="R41" s="14">
        <v>122871</v>
      </c>
      <c r="S41" s="14">
        <v>210099</v>
      </c>
      <c r="T41" s="14">
        <v>218720</v>
      </c>
      <c r="U41" s="14">
        <v>37248</v>
      </c>
      <c r="V41" s="14">
        <v>23535</v>
      </c>
      <c r="W41" s="14">
        <v>150994</v>
      </c>
      <c r="X41" s="14">
        <v>128968</v>
      </c>
      <c r="Y41" s="14">
        <v>36196</v>
      </c>
      <c r="Z41" s="14">
        <v>22858</v>
      </c>
      <c r="AA41" s="14">
        <v>27825</v>
      </c>
      <c r="AB41" s="14">
        <v>31822</v>
      </c>
      <c r="AC41" s="14">
        <v>27697</v>
      </c>
      <c r="AD41" s="14">
        <v>21225</v>
      </c>
      <c r="AE41" s="14">
        <v>359078</v>
      </c>
      <c r="AF41" s="12">
        <f t="shared" si="0"/>
        <v>2225281</v>
      </c>
      <c r="AG41" s="12"/>
      <c r="AM41" s="183">
        <f>SUMIFS(UR_BolxEst2[[#This Row],[Federico Lacroze]:[General Lemos]],UR_BolxEst2[[#This Row],[Federico Lacroze]:[General Lemos]],"&gt;="&amp;LARGE(UR_BolxEst2[[#This Row],[Federico Lacroze]:[General Lemos]],11))</f>
        <v>1900996</v>
      </c>
      <c r="AN41" s="184">
        <f>+AM41/UR_BolxEst2[[#This Row],[TOTAL]]</f>
        <v>0.85427233684195392</v>
      </c>
      <c r="AO41" s="183">
        <f>+UR_BolxEst2[[#This Row],[TOTAL]]-AM41</f>
        <v>324285</v>
      </c>
      <c r="AP41" s="184">
        <f>+AO41/UR_BolxEst2[[#This Row],[TOTAL]]</f>
        <v>0.14572766315804611</v>
      </c>
    </row>
    <row r="42" spans="1:42" x14ac:dyDescent="0.25">
      <c r="A42" s="5">
        <v>1997</v>
      </c>
      <c r="B42" s="5" t="s">
        <v>4</v>
      </c>
      <c r="C42" s="5" t="s">
        <v>27</v>
      </c>
      <c r="D42" s="3">
        <v>498103</v>
      </c>
      <c r="G42" s="162">
        <v>1997</v>
      </c>
      <c r="H42" s="162" t="s">
        <v>4</v>
      </c>
      <c r="I42" s="14">
        <v>498103</v>
      </c>
      <c r="J42" s="14">
        <v>10517</v>
      </c>
      <c r="K42" s="14">
        <v>16908</v>
      </c>
      <c r="L42" s="14">
        <v>24826</v>
      </c>
      <c r="M42" s="14">
        <v>39841</v>
      </c>
      <c r="N42" s="14">
        <v>42683</v>
      </c>
      <c r="O42" s="14">
        <v>52188</v>
      </c>
      <c r="P42" s="14">
        <v>54774</v>
      </c>
      <c r="Q42" s="14">
        <v>68293</v>
      </c>
      <c r="R42" s="14">
        <v>121160</v>
      </c>
      <c r="S42" s="14">
        <v>207649</v>
      </c>
      <c r="T42" s="14">
        <v>214463</v>
      </c>
      <c r="U42" s="14">
        <v>33937</v>
      </c>
      <c r="V42" s="14">
        <v>22517</v>
      </c>
      <c r="W42" s="14">
        <v>149050</v>
      </c>
      <c r="X42" s="14">
        <v>123214</v>
      </c>
      <c r="Y42" s="14">
        <v>34910</v>
      </c>
      <c r="Z42" s="14">
        <v>21647</v>
      </c>
      <c r="AA42" s="14">
        <v>28148</v>
      </c>
      <c r="AB42" s="14">
        <v>28325</v>
      </c>
      <c r="AC42" s="14">
        <v>27367</v>
      </c>
      <c r="AD42" s="14">
        <v>22309</v>
      </c>
      <c r="AE42" s="14">
        <v>364037</v>
      </c>
      <c r="AF42" s="12">
        <f t="shared" si="0"/>
        <v>2206866</v>
      </c>
      <c r="AG42" s="12"/>
      <c r="AM42" s="183">
        <f>SUMIFS(UR_BolxEst2[[#This Row],[Federico Lacroze]:[General Lemos]],UR_BolxEst2[[#This Row],[Federico Lacroze]:[General Lemos]],"&gt;="&amp;LARGE(UR_BolxEst2[[#This Row],[Federico Lacroze]:[General Lemos]],11))</f>
        <v>1895614</v>
      </c>
      <c r="AN42" s="184">
        <f>+AM42/UR_BolxEst2[[#This Row],[TOTAL]]</f>
        <v>0.85896198500497989</v>
      </c>
      <c r="AO42" s="183">
        <f>+UR_BolxEst2[[#This Row],[TOTAL]]-AM42</f>
        <v>311252</v>
      </c>
      <c r="AP42" s="184">
        <f>+AO42/UR_BolxEst2[[#This Row],[TOTAL]]</f>
        <v>0.14103801499502008</v>
      </c>
    </row>
    <row r="43" spans="1:42" x14ac:dyDescent="0.25">
      <c r="A43" s="5">
        <v>1997</v>
      </c>
      <c r="B43" s="5" t="s">
        <v>5</v>
      </c>
      <c r="C43" s="5" t="s">
        <v>27</v>
      </c>
      <c r="D43" s="3">
        <v>463323</v>
      </c>
      <c r="G43" s="162">
        <v>1997</v>
      </c>
      <c r="H43" s="162" t="s">
        <v>5</v>
      </c>
      <c r="I43" s="14">
        <v>463323</v>
      </c>
      <c r="J43" s="14">
        <v>9637</v>
      </c>
      <c r="K43" s="14">
        <v>14968</v>
      </c>
      <c r="L43" s="14">
        <v>22428</v>
      </c>
      <c r="M43" s="14">
        <v>35479</v>
      </c>
      <c r="N43" s="14">
        <v>39803</v>
      </c>
      <c r="O43" s="14">
        <v>48954</v>
      </c>
      <c r="P43" s="14">
        <v>50077</v>
      </c>
      <c r="Q43" s="14">
        <v>59622</v>
      </c>
      <c r="R43" s="14">
        <v>110442</v>
      </c>
      <c r="S43" s="14">
        <v>193746</v>
      </c>
      <c r="T43" s="14">
        <v>196818</v>
      </c>
      <c r="U43" s="14">
        <v>30822</v>
      </c>
      <c r="V43" s="14">
        <v>20787</v>
      </c>
      <c r="W43" s="14">
        <v>134498</v>
      </c>
      <c r="X43" s="14">
        <v>117008</v>
      </c>
      <c r="Y43" s="14">
        <v>32274</v>
      </c>
      <c r="Z43" s="14">
        <v>19799</v>
      </c>
      <c r="AA43" s="14">
        <v>23991</v>
      </c>
      <c r="AB43" s="14">
        <v>27469</v>
      </c>
      <c r="AC43" s="14">
        <v>24122</v>
      </c>
      <c r="AD43" s="14">
        <v>19130</v>
      </c>
      <c r="AE43" s="14">
        <v>335571</v>
      </c>
      <c r="AF43" s="12">
        <f t="shared" si="0"/>
        <v>2030768</v>
      </c>
      <c r="AG43" s="12"/>
      <c r="AM43" s="183">
        <f>SUMIFS(UR_BolxEst2[[#This Row],[Federico Lacroze]:[General Lemos]],UR_BolxEst2[[#This Row],[Federico Lacroze]:[General Lemos]],"&gt;="&amp;LARGE(UR_BolxEst2[[#This Row],[Federico Lacroze]:[General Lemos]],11))</f>
        <v>1749862</v>
      </c>
      <c r="AN43" s="184">
        <f>+AM43/UR_BolxEst2[[#This Row],[TOTAL]]</f>
        <v>0.86167499192423758</v>
      </c>
      <c r="AO43" s="183">
        <f>+UR_BolxEst2[[#This Row],[TOTAL]]-AM43</f>
        <v>280906</v>
      </c>
      <c r="AP43" s="184">
        <f>+AO43/UR_BolxEst2[[#This Row],[TOTAL]]</f>
        <v>0.13832500807576248</v>
      </c>
    </row>
    <row r="44" spans="1:42" x14ac:dyDescent="0.25">
      <c r="A44" s="5">
        <v>1997</v>
      </c>
      <c r="B44" s="5" t="s">
        <v>6</v>
      </c>
      <c r="C44" s="5" t="s">
        <v>27</v>
      </c>
      <c r="D44" s="3">
        <v>483852</v>
      </c>
      <c r="G44" s="162">
        <v>1997</v>
      </c>
      <c r="H44" s="162" t="s">
        <v>6</v>
      </c>
      <c r="I44" s="14">
        <v>483852</v>
      </c>
      <c r="J44" s="14">
        <v>10940</v>
      </c>
      <c r="K44" s="14">
        <v>16063</v>
      </c>
      <c r="L44" s="14">
        <v>24806</v>
      </c>
      <c r="M44" s="14">
        <v>39918</v>
      </c>
      <c r="N44" s="14">
        <v>40321</v>
      </c>
      <c r="O44" s="14">
        <v>52187</v>
      </c>
      <c r="P44" s="14">
        <v>55457</v>
      </c>
      <c r="Q44" s="14">
        <v>65701</v>
      </c>
      <c r="R44" s="14">
        <v>119764</v>
      </c>
      <c r="S44" s="14">
        <v>207719</v>
      </c>
      <c r="T44" s="14">
        <v>208049</v>
      </c>
      <c r="U44" s="14">
        <v>37944</v>
      </c>
      <c r="V44" s="14">
        <v>21986</v>
      </c>
      <c r="W44" s="14">
        <v>143872</v>
      </c>
      <c r="X44" s="14">
        <v>120983</v>
      </c>
      <c r="Y44" s="14">
        <v>33502</v>
      </c>
      <c r="Z44" s="14">
        <v>20757</v>
      </c>
      <c r="AA44" s="14">
        <v>26172</v>
      </c>
      <c r="AB44" s="14">
        <v>30803</v>
      </c>
      <c r="AC44" s="14">
        <v>27182</v>
      </c>
      <c r="AD44" s="14">
        <v>19511</v>
      </c>
      <c r="AE44" s="14">
        <v>364636</v>
      </c>
      <c r="AF44" s="12">
        <f t="shared" si="0"/>
        <v>2172125</v>
      </c>
      <c r="AG44" s="12"/>
      <c r="AM44" s="183">
        <f>SUMIFS(UR_BolxEst2[[#This Row],[Federico Lacroze]:[General Lemos]],UR_BolxEst2[[#This Row],[Federico Lacroze]:[General Lemos]],"&gt;="&amp;LARGE(UR_BolxEst2[[#This Row],[Federico Lacroze]:[General Lemos]],11))</f>
        <v>1862541</v>
      </c>
      <c r="AN44" s="184">
        <f>+AM44/UR_BolxEst2[[#This Row],[TOTAL]]</f>
        <v>0.85747413247395987</v>
      </c>
      <c r="AO44" s="183">
        <f>+UR_BolxEst2[[#This Row],[TOTAL]]-AM44</f>
        <v>309584</v>
      </c>
      <c r="AP44" s="184">
        <f>+AO44/UR_BolxEst2[[#This Row],[TOTAL]]</f>
        <v>0.14252586752604016</v>
      </c>
    </row>
    <row r="45" spans="1:42" x14ac:dyDescent="0.25">
      <c r="A45" s="5">
        <v>1997</v>
      </c>
      <c r="B45" s="5" t="s">
        <v>7</v>
      </c>
      <c r="C45" s="5" t="s">
        <v>27</v>
      </c>
      <c r="D45" s="3">
        <v>490891</v>
      </c>
      <c r="G45" s="162">
        <v>1997</v>
      </c>
      <c r="H45" s="162" t="s">
        <v>7</v>
      </c>
      <c r="I45" s="14">
        <v>490891</v>
      </c>
      <c r="J45" s="14">
        <v>10287</v>
      </c>
      <c r="K45" s="14">
        <v>15364</v>
      </c>
      <c r="L45" s="14">
        <v>24002</v>
      </c>
      <c r="M45" s="14">
        <v>36806</v>
      </c>
      <c r="N45" s="14">
        <v>40588</v>
      </c>
      <c r="O45" s="14">
        <v>46937</v>
      </c>
      <c r="P45" s="14">
        <v>50861</v>
      </c>
      <c r="Q45" s="14">
        <v>62455</v>
      </c>
      <c r="R45" s="14">
        <v>113890</v>
      </c>
      <c r="S45" s="14">
        <v>199358</v>
      </c>
      <c r="T45" s="14">
        <v>200786</v>
      </c>
      <c r="U45" s="14">
        <v>34795</v>
      </c>
      <c r="V45" s="14">
        <v>20459</v>
      </c>
      <c r="W45" s="14">
        <v>135625</v>
      </c>
      <c r="X45" s="14">
        <v>116032</v>
      </c>
      <c r="Y45" s="14">
        <v>32363</v>
      </c>
      <c r="Z45" s="14">
        <v>18806</v>
      </c>
      <c r="AA45" s="14">
        <v>22574</v>
      </c>
      <c r="AB45" s="14">
        <v>27720</v>
      </c>
      <c r="AC45" s="14">
        <v>24181</v>
      </c>
      <c r="AD45" s="14">
        <v>17959</v>
      </c>
      <c r="AE45" s="14">
        <v>351181</v>
      </c>
      <c r="AF45" s="12">
        <f t="shared" si="0"/>
        <v>2093920</v>
      </c>
      <c r="AG45" s="12"/>
      <c r="AM45" s="183">
        <f>SUMIFS(UR_BolxEst2[[#This Row],[Federico Lacroze]:[General Lemos]],UR_BolxEst2[[#This Row],[Federico Lacroze]:[General Lemos]],"&gt;="&amp;LARGE(UR_BolxEst2[[#This Row],[Federico Lacroze]:[General Lemos]],11))</f>
        <v>1808604</v>
      </c>
      <c r="AN45" s="184">
        <f>+AM45/UR_BolxEst2[[#This Row],[TOTAL]]</f>
        <v>0.86374073508061433</v>
      </c>
      <c r="AO45" s="183">
        <f>+UR_BolxEst2[[#This Row],[TOTAL]]-AM45</f>
        <v>285316</v>
      </c>
      <c r="AP45" s="184">
        <f>+AO45/UR_BolxEst2[[#This Row],[TOTAL]]</f>
        <v>0.13625926491938564</v>
      </c>
    </row>
    <row r="46" spans="1:42" x14ac:dyDescent="0.25">
      <c r="A46" s="5">
        <v>1997</v>
      </c>
      <c r="B46" s="5" t="s">
        <v>8</v>
      </c>
      <c r="C46" s="5" t="s">
        <v>27</v>
      </c>
      <c r="D46" s="3">
        <v>490779</v>
      </c>
      <c r="G46" s="162">
        <v>1997</v>
      </c>
      <c r="H46" s="162" t="s">
        <v>8</v>
      </c>
      <c r="I46" s="14">
        <v>490779</v>
      </c>
      <c r="J46" s="14">
        <v>11540</v>
      </c>
      <c r="K46" s="14">
        <v>15906</v>
      </c>
      <c r="L46" s="14">
        <v>27035</v>
      </c>
      <c r="M46" s="14">
        <v>42116</v>
      </c>
      <c r="N46" s="14">
        <v>45038</v>
      </c>
      <c r="O46" s="14">
        <v>52599</v>
      </c>
      <c r="P46" s="14">
        <v>57543</v>
      </c>
      <c r="Q46" s="14">
        <v>67931</v>
      </c>
      <c r="R46" s="14">
        <v>119988</v>
      </c>
      <c r="S46" s="14">
        <v>213144</v>
      </c>
      <c r="T46" s="14">
        <v>213258</v>
      </c>
      <c r="U46" s="14">
        <v>37759</v>
      </c>
      <c r="V46" s="14">
        <v>22886</v>
      </c>
      <c r="W46" s="14">
        <v>143724</v>
      </c>
      <c r="X46" s="14">
        <v>121747</v>
      </c>
      <c r="Y46" s="14">
        <v>35785</v>
      </c>
      <c r="Z46" s="14">
        <v>21591</v>
      </c>
      <c r="AA46" s="14">
        <v>26609</v>
      </c>
      <c r="AB46" s="14">
        <v>30075</v>
      </c>
      <c r="AC46" s="14">
        <v>25589</v>
      </c>
      <c r="AD46" s="14">
        <v>20042</v>
      </c>
      <c r="AE46" s="14">
        <v>372114</v>
      </c>
      <c r="AF46" s="12">
        <f t="shared" si="0"/>
        <v>2214798</v>
      </c>
      <c r="AG46" s="12"/>
      <c r="AM46" s="183">
        <f>SUMIFS(UR_BolxEst2[[#This Row],[Federico Lacroze]:[General Lemos]],UR_BolxEst2[[#This Row],[Federico Lacroze]:[General Lemos]],"&gt;="&amp;LARGE(UR_BolxEst2[[#This Row],[Federico Lacroze]:[General Lemos]],11))</f>
        <v>1897865</v>
      </c>
      <c r="AN46" s="184">
        <f>+AM46/UR_BolxEst2[[#This Row],[TOTAL]]</f>
        <v>0.8569020741394926</v>
      </c>
      <c r="AO46" s="183">
        <f>+UR_BolxEst2[[#This Row],[TOTAL]]-AM46</f>
        <v>316933</v>
      </c>
      <c r="AP46" s="184">
        <f>+AO46/UR_BolxEst2[[#This Row],[TOTAL]]</f>
        <v>0.14309792586050737</v>
      </c>
    </row>
    <row r="47" spans="1:42" x14ac:dyDescent="0.25">
      <c r="A47" s="5">
        <v>1997</v>
      </c>
      <c r="B47" s="5" t="s">
        <v>9</v>
      </c>
      <c r="C47" s="5" t="s">
        <v>27</v>
      </c>
      <c r="D47" s="3">
        <v>493751</v>
      </c>
      <c r="G47" s="162">
        <v>1997</v>
      </c>
      <c r="H47" s="162" t="s">
        <v>9</v>
      </c>
      <c r="I47" s="14">
        <v>493751</v>
      </c>
      <c r="J47" s="14">
        <v>11895</v>
      </c>
      <c r="K47" s="14">
        <v>17154</v>
      </c>
      <c r="L47" s="14">
        <v>28561</v>
      </c>
      <c r="M47" s="14">
        <v>43191</v>
      </c>
      <c r="N47" s="14">
        <v>46365</v>
      </c>
      <c r="O47" s="14">
        <v>55898</v>
      </c>
      <c r="P47" s="14">
        <v>59037</v>
      </c>
      <c r="Q47" s="14">
        <v>70195</v>
      </c>
      <c r="R47" s="14">
        <v>126788</v>
      </c>
      <c r="S47" s="14">
        <v>214673</v>
      </c>
      <c r="T47" s="14">
        <v>220489</v>
      </c>
      <c r="U47" s="14">
        <v>42957</v>
      </c>
      <c r="V47" s="14">
        <v>23176</v>
      </c>
      <c r="W47" s="14">
        <v>149640</v>
      </c>
      <c r="X47" s="14">
        <v>127019</v>
      </c>
      <c r="Y47" s="14">
        <v>37319</v>
      </c>
      <c r="Z47" s="14">
        <v>21576</v>
      </c>
      <c r="AA47" s="14">
        <v>28656</v>
      </c>
      <c r="AB47" s="14">
        <v>31134</v>
      </c>
      <c r="AC47" s="14">
        <v>26141</v>
      </c>
      <c r="AD47" s="14">
        <v>20606</v>
      </c>
      <c r="AE47" s="14">
        <v>383306</v>
      </c>
      <c r="AF47" s="12">
        <f t="shared" si="0"/>
        <v>2279527</v>
      </c>
      <c r="AG47" s="12"/>
      <c r="AM47" s="183">
        <f>SUMIFS(UR_BolxEst2[[#This Row],[Federico Lacroze]:[General Lemos]],UR_BolxEst2[[#This Row],[Federico Lacroze]:[General Lemos]],"&gt;="&amp;LARGE(UR_BolxEst2[[#This Row],[Federico Lacroze]:[General Lemos]],11))</f>
        <v>1947161</v>
      </c>
      <c r="AN47" s="184">
        <f>+AM47/UR_BolxEst2[[#This Row],[TOTAL]]</f>
        <v>0.85419519049346637</v>
      </c>
      <c r="AO47" s="183">
        <f>+UR_BolxEst2[[#This Row],[TOTAL]]-AM47</f>
        <v>332366</v>
      </c>
      <c r="AP47" s="184">
        <f>+AO47/UR_BolxEst2[[#This Row],[TOTAL]]</f>
        <v>0.1458048095065336</v>
      </c>
    </row>
    <row r="48" spans="1:42" x14ac:dyDescent="0.25">
      <c r="A48" s="5">
        <v>1997</v>
      </c>
      <c r="B48" s="5" t="s">
        <v>10</v>
      </c>
      <c r="C48" s="5" t="s">
        <v>27</v>
      </c>
      <c r="D48" s="3">
        <v>492926</v>
      </c>
      <c r="G48" s="162">
        <v>1997</v>
      </c>
      <c r="H48" s="162" t="s">
        <v>10</v>
      </c>
      <c r="I48" s="14">
        <v>492926</v>
      </c>
      <c r="J48" s="14">
        <v>10524</v>
      </c>
      <c r="K48" s="14">
        <v>15108</v>
      </c>
      <c r="L48" s="14">
        <v>24185</v>
      </c>
      <c r="M48" s="14">
        <v>38792</v>
      </c>
      <c r="N48" s="14">
        <v>40806</v>
      </c>
      <c r="O48" s="14">
        <v>47859</v>
      </c>
      <c r="P48" s="14">
        <v>53273</v>
      </c>
      <c r="Q48" s="14">
        <v>62886</v>
      </c>
      <c r="R48" s="14">
        <v>116051</v>
      </c>
      <c r="S48" s="14">
        <v>197305</v>
      </c>
      <c r="T48" s="14">
        <v>198297</v>
      </c>
      <c r="U48" s="14">
        <v>38392</v>
      </c>
      <c r="V48" s="14">
        <v>23953</v>
      </c>
      <c r="W48" s="14">
        <v>134650</v>
      </c>
      <c r="X48" s="14">
        <v>115525</v>
      </c>
      <c r="Y48" s="14">
        <v>33690</v>
      </c>
      <c r="Z48" s="14">
        <v>20351</v>
      </c>
      <c r="AA48" s="14">
        <v>24844</v>
      </c>
      <c r="AB48" s="14">
        <v>26512</v>
      </c>
      <c r="AC48" s="14">
        <v>23547</v>
      </c>
      <c r="AD48" s="14">
        <v>17311</v>
      </c>
      <c r="AE48" s="14">
        <v>350344</v>
      </c>
      <c r="AF48" s="12">
        <f t="shared" si="0"/>
        <v>2107131</v>
      </c>
      <c r="AG48" s="12"/>
      <c r="AM48" s="183">
        <f>SUMIFS(UR_BolxEst2[[#This Row],[Federico Lacroze]:[General Lemos]],UR_BolxEst2[[#This Row],[Federico Lacroze]:[General Lemos]],"&gt;="&amp;LARGE(UR_BolxEst2[[#This Row],[Federico Lacroze]:[General Lemos]],11))</f>
        <v>1809922</v>
      </c>
      <c r="AN48" s="184">
        <f>+AM48/UR_BolxEst2[[#This Row],[TOTAL]]</f>
        <v>0.85895086731674486</v>
      </c>
      <c r="AO48" s="183">
        <f>+UR_BolxEst2[[#This Row],[TOTAL]]-AM48</f>
        <v>297209</v>
      </c>
      <c r="AP48" s="184">
        <f>+AO48/UR_BolxEst2[[#This Row],[TOTAL]]</f>
        <v>0.14104913268325509</v>
      </c>
    </row>
    <row r="49" spans="1:42" x14ac:dyDescent="0.25">
      <c r="A49" s="5">
        <v>1997</v>
      </c>
      <c r="B49" s="5" t="s">
        <v>11</v>
      </c>
      <c r="C49" s="5" t="s">
        <v>27</v>
      </c>
      <c r="D49" s="3">
        <v>483523</v>
      </c>
      <c r="G49" s="162">
        <v>1997</v>
      </c>
      <c r="H49" s="162" t="s">
        <v>11</v>
      </c>
      <c r="I49" s="14">
        <v>483523</v>
      </c>
      <c r="J49" s="14">
        <v>10954</v>
      </c>
      <c r="K49" s="14">
        <v>15450</v>
      </c>
      <c r="L49" s="14">
        <v>23781</v>
      </c>
      <c r="M49" s="14">
        <v>37546</v>
      </c>
      <c r="N49" s="14">
        <v>38593</v>
      </c>
      <c r="O49" s="14">
        <v>45498</v>
      </c>
      <c r="P49" s="14">
        <v>48664</v>
      </c>
      <c r="Q49" s="14">
        <v>58387</v>
      </c>
      <c r="R49" s="14">
        <v>111707</v>
      </c>
      <c r="S49" s="14">
        <v>191973</v>
      </c>
      <c r="T49" s="14">
        <v>194437</v>
      </c>
      <c r="U49" s="14">
        <v>36298</v>
      </c>
      <c r="V49" s="14">
        <v>20036</v>
      </c>
      <c r="W49" s="14">
        <v>130427</v>
      </c>
      <c r="X49" s="14">
        <v>110449</v>
      </c>
      <c r="Y49" s="14">
        <v>31979</v>
      </c>
      <c r="Z49" s="14">
        <v>19040</v>
      </c>
      <c r="AA49" s="14">
        <v>23006</v>
      </c>
      <c r="AB49" s="14">
        <v>26147</v>
      </c>
      <c r="AC49" s="14">
        <v>23831</v>
      </c>
      <c r="AD49" s="14">
        <v>14800</v>
      </c>
      <c r="AE49" s="14">
        <v>345252</v>
      </c>
      <c r="AF49" s="12">
        <f t="shared" si="0"/>
        <v>2041778</v>
      </c>
      <c r="AG49" s="12"/>
      <c r="AM49" s="183">
        <f>SUMIFS(UR_BolxEst2[[#This Row],[Federico Lacroze]:[General Lemos]],UR_BolxEst2[[#This Row],[Federico Lacroze]:[General Lemos]],"&gt;="&amp;LARGE(UR_BolxEst2[[#This Row],[Federico Lacroze]:[General Lemos]],11))</f>
        <v>1758910</v>
      </c>
      <c r="AN49" s="184">
        <f>+AM49/UR_BolxEst2[[#This Row],[TOTAL]]</f>
        <v>0.86145996283631232</v>
      </c>
      <c r="AO49" s="183">
        <f>+UR_BolxEst2[[#This Row],[TOTAL]]-AM49</f>
        <v>282868</v>
      </c>
      <c r="AP49" s="184">
        <f>+AO49/UR_BolxEst2[[#This Row],[TOTAL]]</f>
        <v>0.13854003716368773</v>
      </c>
    </row>
    <row r="50" spans="1:42" x14ac:dyDescent="0.25">
      <c r="A50" s="5">
        <v>1998</v>
      </c>
      <c r="B50" s="5" t="s">
        <v>12</v>
      </c>
      <c r="C50" s="5" t="s">
        <v>27</v>
      </c>
      <c r="D50" s="3">
        <v>437859</v>
      </c>
      <c r="G50" s="162">
        <v>1998</v>
      </c>
      <c r="H50" s="162" t="s">
        <v>12</v>
      </c>
      <c r="I50" s="14">
        <v>437859</v>
      </c>
      <c r="J50" s="14">
        <v>10616</v>
      </c>
      <c r="K50" s="14">
        <v>14969</v>
      </c>
      <c r="L50" s="14">
        <v>20768</v>
      </c>
      <c r="M50" s="14">
        <v>32461</v>
      </c>
      <c r="N50" s="14">
        <v>32903</v>
      </c>
      <c r="O50" s="14">
        <v>41444</v>
      </c>
      <c r="P50" s="14">
        <v>45377</v>
      </c>
      <c r="Q50" s="14">
        <v>53109</v>
      </c>
      <c r="R50" s="14">
        <v>105535</v>
      </c>
      <c r="S50" s="14">
        <v>173783</v>
      </c>
      <c r="T50" s="14">
        <v>172465</v>
      </c>
      <c r="U50" s="14">
        <v>34656</v>
      </c>
      <c r="V50" s="14">
        <v>17857</v>
      </c>
      <c r="W50" s="14">
        <v>114083</v>
      </c>
      <c r="X50" s="14">
        <v>101622</v>
      </c>
      <c r="Y50" s="14">
        <v>29648</v>
      </c>
      <c r="Z50" s="14">
        <v>18730</v>
      </c>
      <c r="AA50" s="14">
        <v>17890</v>
      </c>
      <c r="AB50" s="14">
        <v>23658</v>
      </c>
      <c r="AC50" s="14">
        <v>22087</v>
      </c>
      <c r="AD50" s="14">
        <v>13537</v>
      </c>
      <c r="AE50" s="14">
        <v>315067</v>
      </c>
      <c r="AF50" s="12">
        <f t="shared" si="0"/>
        <v>1850124</v>
      </c>
      <c r="AG50" s="12"/>
      <c r="AM50" s="183">
        <f>SUMIFS(UR_BolxEst2[[#This Row],[Federico Lacroze]:[General Lemos]],UR_BolxEst2[[#This Row],[Federico Lacroze]:[General Lemos]],"&gt;="&amp;LARGE(UR_BolxEst2[[#This Row],[Federico Lacroze]:[General Lemos]],11))</f>
        <v>1595000</v>
      </c>
      <c r="AN50" s="184">
        <f>+AM50/UR_BolxEst2[[#This Row],[TOTAL]]</f>
        <v>0.86210437786872662</v>
      </c>
      <c r="AO50" s="183">
        <f>+UR_BolxEst2[[#This Row],[TOTAL]]-AM50</f>
        <v>255124</v>
      </c>
      <c r="AP50" s="184">
        <f>+AO50/UR_BolxEst2[[#This Row],[TOTAL]]</f>
        <v>0.13789562213127338</v>
      </c>
    </row>
    <row r="51" spans="1:42" x14ac:dyDescent="0.25">
      <c r="A51" s="5">
        <v>1998</v>
      </c>
      <c r="B51" s="5" t="s">
        <v>13</v>
      </c>
      <c r="C51" s="5" t="s">
        <v>27</v>
      </c>
      <c r="D51" s="3">
        <v>410402</v>
      </c>
      <c r="G51" s="162">
        <v>1998</v>
      </c>
      <c r="H51" s="162" t="s">
        <v>13</v>
      </c>
      <c r="I51" s="14">
        <v>410402</v>
      </c>
      <c r="J51" s="14">
        <v>10282</v>
      </c>
      <c r="K51" s="14">
        <v>13792</v>
      </c>
      <c r="L51" s="14">
        <v>20617</v>
      </c>
      <c r="M51" s="14">
        <v>32726</v>
      </c>
      <c r="N51" s="14">
        <v>33585</v>
      </c>
      <c r="O51" s="14">
        <v>38053</v>
      </c>
      <c r="P51" s="14">
        <v>42342</v>
      </c>
      <c r="Q51" s="14">
        <v>54456</v>
      </c>
      <c r="R51" s="14">
        <v>96729</v>
      </c>
      <c r="S51" s="14">
        <v>163289</v>
      </c>
      <c r="T51" s="14">
        <v>162905</v>
      </c>
      <c r="U51" s="14">
        <v>32767</v>
      </c>
      <c r="V51" s="14">
        <v>17466</v>
      </c>
      <c r="W51" s="14">
        <v>105942</v>
      </c>
      <c r="X51" s="14">
        <v>95908</v>
      </c>
      <c r="Y51" s="14">
        <v>29496</v>
      </c>
      <c r="Z51" s="14">
        <v>17334</v>
      </c>
      <c r="AA51" s="14">
        <v>21998</v>
      </c>
      <c r="AB51" s="14">
        <v>25369</v>
      </c>
      <c r="AC51" s="14">
        <v>22960</v>
      </c>
      <c r="AD51" s="14">
        <v>14016</v>
      </c>
      <c r="AE51" s="14">
        <v>281584</v>
      </c>
      <c r="AF51" s="12">
        <f t="shared" si="0"/>
        <v>1744018</v>
      </c>
      <c r="AG51" s="12"/>
      <c r="AM51" s="183">
        <f>SUMIFS(UR_BolxEst2[[#This Row],[Federico Lacroze]:[General Lemos]],UR_BolxEst2[[#This Row],[Federico Lacroze]:[General Lemos]],"&gt;="&amp;LARGE(UR_BolxEst2[[#This Row],[Federico Lacroze]:[General Lemos]],11))</f>
        <v>1485195</v>
      </c>
      <c r="AN51" s="184">
        <f>+AM51/UR_BolxEst2[[#This Row],[TOTAL]]</f>
        <v>0.85159384822863071</v>
      </c>
      <c r="AO51" s="183">
        <f>+UR_BolxEst2[[#This Row],[TOTAL]]-AM51</f>
        <v>258823</v>
      </c>
      <c r="AP51" s="184">
        <f>+AO51/UR_BolxEst2[[#This Row],[TOTAL]]</f>
        <v>0.14840615177136934</v>
      </c>
    </row>
    <row r="52" spans="1:42" x14ac:dyDescent="0.25">
      <c r="A52" s="5">
        <v>1998</v>
      </c>
      <c r="B52" s="5" t="s">
        <v>14</v>
      </c>
      <c r="C52" s="5" t="s">
        <v>27</v>
      </c>
      <c r="D52" s="3">
        <v>504331</v>
      </c>
      <c r="G52" s="162">
        <v>1998</v>
      </c>
      <c r="H52" s="162" t="s">
        <v>14</v>
      </c>
      <c r="I52" s="14">
        <v>504331</v>
      </c>
      <c r="J52" s="14">
        <v>13134</v>
      </c>
      <c r="K52" s="14">
        <v>18307</v>
      </c>
      <c r="L52" s="14">
        <v>28058</v>
      </c>
      <c r="M52" s="14">
        <v>42863</v>
      </c>
      <c r="N52" s="14">
        <v>46472</v>
      </c>
      <c r="O52" s="14">
        <v>49224</v>
      </c>
      <c r="P52" s="14">
        <v>55037</v>
      </c>
      <c r="Q52" s="14">
        <v>69263</v>
      </c>
      <c r="R52" s="14">
        <v>124462</v>
      </c>
      <c r="S52" s="14">
        <v>210053</v>
      </c>
      <c r="T52" s="14">
        <v>207660</v>
      </c>
      <c r="U52" s="14">
        <v>42667</v>
      </c>
      <c r="V52" s="14">
        <v>22896</v>
      </c>
      <c r="W52" s="14">
        <v>137043</v>
      </c>
      <c r="X52" s="14">
        <v>120484</v>
      </c>
      <c r="Y52" s="14">
        <v>36456</v>
      </c>
      <c r="Z52" s="14">
        <v>22141</v>
      </c>
      <c r="AA52" s="14">
        <v>27315</v>
      </c>
      <c r="AB52" s="14">
        <v>32269</v>
      </c>
      <c r="AC52" s="14">
        <v>27332</v>
      </c>
      <c r="AD52" s="14">
        <v>20349</v>
      </c>
      <c r="AE52" s="14">
        <v>349204</v>
      </c>
      <c r="AF52" s="12">
        <f t="shared" si="0"/>
        <v>2207020</v>
      </c>
      <c r="AG52" s="12"/>
      <c r="AM52" s="183">
        <f>SUMIFS(UR_BolxEst2[[#This Row],[Federico Lacroze]:[General Lemos]],UR_BolxEst2[[#This Row],[Federico Lacroze]:[General Lemos]],"&gt;="&amp;LARGE(UR_BolxEst2[[#This Row],[Federico Lacroze]:[General Lemos]],11))</f>
        <v>1873233</v>
      </c>
      <c r="AN52" s="184">
        <f>+AM52/UR_BolxEst2[[#This Row],[TOTAL]]</f>
        <v>0.84876122554394617</v>
      </c>
      <c r="AO52" s="183">
        <f>+UR_BolxEst2[[#This Row],[TOTAL]]-AM52</f>
        <v>333787</v>
      </c>
      <c r="AP52" s="184">
        <f>+AO52/UR_BolxEst2[[#This Row],[TOTAL]]</f>
        <v>0.15123877445605385</v>
      </c>
    </row>
    <row r="53" spans="1:42" x14ac:dyDescent="0.25">
      <c r="A53" s="5">
        <v>1998</v>
      </c>
      <c r="B53" s="5" t="s">
        <v>15</v>
      </c>
      <c r="C53" s="5" t="s">
        <v>27</v>
      </c>
      <c r="D53" s="3">
        <v>492787</v>
      </c>
      <c r="G53" s="162">
        <v>1998</v>
      </c>
      <c r="H53" s="162" t="s">
        <v>15</v>
      </c>
      <c r="I53" s="14">
        <v>492787</v>
      </c>
      <c r="J53" s="14">
        <v>12205</v>
      </c>
      <c r="K53" s="14">
        <v>17976</v>
      </c>
      <c r="L53" s="14">
        <v>27927</v>
      </c>
      <c r="M53" s="14">
        <v>41570</v>
      </c>
      <c r="N53" s="14">
        <v>44278</v>
      </c>
      <c r="O53" s="14">
        <v>47896</v>
      </c>
      <c r="P53" s="14">
        <v>55132</v>
      </c>
      <c r="Q53" s="14">
        <v>69673</v>
      </c>
      <c r="R53" s="14">
        <v>123841</v>
      </c>
      <c r="S53" s="14">
        <v>209909</v>
      </c>
      <c r="T53" s="14">
        <v>210198</v>
      </c>
      <c r="U53" s="14">
        <v>40835</v>
      </c>
      <c r="V53" s="14">
        <v>22526</v>
      </c>
      <c r="W53" s="14">
        <v>135443</v>
      </c>
      <c r="X53" s="14">
        <v>116186</v>
      </c>
      <c r="Y53" s="14">
        <v>35176</v>
      </c>
      <c r="Z53" s="14">
        <v>20898</v>
      </c>
      <c r="AA53" s="14">
        <v>27122</v>
      </c>
      <c r="AB53" s="14">
        <v>30869</v>
      </c>
      <c r="AC53" s="14">
        <v>26778</v>
      </c>
      <c r="AD53" s="14">
        <v>19044</v>
      </c>
      <c r="AE53" s="14">
        <v>337615</v>
      </c>
      <c r="AF53" s="12">
        <f t="shared" si="0"/>
        <v>2165884</v>
      </c>
      <c r="AG53" s="12"/>
      <c r="AM53" s="183">
        <f>SUMIFS(UR_BolxEst2[[#This Row],[Federico Lacroze]:[General Lemos]],UR_BolxEst2[[#This Row],[Federico Lacroze]:[General Lemos]],"&gt;="&amp;LARGE(UR_BolxEst2[[#This Row],[Federico Lacroze]:[General Lemos]],11))</f>
        <v>1842958</v>
      </c>
      <c r="AN53" s="184">
        <f>+AM53/UR_BolxEst2[[#This Row],[TOTAL]]</f>
        <v>0.85090337247978187</v>
      </c>
      <c r="AO53" s="183">
        <f>+UR_BolxEst2[[#This Row],[TOTAL]]-AM53</f>
        <v>322926</v>
      </c>
      <c r="AP53" s="184">
        <f>+AO53/UR_BolxEst2[[#This Row],[TOTAL]]</f>
        <v>0.14909662752021807</v>
      </c>
    </row>
    <row r="54" spans="1:42" x14ac:dyDescent="0.25">
      <c r="A54" s="5">
        <v>1998</v>
      </c>
      <c r="B54" s="5" t="s">
        <v>4</v>
      </c>
      <c r="C54" s="5" t="s">
        <v>27</v>
      </c>
      <c r="D54" s="3">
        <v>533563</v>
      </c>
      <c r="G54" s="162">
        <v>1998</v>
      </c>
      <c r="H54" s="162" t="s">
        <v>4</v>
      </c>
      <c r="I54" s="14">
        <v>533563</v>
      </c>
      <c r="J54" s="14">
        <v>11737</v>
      </c>
      <c r="K54" s="14">
        <v>16974</v>
      </c>
      <c r="L54" s="14">
        <v>26793</v>
      </c>
      <c r="M54" s="14">
        <v>40395</v>
      </c>
      <c r="N54" s="14">
        <v>42497</v>
      </c>
      <c r="O54" s="14">
        <v>44612</v>
      </c>
      <c r="P54" s="14">
        <v>53179</v>
      </c>
      <c r="Q54" s="14">
        <v>64894</v>
      </c>
      <c r="R54" s="14">
        <v>114468</v>
      </c>
      <c r="S54" s="14">
        <v>206833</v>
      </c>
      <c r="T54" s="14">
        <v>208825</v>
      </c>
      <c r="U54" s="14">
        <v>38604</v>
      </c>
      <c r="V54" s="14">
        <v>25034</v>
      </c>
      <c r="W54" s="14">
        <v>133374</v>
      </c>
      <c r="X54" s="14">
        <v>107230</v>
      </c>
      <c r="Y54" s="14">
        <v>33447</v>
      </c>
      <c r="Z54" s="14">
        <v>19171</v>
      </c>
      <c r="AA54" s="14">
        <v>27167</v>
      </c>
      <c r="AB54" s="14">
        <v>28806</v>
      </c>
      <c r="AC54" s="14">
        <v>26059</v>
      </c>
      <c r="AD54" s="14">
        <v>19832</v>
      </c>
      <c r="AE54" s="14">
        <v>339374</v>
      </c>
      <c r="AF54" s="12">
        <f t="shared" si="0"/>
        <v>2162868</v>
      </c>
      <c r="AG54" s="12"/>
      <c r="AM54" s="183">
        <f>SUMIFS(UR_BolxEst2[[#This Row],[Federico Lacroze]:[General Lemos]],UR_BolxEst2[[#This Row],[Federico Lacroze]:[General Lemos]],"&gt;="&amp;LARGE(UR_BolxEst2[[#This Row],[Federico Lacroze]:[General Lemos]],11))</f>
        <v>1848849</v>
      </c>
      <c r="AN54" s="184">
        <f>+AM54/UR_BolxEst2[[#This Row],[TOTAL]]</f>
        <v>0.85481360859747335</v>
      </c>
      <c r="AO54" s="183">
        <f>+UR_BolxEst2[[#This Row],[TOTAL]]-AM54</f>
        <v>314019</v>
      </c>
      <c r="AP54" s="184">
        <f>+AO54/UR_BolxEst2[[#This Row],[TOTAL]]</f>
        <v>0.14518639140252665</v>
      </c>
    </row>
    <row r="55" spans="1:42" x14ac:dyDescent="0.25">
      <c r="A55" s="5">
        <v>1998</v>
      </c>
      <c r="B55" s="5" t="s">
        <v>5</v>
      </c>
      <c r="C55" s="5" t="s">
        <v>27</v>
      </c>
      <c r="D55" s="3">
        <v>492831</v>
      </c>
      <c r="G55" s="162">
        <v>1998</v>
      </c>
      <c r="H55" s="162" t="s">
        <v>5</v>
      </c>
      <c r="I55" s="14">
        <v>492831</v>
      </c>
      <c r="J55" s="14">
        <v>11984</v>
      </c>
      <c r="K55" s="14">
        <v>17194</v>
      </c>
      <c r="L55" s="14">
        <v>27332</v>
      </c>
      <c r="M55" s="14">
        <v>42141</v>
      </c>
      <c r="N55" s="14">
        <v>42723</v>
      </c>
      <c r="O55" s="14">
        <v>44867</v>
      </c>
      <c r="P55" s="14">
        <v>51860</v>
      </c>
      <c r="Q55" s="14">
        <v>64551</v>
      </c>
      <c r="R55" s="14">
        <v>116944</v>
      </c>
      <c r="S55" s="14">
        <v>203505</v>
      </c>
      <c r="T55" s="14">
        <v>202927</v>
      </c>
      <c r="U55" s="14">
        <v>39298</v>
      </c>
      <c r="V55" s="14">
        <v>20748</v>
      </c>
      <c r="W55" s="14">
        <v>130202</v>
      </c>
      <c r="X55" s="14">
        <v>111858</v>
      </c>
      <c r="Y55" s="14">
        <v>32173</v>
      </c>
      <c r="Z55" s="14">
        <v>20063</v>
      </c>
      <c r="AA55" s="14">
        <v>25653</v>
      </c>
      <c r="AB55" s="14">
        <v>29413</v>
      </c>
      <c r="AC55" s="14">
        <v>25500</v>
      </c>
      <c r="AD55" s="14">
        <v>19119</v>
      </c>
      <c r="AE55" s="14">
        <v>334288</v>
      </c>
      <c r="AF55" s="12">
        <f t="shared" si="0"/>
        <v>2107174</v>
      </c>
      <c r="AG55" s="12"/>
      <c r="AM55" s="183">
        <f>SUMIFS(UR_BolxEst2[[#This Row],[Federico Lacroze]:[General Lemos]],UR_BolxEst2[[#This Row],[Federico Lacroze]:[General Lemos]],"&gt;="&amp;LARGE(UR_BolxEst2[[#This Row],[Federico Lacroze]:[General Lemos]],11))</f>
        <v>1796556</v>
      </c>
      <c r="AN55" s="184">
        <f>+AM55/UR_BolxEst2[[#This Row],[TOTAL]]</f>
        <v>0.85259024646279802</v>
      </c>
      <c r="AO55" s="183">
        <f>+UR_BolxEst2[[#This Row],[TOTAL]]-AM55</f>
        <v>310618</v>
      </c>
      <c r="AP55" s="184">
        <f>+AO55/UR_BolxEst2[[#This Row],[TOTAL]]</f>
        <v>0.14740975353720195</v>
      </c>
    </row>
    <row r="56" spans="1:42" x14ac:dyDescent="0.25">
      <c r="A56" s="5">
        <v>1998</v>
      </c>
      <c r="B56" s="5" t="s">
        <v>6</v>
      </c>
      <c r="C56" s="5" t="s">
        <v>27</v>
      </c>
      <c r="D56" s="3">
        <v>503159</v>
      </c>
      <c r="G56" s="162">
        <v>1998</v>
      </c>
      <c r="H56" s="162" t="s">
        <v>6</v>
      </c>
      <c r="I56" s="14">
        <v>503159</v>
      </c>
      <c r="J56" s="14">
        <v>12692</v>
      </c>
      <c r="K56" s="14">
        <v>17651</v>
      </c>
      <c r="L56" s="14">
        <v>28734</v>
      </c>
      <c r="M56" s="14">
        <v>44508</v>
      </c>
      <c r="N56" s="14">
        <v>44874</v>
      </c>
      <c r="O56" s="14">
        <v>49226</v>
      </c>
      <c r="P56" s="14">
        <v>56708</v>
      </c>
      <c r="Q56" s="14">
        <v>70418</v>
      </c>
      <c r="R56" s="14">
        <v>125347</v>
      </c>
      <c r="S56" s="14">
        <v>214914</v>
      </c>
      <c r="T56" s="14">
        <v>211240</v>
      </c>
      <c r="U56" s="14">
        <v>42049</v>
      </c>
      <c r="V56" s="14">
        <v>23768</v>
      </c>
      <c r="W56" s="14">
        <v>135098</v>
      </c>
      <c r="X56" s="14">
        <v>118386</v>
      </c>
      <c r="Y56" s="14">
        <v>35948</v>
      </c>
      <c r="Z56" s="14">
        <v>21658</v>
      </c>
      <c r="AA56" s="14">
        <v>25996</v>
      </c>
      <c r="AB56" s="14">
        <v>31504</v>
      </c>
      <c r="AC56" s="14">
        <v>27246</v>
      </c>
      <c r="AD56" s="14">
        <v>18763</v>
      </c>
      <c r="AE56" s="14">
        <v>349729</v>
      </c>
      <c r="AF56" s="12">
        <f t="shared" si="0"/>
        <v>2209616</v>
      </c>
      <c r="AG56" s="12"/>
      <c r="AM56" s="183">
        <f>SUMIFS(UR_BolxEst2[[#This Row],[Federico Lacroze]:[General Lemos]],UR_BolxEst2[[#This Row],[Federico Lacroze]:[General Lemos]],"&gt;="&amp;LARGE(UR_BolxEst2[[#This Row],[Federico Lacroze]:[General Lemos]],11))</f>
        <v>1879099</v>
      </c>
      <c r="AN56" s="184">
        <f>+AM56/UR_BolxEst2[[#This Row],[TOTAL]]</f>
        <v>0.85041880580155105</v>
      </c>
      <c r="AO56" s="183">
        <f>+UR_BolxEst2[[#This Row],[TOTAL]]-AM56</f>
        <v>330517</v>
      </c>
      <c r="AP56" s="184">
        <f>+AO56/UR_BolxEst2[[#This Row],[TOTAL]]</f>
        <v>0.14958119419844895</v>
      </c>
    </row>
    <row r="57" spans="1:42" x14ac:dyDescent="0.25">
      <c r="A57" s="5">
        <v>1998</v>
      </c>
      <c r="B57" s="5" t="s">
        <v>7</v>
      </c>
      <c r="C57" s="5" t="s">
        <v>27</v>
      </c>
      <c r="D57" s="3">
        <v>513471</v>
      </c>
      <c r="G57" s="162">
        <v>1998</v>
      </c>
      <c r="H57" s="162" t="s">
        <v>7</v>
      </c>
      <c r="I57" s="14">
        <v>513471</v>
      </c>
      <c r="J57" s="14">
        <v>11830</v>
      </c>
      <c r="K57" s="14">
        <v>30912</v>
      </c>
      <c r="L57" s="14">
        <v>28570</v>
      </c>
      <c r="M57" s="14">
        <v>43503</v>
      </c>
      <c r="N57" s="14">
        <v>45867</v>
      </c>
      <c r="O57" s="14">
        <v>45724</v>
      </c>
      <c r="P57" s="14">
        <v>53489</v>
      </c>
      <c r="Q57" s="14">
        <v>66893</v>
      </c>
      <c r="R57" s="14">
        <v>121747</v>
      </c>
      <c r="S57" s="14">
        <v>207734</v>
      </c>
      <c r="T57" s="14">
        <v>208309</v>
      </c>
      <c r="U57" s="14">
        <v>42376</v>
      </c>
      <c r="V57" s="14">
        <v>21828</v>
      </c>
      <c r="W57" s="14">
        <v>131940</v>
      </c>
      <c r="X57" s="14">
        <v>117283</v>
      </c>
      <c r="Y57" s="14">
        <v>35472</v>
      </c>
      <c r="Z57" s="14">
        <v>20498</v>
      </c>
      <c r="AA57" s="14">
        <v>27631</v>
      </c>
      <c r="AB57" s="14">
        <v>29135</v>
      </c>
      <c r="AC57" s="14">
        <v>25956</v>
      </c>
      <c r="AD57" s="14">
        <v>17949</v>
      </c>
      <c r="AE57" s="14">
        <v>347262</v>
      </c>
      <c r="AF57" s="12">
        <f t="shared" si="0"/>
        <v>2195379</v>
      </c>
      <c r="AG57" s="12"/>
      <c r="AM57" s="183">
        <f>SUMIFS(UR_BolxEst2[[#This Row],[Federico Lacroze]:[General Lemos]],UR_BolxEst2[[#This Row],[Federico Lacroze]:[General Lemos]],"&gt;="&amp;LARGE(UR_BolxEst2[[#This Row],[Federico Lacroze]:[General Lemos]],11))</f>
        <v>1859719</v>
      </c>
      <c r="AN57" s="184">
        <f>+AM57/UR_BolxEst2[[#This Row],[TOTAL]]</f>
        <v>0.84710612609485647</v>
      </c>
      <c r="AO57" s="183">
        <f>+UR_BolxEst2[[#This Row],[TOTAL]]-AM57</f>
        <v>335660</v>
      </c>
      <c r="AP57" s="184">
        <f>+AO57/UR_BolxEst2[[#This Row],[TOTAL]]</f>
        <v>0.15289387390514347</v>
      </c>
    </row>
    <row r="58" spans="1:42" x14ac:dyDescent="0.25">
      <c r="A58" s="5">
        <v>1998</v>
      </c>
      <c r="B58" s="5" t="s">
        <v>8</v>
      </c>
      <c r="C58" s="5" t="s">
        <v>27</v>
      </c>
      <c r="D58" s="3">
        <v>512705</v>
      </c>
      <c r="G58" s="162">
        <v>1998</v>
      </c>
      <c r="H58" s="162" t="s">
        <v>8</v>
      </c>
      <c r="I58" s="14">
        <v>512705</v>
      </c>
      <c r="J58" s="14">
        <v>12368</v>
      </c>
      <c r="K58" s="14">
        <v>19597</v>
      </c>
      <c r="L58" s="14">
        <v>30867</v>
      </c>
      <c r="M58" s="14">
        <v>46949</v>
      </c>
      <c r="N58" s="14">
        <v>50370</v>
      </c>
      <c r="O58" s="14">
        <v>51686</v>
      </c>
      <c r="P58" s="14">
        <v>58526</v>
      </c>
      <c r="Q58" s="14">
        <v>71179</v>
      </c>
      <c r="R58" s="14">
        <v>124419</v>
      </c>
      <c r="S58" s="14">
        <v>214765</v>
      </c>
      <c r="T58" s="14">
        <v>220451</v>
      </c>
      <c r="U58" s="14">
        <v>43226</v>
      </c>
      <c r="V58" s="14">
        <v>23426</v>
      </c>
      <c r="W58" s="14">
        <v>132464</v>
      </c>
      <c r="X58" s="14">
        <v>117270</v>
      </c>
      <c r="Y58" s="14">
        <v>35831</v>
      </c>
      <c r="Z58" s="14">
        <v>21749</v>
      </c>
      <c r="AA58" s="14">
        <v>28569</v>
      </c>
      <c r="AB58" s="14">
        <v>32101</v>
      </c>
      <c r="AC58" s="14">
        <v>27183</v>
      </c>
      <c r="AD58" s="14">
        <v>19728</v>
      </c>
      <c r="AE58" s="14">
        <v>348728</v>
      </c>
      <c r="AF58" s="12">
        <f t="shared" si="0"/>
        <v>2244157</v>
      </c>
      <c r="AG58" s="12"/>
      <c r="AM58" s="183">
        <f>SUMIFS(UR_BolxEst2[[#This Row],[Federico Lacroze]:[General Lemos]],UR_BolxEst2[[#This Row],[Federico Lacroze]:[General Lemos]],"&gt;="&amp;LARGE(UR_BolxEst2[[#This Row],[Federico Lacroze]:[General Lemos]],11))</f>
        <v>1902563</v>
      </c>
      <c r="AN58" s="184">
        <f>+AM58/UR_BolxEst2[[#This Row],[TOTAL]]</f>
        <v>0.84778515941620836</v>
      </c>
      <c r="AO58" s="183">
        <f>+UR_BolxEst2[[#This Row],[TOTAL]]-AM58</f>
        <v>341594</v>
      </c>
      <c r="AP58" s="184">
        <f>+AO58/UR_BolxEst2[[#This Row],[TOTAL]]</f>
        <v>0.15221484058379159</v>
      </c>
    </row>
    <row r="59" spans="1:42" x14ac:dyDescent="0.25">
      <c r="A59" s="5">
        <v>1998</v>
      </c>
      <c r="B59" s="5" t="s">
        <v>9</v>
      </c>
      <c r="C59" s="5" t="s">
        <v>27</v>
      </c>
      <c r="D59" s="3">
        <v>538429</v>
      </c>
      <c r="G59" s="162">
        <v>1998</v>
      </c>
      <c r="H59" s="162" t="s">
        <v>9</v>
      </c>
      <c r="I59" s="14">
        <v>538429</v>
      </c>
      <c r="J59" s="14">
        <v>12396</v>
      </c>
      <c r="K59" s="14">
        <v>19043</v>
      </c>
      <c r="L59" s="14">
        <v>31461</v>
      </c>
      <c r="M59" s="14">
        <v>46436</v>
      </c>
      <c r="N59" s="14">
        <v>50537</v>
      </c>
      <c r="O59" s="14">
        <v>52518</v>
      </c>
      <c r="P59" s="14">
        <v>60366</v>
      </c>
      <c r="Q59" s="14">
        <v>71831</v>
      </c>
      <c r="R59" s="14">
        <v>129220</v>
      </c>
      <c r="S59" s="14">
        <v>219974</v>
      </c>
      <c r="T59" s="14">
        <v>227444</v>
      </c>
      <c r="U59" s="14">
        <v>44755</v>
      </c>
      <c r="V59" s="14">
        <v>23399</v>
      </c>
      <c r="W59" s="14">
        <v>134873</v>
      </c>
      <c r="X59" s="14">
        <v>121829</v>
      </c>
      <c r="Y59" s="14">
        <v>37823</v>
      </c>
      <c r="Z59" s="14">
        <v>21440</v>
      </c>
      <c r="AA59" s="14">
        <v>28913</v>
      </c>
      <c r="AB59" s="14">
        <v>32456</v>
      </c>
      <c r="AC59" s="14">
        <v>27899</v>
      </c>
      <c r="AD59" s="14">
        <v>19286</v>
      </c>
      <c r="AE59" s="14">
        <v>355677</v>
      </c>
      <c r="AF59" s="12">
        <f t="shared" si="0"/>
        <v>2308005</v>
      </c>
      <c r="AG59" s="12"/>
      <c r="AM59" s="183">
        <f>SUMIFS(UR_BolxEst2[[#This Row],[Federico Lacroze]:[General Lemos]],UR_BolxEst2[[#This Row],[Federico Lacroze]:[General Lemos]],"&gt;="&amp;LARGE(UR_BolxEst2[[#This Row],[Federico Lacroze]:[General Lemos]],11))</f>
        <v>1962698</v>
      </c>
      <c r="AN59" s="184">
        <f>+AM59/UR_BolxEst2[[#This Row],[TOTAL]]</f>
        <v>0.85038723919575565</v>
      </c>
      <c r="AO59" s="183">
        <f>+UR_BolxEst2[[#This Row],[TOTAL]]-AM59</f>
        <v>345307</v>
      </c>
      <c r="AP59" s="184">
        <f>+AO59/UR_BolxEst2[[#This Row],[TOTAL]]</f>
        <v>0.14961276080424435</v>
      </c>
    </row>
    <row r="60" spans="1:42" x14ac:dyDescent="0.25">
      <c r="A60" s="5">
        <v>1998</v>
      </c>
      <c r="B60" s="5" t="s">
        <v>10</v>
      </c>
      <c r="C60" s="5" t="s">
        <v>27</v>
      </c>
      <c r="D60" s="3">
        <v>497265</v>
      </c>
      <c r="G60" s="162">
        <v>1998</v>
      </c>
      <c r="H60" s="162" t="s">
        <v>10</v>
      </c>
      <c r="I60" s="14">
        <v>497265</v>
      </c>
      <c r="J60" s="14">
        <v>12990</v>
      </c>
      <c r="K60" s="14">
        <v>19567</v>
      </c>
      <c r="L60" s="14">
        <v>32807</v>
      </c>
      <c r="M60" s="14">
        <v>47569</v>
      </c>
      <c r="N60" s="14">
        <v>49853</v>
      </c>
      <c r="O60" s="14">
        <v>52753</v>
      </c>
      <c r="P60" s="14">
        <v>59859</v>
      </c>
      <c r="Q60" s="14">
        <v>72184</v>
      </c>
      <c r="R60" s="14">
        <v>123326</v>
      </c>
      <c r="S60" s="14">
        <v>217846</v>
      </c>
      <c r="T60" s="14">
        <v>213076</v>
      </c>
      <c r="U60" s="14">
        <v>46249</v>
      </c>
      <c r="V60" s="14">
        <v>22420</v>
      </c>
      <c r="W60" s="14">
        <v>132746</v>
      </c>
      <c r="X60" s="14">
        <v>113961</v>
      </c>
      <c r="Y60" s="14">
        <v>40914</v>
      </c>
      <c r="Z60" s="14">
        <v>23109</v>
      </c>
      <c r="AA60" s="14">
        <v>30943</v>
      </c>
      <c r="AB60" s="14">
        <v>33773</v>
      </c>
      <c r="AC60" s="14">
        <v>28063</v>
      </c>
      <c r="AD60" s="14">
        <v>19559</v>
      </c>
      <c r="AE60" s="14">
        <v>342893</v>
      </c>
      <c r="AF60" s="12">
        <f t="shared" si="0"/>
        <v>2233725</v>
      </c>
      <c r="AG60" s="12"/>
      <c r="AM60" s="183">
        <f>SUMIFS(UR_BolxEst2[[#This Row],[Federico Lacroze]:[General Lemos]],UR_BolxEst2[[#This Row],[Federico Lacroze]:[General Lemos]],"&gt;="&amp;LARGE(UR_BolxEst2[[#This Row],[Federico Lacroze]:[General Lemos]],11))</f>
        <v>1875762</v>
      </c>
      <c r="AN60" s="184">
        <f>+AM60/UR_BolxEst2[[#This Row],[TOTAL]]</f>
        <v>0.83974616391901424</v>
      </c>
      <c r="AO60" s="183">
        <f>+UR_BolxEst2[[#This Row],[TOTAL]]-AM60</f>
        <v>357963</v>
      </c>
      <c r="AP60" s="184">
        <f>+AO60/UR_BolxEst2[[#This Row],[TOTAL]]</f>
        <v>0.16025383608098578</v>
      </c>
    </row>
    <row r="61" spans="1:42" x14ac:dyDescent="0.25">
      <c r="A61" s="5">
        <v>1998</v>
      </c>
      <c r="B61" s="5" t="s">
        <v>11</v>
      </c>
      <c r="C61" s="5" t="s">
        <v>27</v>
      </c>
      <c r="D61" s="3">
        <v>477315</v>
      </c>
      <c r="G61" s="162">
        <v>1998</v>
      </c>
      <c r="H61" s="162" t="s">
        <v>11</v>
      </c>
      <c r="I61" s="14">
        <v>477315</v>
      </c>
      <c r="J61" s="14">
        <v>12377</v>
      </c>
      <c r="K61" s="14">
        <v>18097</v>
      </c>
      <c r="L61" s="14">
        <v>32314</v>
      </c>
      <c r="M61" s="14">
        <v>44274</v>
      </c>
      <c r="N61" s="14">
        <v>46775</v>
      </c>
      <c r="O61" s="14">
        <v>50006</v>
      </c>
      <c r="P61" s="14">
        <v>56082</v>
      </c>
      <c r="Q61" s="14">
        <v>68869</v>
      </c>
      <c r="R61" s="14">
        <v>118383</v>
      </c>
      <c r="S61" s="14">
        <v>213976</v>
      </c>
      <c r="T61" s="14">
        <v>206133</v>
      </c>
      <c r="U61" s="14">
        <v>44172</v>
      </c>
      <c r="V61" s="14">
        <v>21579</v>
      </c>
      <c r="W61" s="14">
        <v>130859</v>
      </c>
      <c r="X61" s="14">
        <v>107672</v>
      </c>
      <c r="Y61" s="14">
        <v>39054</v>
      </c>
      <c r="Z61" s="14">
        <v>22511</v>
      </c>
      <c r="AA61" s="14">
        <v>28108</v>
      </c>
      <c r="AB61" s="14">
        <v>32464</v>
      </c>
      <c r="AC61" s="14">
        <v>26688</v>
      </c>
      <c r="AD61" s="14">
        <v>16985</v>
      </c>
      <c r="AE61" s="14">
        <v>338647</v>
      </c>
      <c r="AF61" s="12">
        <f t="shared" si="0"/>
        <v>2153340</v>
      </c>
      <c r="AG61" s="12"/>
      <c r="AM61" s="183">
        <f>SUMIFS(UR_BolxEst2[[#This Row],[Federico Lacroze]:[General Lemos]],UR_BolxEst2[[#This Row],[Federico Lacroze]:[General Lemos]],"&gt;="&amp;LARGE(UR_BolxEst2[[#This Row],[Federico Lacroze]:[General Lemos]],11))</f>
        <v>1814717</v>
      </c>
      <c r="AN61" s="184">
        <f>+AM61/UR_BolxEst2[[#This Row],[TOTAL]]</f>
        <v>0.84274522369899785</v>
      </c>
      <c r="AO61" s="183">
        <f>+UR_BolxEst2[[#This Row],[TOTAL]]-AM61</f>
        <v>338623</v>
      </c>
      <c r="AP61" s="184">
        <f>+AO61/UR_BolxEst2[[#This Row],[TOTAL]]</f>
        <v>0.15725477630100215</v>
      </c>
    </row>
    <row r="62" spans="1:42" x14ac:dyDescent="0.25">
      <c r="A62" s="5">
        <v>1999</v>
      </c>
      <c r="B62" s="5" t="s">
        <v>12</v>
      </c>
      <c r="C62" s="5" t="s">
        <v>27</v>
      </c>
      <c r="D62" s="3">
        <v>411348</v>
      </c>
      <c r="G62" s="162">
        <v>1999</v>
      </c>
      <c r="H62" s="162" t="s">
        <v>12</v>
      </c>
      <c r="I62" s="14">
        <v>411348</v>
      </c>
      <c r="J62" s="14">
        <v>10276</v>
      </c>
      <c r="K62" s="14">
        <v>15908</v>
      </c>
      <c r="L62" s="14">
        <v>25712</v>
      </c>
      <c r="M62" s="14">
        <v>35027</v>
      </c>
      <c r="N62" s="14">
        <v>36885</v>
      </c>
      <c r="O62" s="14">
        <v>42697</v>
      </c>
      <c r="P62" s="14">
        <v>46390</v>
      </c>
      <c r="Q62" s="14">
        <v>57189</v>
      </c>
      <c r="R62" s="14">
        <v>103460</v>
      </c>
      <c r="S62" s="14">
        <v>181020</v>
      </c>
      <c r="T62" s="14">
        <v>171682</v>
      </c>
      <c r="U62" s="14">
        <v>38298</v>
      </c>
      <c r="V62" s="14">
        <v>18290</v>
      </c>
      <c r="W62" s="14">
        <v>108783</v>
      </c>
      <c r="X62" s="14">
        <v>92454</v>
      </c>
      <c r="Y62" s="14">
        <v>34452</v>
      </c>
      <c r="Z62" s="14">
        <v>19897</v>
      </c>
      <c r="AA62" s="14">
        <v>20459</v>
      </c>
      <c r="AB62" s="14">
        <v>25784</v>
      </c>
      <c r="AC62" s="14">
        <v>21767</v>
      </c>
      <c r="AD62" s="14">
        <v>12785</v>
      </c>
      <c r="AE62" s="14">
        <v>294248</v>
      </c>
      <c r="AF62" s="12">
        <f t="shared" si="0"/>
        <v>1824811</v>
      </c>
      <c r="AG62" s="12"/>
      <c r="AM62" s="183">
        <f>SUMIFS(UR_BolxEst2[[#This Row],[Federico Lacroze]:[General Lemos]],UR_BolxEst2[[#This Row],[Federico Lacroze]:[General Lemos]],"&gt;="&amp;LARGE(UR_BolxEst2[[#This Row],[Federico Lacroze]:[General Lemos]],11))</f>
        <v>1547569</v>
      </c>
      <c r="AN62" s="184">
        <f>+AM62/UR_BolxEst2[[#This Row],[TOTAL]]</f>
        <v>0.8480708413090452</v>
      </c>
      <c r="AO62" s="183">
        <f>+UR_BolxEst2[[#This Row],[TOTAL]]-AM62</f>
        <v>277242</v>
      </c>
      <c r="AP62" s="184">
        <f>+AO62/UR_BolxEst2[[#This Row],[TOTAL]]</f>
        <v>0.15192915869095486</v>
      </c>
    </row>
    <row r="63" spans="1:42" x14ac:dyDescent="0.25">
      <c r="A63" s="5">
        <v>1999</v>
      </c>
      <c r="B63" s="5" t="s">
        <v>13</v>
      </c>
      <c r="C63" s="5" t="s">
        <v>27</v>
      </c>
      <c r="D63" s="3">
        <v>386915</v>
      </c>
      <c r="G63" s="162">
        <v>1999</v>
      </c>
      <c r="H63" s="162" t="s">
        <v>13</v>
      </c>
      <c r="I63" s="14">
        <v>386915</v>
      </c>
      <c r="J63" s="14">
        <v>11151</v>
      </c>
      <c r="K63" s="14">
        <v>15421</v>
      </c>
      <c r="L63" s="14">
        <v>26844</v>
      </c>
      <c r="M63" s="14">
        <v>36095</v>
      </c>
      <c r="N63" s="14">
        <v>40534</v>
      </c>
      <c r="O63" s="14">
        <v>41826</v>
      </c>
      <c r="P63" s="14">
        <v>47332</v>
      </c>
      <c r="Q63" s="14">
        <v>58801</v>
      </c>
      <c r="R63" s="14">
        <v>99843</v>
      </c>
      <c r="S63" s="14">
        <v>173716</v>
      </c>
      <c r="T63" s="14">
        <v>167579</v>
      </c>
      <c r="U63" s="14">
        <v>37404</v>
      </c>
      <c r="V63" s="14">
        <v>17544</v>
      </c>
      <c r="W63" s="14">
        <v>105215</v>
      </c>
      <c r="X63" s="14">
        <v>89684</v>
      </c>
      <c r="Y63" s="14">
        <v>33037</v>
      </c>
      <c r="Z63" s="14">
        <v>19381</v>
      </c>
      <c r="AA63" s="14">
        <v>24507</v>
      </c>
      <c r="AB63" s="14">
        <v>26644</v>
      </c>
      <c r="AC63" s="14">
        <v>22836</v>
      </c>
      <c r="AD63" s="14">
        <v>14149</v>
      </c>
      <c r="AE63" s="14">
        <v>282209</v>
      </c>
      <c r="AF63" s="12">
        <f t="shared" si="0"/>
        <v>1778667</v>
      </c>
      <c r="AG63" s="12"/>
      <c r="AM63" s="183">
        <f>SUMIFS(UR_BolxEst2[[#This Row],[Federico Lacroze]:[General Lemos]],UR_BolxEst2[[#This Row],[Federico Lacroze]:[General Lemos]],"&gt;="&amp;LARGE(UR_BolxEst2[[#This Row],[Federico Lacroze]:[General Lemos]],11))</f>
        <v>1493654</v>
      </c>
      <c r="AN63" s="184">
        <f>+AM63/UR_BolxEst2[[#This Row],[TOTAL]]</f>
        <v>0.83976033737624867</v>
      </c>
      <c r="AO63" s="183">
        <f>+UR_BolxEst2[[#This Row],[TOTAL]]-AM63</f>
        <v>285013</v>
      </c>
      <c r="AP63" s="184">
        <f>+AO63/UR_BolxEst2[[#This Row],[TOTAL]]</f>
        <v>0.16023966262375139</v>
      </c>
    </row>
    <row r="64" spans="1:42" x14ac:dyDescent="0.25">
      <c r="A64" s="5">
        <v>1999</v>
      </c>
      <c r="B64" s="5" t="s">
        <v>14</v>
      </c>
      <c r="C64" s="5" t="s">
        <v>27</v>
      </c>
      <c r="D64" s="3">
        <v>472745</v>
      </c>
      <c r="G64" s="162">
        <v>1999</v>
      </c>
      <c r="H64" s="162" t="s">
        <v>14</v>
      </c>
      <c r="I64" s="14">
        <v>472745</v>
      </c>
      <c r="J64" s="14">
        <v>13832</v>
      </c>
      <c r="K64" s="14">
        <v>21389</v>
      </c>
      <c r="L64" s="14">
        <v>34846</v>
      </c>
      <c r="M64" s="14">
        <v>49125</v>
      </c>
      <c r="N64" s="14">
        <v>55347</v>
      </c>
      <c r="O64" s="14">
        <v>55447</v>
      </c>
      <c r="P64" s="14">
        <v>64416</v>
      </c>
      <c r="Q64" s="14">
        <v>75663</v>
      </c>
      <c r="R64" s="14">
        <v>128617</v>
      </c>
      <c r="S64" s="14">
        <v>227365</v>
      </c>
      <c r="T64" s="14">
        <v>218205</v>
      </c>
      <c r="U64" s="14">
        <v>49422</v>
      </c>
      <c r="V64" s="14">
        <v>22620</v>
      </c>
      <c r="W64" s="14">
        <v>138679</v>
      </c>
      <c r="X64" s="14">
        <v>116557</v>
      </c>
      <c r="Y64" s="14">
        <v>43400</v>
      </c>
      <c r="Z64" s="14">
        <v>24281</v>
      </c>
      <c r="AA64" s="14">
        <v>30768</v>
      </c>
      <c r="AB64" s="14">
        <v>34348</v>
      </c>
      <c r="AC64" s="14">
        <v>29386</v>
      </c>
      <c r="AD64" s="14">
        <v>19399</v>
      </c>
      <c r="AE64" s="14">
        <v>349458</v>
      </c>
      <c r="AF64" s="12">
        <f t="shared" si="0"/>
        <v>2275315</v>
      </c>
      <c r="AG64" s="12"/>
      <c r="AM64" s="183">
        <f>SUMIFS(UR_BolxEst2[[#This Row],[Federico Lacroze]:[General Lemos]],UR_BolxEst2[[#This Row],[Federico Lacroze]:[General Lemos]],"&gt;="&amp;LARGE(UR_BolxEst2[[#This Row],[Federico Lacroze]:[General Lemos]],11))</f>
        <v>1902499</v>
      </c>
      <c r="AN64" s="184">
        <f>+AM64/UR_BolxEst2[[#This Row],[TOTAL]]</f>
        <v>0.83614752243096013</v>
      </c>
      <c r="AO64" s="183">
        <f>+UR_BolxEst2[[#This Row],[TOTAL]]-AM64</f>
        <v>372816</v>
      </c>
      <c r="AP64" s="184">
        <f>+AO64/UR_BolxEst2[[#This Row],[TOTAL]]</f>
        <v>0.16385247756903989</v>
      </c>
    </row>
    <row r="65" spans="1:42" x14ac:dyDescent="0.25">
      <c r="A65" s="5">
        <v>1999</v>
      </c>
      <c r="B65" s="5" t="s">
        <v>15</v>
      </c>
      <c r="C65" s="5" t="s">
        <v>27</v>
      </c>
      <c r="D65" s="3">
        <v>476365</v>
      </c>
      <c r="G65" s="162">
        <v>1999</v>
      </c>
      <c r="H65" s="162" t="s">
        <v>15</v>
      </c>
      <c r="I65" s="14">
        <v>476365</v>
      </c>
      <c r="J65" s="14">
        <v>13475</v>
      </c>
      <c r="K65" s="14">
        <v>17898</v>
      </c>
      <c r="L65" s="14">
        <v>34193</v>
      </c>
      <c r="M65" s="14">
        <v>46161</v>
      </c>
      <c r="N65" s="14">
        <v>54259</v>
      </c>
      <c r="O65" s="14">
        <v>55760</v>
      </c>
      <c r="P65" s="14">
        <v>60927</v>
      </c>
      <c r="Q65" s="14">
        <v>75782</v>
      </c>
      <c r="R65" s="14">
        <v>123414</v>
      </c>
      <c r="S65" s="14">
        <v>222187</v>
      </c>
      <c r="T65" s="14">
        <v>219090</v>
      </c>
      <c r="U65" s="14">
        <v>42740</v>
      </c>
      <c r="V65" s="14">
        <v>21342</v>
      </c>
      <c r="W65" s="14">
        <v>136461</v>
      </c>
      <c r="X65" s="14">
        <v>112618</v>
      </c>
      <c r="Y65" s="14">
        <v>40683</v>
      </c>
      <c r="Z65" s="14">
        <v>22046</v>
      </c>
      <c r="AA65" s="14">
        <v>29200</v>
      </c>
      <c r="AB65" s="14">
        <v>31968</v>
      </c>
      <c r="AC65" s="14">
        <v>27306</v>
      </c>
      <c r="AD65" s="14">
        <v>18798</v>
      </c>
      <c r="AE65" s="14">
        <v>333100</v>
      </c>
      <c r="AF65" s="12">
        <f t="shared" si="0"/>
        <v>2215773</v>
      </c>
      <c r="AG65" s="12"/>
      <c r="AM65" s="183">
        <f>SUMIFS(UR_BolxEst2[[#This Row],[Federico Lacroze]:[General Lemos]],UR_BolxEst2[[#This Row],[Federico Lacroze]:[General Lemos]],"&gt;="&amp;LARGE(UR_BolxEst2[[#This Row],[Federico Lacroze]:[General Lemos]],11))</f>
        <v>1869963</v>
      </c>
      <c r="AN65" s="184">
        <f>+AM65/UR_BolxEst2[[#This Row],[TOTAL]]</f>
        <v>0.84393256890484725</v>
      </c>
      <c r="AO65" s="183">
        <f>+UR_BolxEst2[[#This Row],[TOTAL]]-AM65</f>
        <v>345810</v>
      </c>
      <c r="AP65" s="184">
        <f>+AO65/UR_BolxEst2[[#This Row],[TOTAL]]</f>
        <v>0.15606743109515281</v>
      </c>
    </row>
    <row r="66" spans="1:42" x14ac:dyDescent="0.25">
      <c r="A66" s="5">
        <v>1999</v>
      </c>
      <c r="B66" s="5" t="s">
        <v>4</v>
      </c>
      <c r="C66" s="5" t="s">
        <v>27</v>
      </c>
      <c r="D66" s="3">
        <v>506747</v>
      </c>
      <c r="G66" s="162">
        <v>1999</v>
      </c>
      <c r="H66" s="162" t="s">
        <v>4</v>
      </c>
      <c r="I66" s="14">
        <v>506747</v>
      </c>
      <c r="J66" s="14">
        <v>14107</v>
      </c>
      <c r="K66" s="14">
        <v>21036</v>
      </c>
      <c r="L66" s="14">
        <v>34960</v>
      </c>
      <c r="M66" s="14">
        <v>44997</v>
      </c>
      <c r="N66" s="14">
        <v>53663</v>
      </c>
      <c r="O66" s="14">
        <v>51580</v>
      </c>
      <c r="P66" s="14">
        <v>58039</v>
      </c>
      <c r="Q66" s="14">
        <v>70564</v>
      </c>
      <c r="R66" s="14">
        <v>123704</v>
      </c>
      <c r="S66" s="14">
        <v>222202</v>
      </c>
      <c r="T66" s="14">
        <v>223922</v>
      </c>
      <c r="U66" s="14">
        <v>35480</v>
      </c>
      <c r="V66" s="14">
        <v>20285</v>
      </c>
      <c r="W66" s="14">
        <v>136866</v>
      </c>
      <c r="X66" s="14">
        <v>113444</v>
      </c>
      <c r="Y66" s="14">
        <v>38657</v>
      </c>
      <c r="Z66" s="14">
        <v>21650</v>
      </c>
      <c r="AA66" s="14">
        <v>29719</v>
      </c>
      <c r="AB66" s="14">
        <v>30380</v>
      </c>
      <c r="AC66" s="14">
        <v>26421</v>
      </c>
      <c r="AD66" s="14">
        <v>17379</v>
      </c>
      <c r="AE66" s="14">
        <v>338089</v>
      </c>
      <c r="AF66" s="12">
        <f t="shared" ref="AF66:AF129" si="1">SUM(I66:AE66)</f>
        <v>2233891</v>
      </c>
      <c r="AG66" s="12"/>
      <c r="AM66" s="183">
        <f>SUMIFS(UR_BolxEst2[[#This Row],[Federico Lacroze]:[General Lemos]],UR_BolxEst2[[#This Row],[Federico Lacroze]:[General Lemos]],"&gt;="&amp;LARGE(UR_BolxEst2[[#This Row],[Federico Lacroze]:[General Lemos]],11))</f>
        <v>1898820</v>
      </c>
      <c r="AN66" s="184">
        <f>+AM66/UR_BolxEst2[[#This Row],[TOTAL]]</f>
        <v>0.85000566276510359</v>
      </c>
      <c r="AO66" s="183">
        <f>+UR_BolxEst2[[#This Row],[TOTAL]]-AM66</f>
        <v>335071</v>
      </c>
      <c r="AP66" s="184">
        <f>+AO66/UR_BolxEst2[[#This Row],[TOTAL]]</f>
        <v>0.14999433723489641</v>
      </c>
    </row>
    <row r="67" spans="1:42" x14ac:dyDescent="0.25">
      <c r="A67" s="5">
        <v>1999</v>
      </c>
      <c r="B67" s="5" t="s">
        <v>5</v>
      </c>
      <c r="C67" s="5" t="s">
        <v>27</v>
      </c>
      <c r="D67" s="3">
        <v>481937</v>
      </c>
      <c r="G67" s="162">
        <v>1999</v>
      </c>
      <c r="H67" s="162" t="s">
        <v>5</v>
      </c>
      <c r="I67" s="14">
        <v>481937</v>
      </c>
      <c r="J67" s="14">
        <v>14251</v>
      </c>
      <c r="K67" s="14">
        <v>18933</v>
      </c>
      <c r="L67" s="14">
        <v>31292</v>
      </c>
      <c r="M67" s="14">
        <v>44832</v>
      </c>
      <c r="N67" s="14">
        <v>52895</v>
      </c>
      <c r="O67" s="14">
        <v>50799</v>
      </c>
      <c r="P67" s="14">
        <v>57781</v>
      </c>
      <c r="Q67" s="14">
        <v>71581</v>
      </c>
      <c r="R67" s="14">
        <v>123233</v>
      </c>
      <c r="S67" s="14">
        <v>220486</v>
      </c>
      <c r="T67" s="14">
        <v>223825</v>
      </c>
      <c r="U67" s="14">
        <v>32749</v>
      </c>
      <c r="V67" s="14">
        <v>19600</v>
      </c>
      <c r="W67" s="14">
        <v>135082</v>
      </c>
      <c r="X67" s="14">
        <v>113195</v>
      </c>
      <c r="Y67" s="14">
        <v>37852</v>
      </c>
      <c r="Z67" s="14">
        <v>21577</v>
      </c>
      <c r="AA67" s="14">
        <v>28673</v>
      </c>
      <c r="AB67" s="14">
        <v>29362</v>
      </c>
      <c r="AC67" s="14">
        <v>25686</v>
      </c>
      <c r="AD67" s="14">
        <v>17375</v>
      </c>
      <c r="AE67" s="14">
        <v>330766</v>
      </c>
      <c r="AF67" s="12">
        <f t="shared" si="1"/>
        <v>2183762</v>
      </c>
      <c r="AG67" s="12"/>
      <c r="AM67" s="183">
        <f>SUMIFS(UR_BolxEst2[[#This Row],[Federico Lacroze]:[General Lemos]],UR_BolxEst2[[#This Row],[Federico Lacroze]:[General Lemos]],"&gt;="&amp;LARGE(UR_BolxEst2[[#This Row],[Federico Lacroze]:[General Lemos]],11))</f>
        <v>1861580</v>
      </c>
      <c r="AN67" s="184">
        <f>+AM67/UR_BolxEst2[[#This Row],[TOTAL]]</f>
        <v>0.8524646916651174</v>
      </c>
      <c r="AO67" s="183">
        <f>+UR_BolxEst2[[#This Row],[TOTAL]]-AM67</f>
        <v>322182</v>
      </c>
      <c r="AP67" s="184">
        <f>+AO67/UR_BolxEst2[[#This Row],[TOTAL]]</f>
        <v>0.14753530833488265</v>
      </c>
    </row>
    <row r="68" spans="1:42" x14ac:dyDescent="0.25">
      <c r="A68" s="5">
        <v>1999</v>
      </c>
      <c r="B68" s="5" t="s">
        <v>6</v>
      </c>
      <c r="C68" s="5" t="s">
        <v>27</v>
      </c>
      <c r="D68" s="3">
        <v>500643</v>
      </c>
      <c r="G68" s="162">
        <v>1999</v>
      </c>
      <c r="H68" s="162" t="s">
        <v>6</v>
      </c>
      <c r="I68" s="14">
        <v>500643</v>
      </c>
      <c r="J68" s="14">
        <v>16334</v>
      </c>
      <c r="K68" s="14">
        <v>15724</v>
      </c>
      <c r="L68" s="14">
        <v>32139</v>
      </c>
      <c r="M68" s="14">
        <v>45349</v>
      </c>
      <c r="N68" s="14">
        <v>52197</v>
      </c>
      <c r="O68" s="14">
        <v>51982</v>
      </c>
      <c r="P68" s="14">
        <v>59474</v>
      </c>
      <c r="Q68" s="14">
        <v>71869</v>
      </c>
      <c r="R68" s="14">
        <v>126231</v>
      </c>
      <c r="S68" s="14">
        <v>223738</v>
      </c>
      <c r="T68" s="14">
        <v>223102</v>
      </c>
      <c r="U68" s="14">
        <v>33949</v>
      </c>
      <c r="V68" s="14">
        <v>19639</v>
      </c>
      <c r="W68" s="14">
        <v>132697</v>
      </c>
      <c r="X68" s="14">
        <v>114021</v>
      </c>
      <c r="Y68" s="14">
        <v>39298</v>
      </c>
      <c r="Z68" s="14">
        <v>21655</v>
      </c>
      <c r="AA68" s="14">
        <v>26148</v>
      </c>
      <c r="AB68" s="14">
        <v>30084</v>
      </c>
      <c r="AC68" s="14">
        <v>26968</v>
      </c>
      <c r="AD68" s="14">
        <v>16343</v>
      </c>
      <c r="AE68" s="14">
        <v>325926</v>
      </c>
      <c r="AF68" s="12">
        <f t="shared" si="1"/>
        <v>2205510</v>
      </c>
      <c r="AG68" s="12"/>
      <c r="AM68" s="183">
        <f>SUMIFS(UR_BolxEst2[[#This Row],[Federico Lacroze]:[General Lemos]],UR_BolxEst2[[#This Row],[Federico Lacroze]:[General Lemos]],"&gt;="&amp;LARGE(UR_BolxEst2[[#This Row],[Federico Lacroze]:[General Lemos]],11))</f>
        <v>1881880</v>
      </c>
      <c r="AN68" s="184">
        <f>+AM68/UR_BolxEst2[[#This Row],[TOTAL]]</f>
        <v>0.85326296412167713</v>
      </c>
      <c r="AO68" s="183">
        <f>+UR_BolxEst2[[#This Row],[TOTAL]]-AM68</f>
        <v>323630</v>
      </c>
      <c r="AP68" s="184">
        <f>+AO68/UR_BolxEst2[[#This Row],[TOTAL]]</f>
        <v>0.14673703587832293</v>
      </c>
    </row>
    <row r="69" spans="1:42" x14ac:dyDescent="0.25">
      <c r="A69" s="5">
        <v>1999</v>
      </c>
      <c r="B69" s="5" t="s">
        <v>7</v>
      </c>
      <c r="C69" s="5" t="s">
        <v>27</v>
      </c>
      <c r="D69" s="3">
        <v>499713</v>
      </c>
      <c r="G69" s="162">
        <v>1999</v>
      </c>
      <c r="H69" s="162" t="s">
        <v>7</v>
      </c>
      <c r="I69" s="14">
        <v>499713</v>
      </c>
      <c r="J69" s="14">
        <v>15486</v>
      </c>
      <c r="K69" s="14">
        <v>16721</v>
      </c>
      <c r="L69" s="14">
        <v>34255</v>
      </c>
      <c r="M69" s="14">
        <v>46218</v>
      </c>
      <c r="N69" s="14">
        <v>55086</v>
      </c>
      <c r="O69" s="14">
        <v>50089</v>
      </c>
      <c r="P69" s="14">
        <v>58733</v>
      </c>
      <c r="Q69" s="14">
        <v>69410</v>
      </c>
      <c r="R69" s="14">
        <v>125137</v>
      </c>
      <c r="S69" s="14">
        <v>225170</v>
      </c>
      <c r="T69" s="14">
        <v>215558</v>
      </c>
      <c r="U69" s="14">
        <v>33529</v>
      </c>
      <c r="V69" s="14">
        <v>19243</v>
      </c>
      <c r="W69" s="14">
        <v>130124</v>
      </c>
      <c r="X69" s="14">
        <v>110439</v>
      </c>
      <c r="Y69" s="14">
        <v>39007</v>
      </c>
      <c r="Z69" s="14">
        <v>21830</v>
      </c>
      <c r="AA69" s="14">
        <v>27790</v>
      </c>
      <c r="AB69" s="14">
        <v>29672</v>
      </c>
      <c r="AC69" s="14">
        <v>26997</v>
      </c>
      <c r="AD69" s="14">
        <v>17431</v>
      </c>
      <c r="AE69" s="14">
        <v>320436</v>
      </c>
      <c r="AF69" s="12">
        <f t="shared" si="1"/>
        <v>2188074</v>
      </c>
      <c r="AG69" s="12"/>
      <c r="AM69" s="183">
        <f>SUMIFS(UR_BolxEst2[[#This Row],[Federico Lacroze]:[General Lemos]],UR_BolxEst2[[#This Row],[Federico Lacroze]:[General Lemos]],"&gt;="&amp;LARGE(UR_BolxEst2[[#This Row],[Federico Lacroze]:[General Lemos]],11))</f>
        <v>1859895</v>
      </c>
      <c r="AN69" s="184">
        <f>+AM69/UR_BolxEst2[[#This Row],[TOTAL]]</f>
        <v>0.85001467043619183</v>
      </c>
      <c r="AO69" s="183">
        <f>+UR_BolxEst2[[#This Row],[TOTAL]]-AM69</f>
        <v>328179</v>
      </c>
      <c r="AP69" s="184">
        <f>+AO69/UR_BolxEst2[[#This Row],[TOTAL]]</f>
        <v>0.14998532956380817</v>
      </c>
    </row>
    <row r="70" spans="1:42" x14ac:dyDescent="0.25">
      <c r="A70" s="5">
        <v>1999</v>
      </c>
      <c r="B70" s="5" t="s">
        <v>8</v>
      </c>
      <c r="C70" s="5" t="s">
        <v>27</v>
      </c>
      <c r="D70" s="3">
        <v>491373</v>
      </c>
      <c r="G70" s="162">
        <v>1999</v>
      </c>
      <c r="H70" s="162" t="s">
        <v>8</v>
      </c>
      <c r="I70" s="14">
        <v>491373</v>
      </c>
      <c r="J70" s="14">
        <v>15479</v>
      </c>
      <c r="K70" s="14">
        <v>16885</v>
      </c>
      <c r="L70" s="14">
        <v>36690</v>
      </c>
      <c r="M70" s="14">
        <v>50096</v>
      </c>
      <c r="N70" s="14">
        <v>58619</v>
      </c>
      <c r="O70" s="14">
        <v>54607</v>
      </c>
      <c r="P70" s="14">
        <v>62383</v>
      </c>
      <c r="Q70" s="14">
        <v>75587</v>
      </c>
      <c r="R70" s="14">
        <v>131773</v>
      </c>
      <c r="S70" s="14">
        <v>233674</v>
      </c>
      <c r="T70" s="14">
        <v>232643</v>
      </c>
      <c r="U70" s="14">
        <v>37596</v>
      </c>
      <c r="V70" s="14">
        <v>22360</v>
      </c>
      <c r="W70" s="14">
        <v>138827</v>
      </c>
      <c r="X70" s="14">
        <v>114334</v>
      </c>
      <c r="Y70" s="14">
        <v>43281</v>
      </c>
      <c r="Z70" s="14">
        <v>23413</v>
      </c>
      <c r="AA70" s="14">
        <v>30386</v>
      </c>
      <c r="AB70" s="14">
        <v>32426</v>
      </c>
      <c r="AC70" s="14">
        <v>30331</v>
      </c>
      <c r="AD70" s="14">
        <v>18845</v>
      </c>
      <c r="AE70" s="14">
        <v>335284</v>
      </c>
      <c r="AF70" s="12">
        <f t="shared" si="1"/>
        <v>2286892</v>
      </c>
      <c r="AG70" s="12"/>
      <c r="AM70" s="183">
        <f>SUMIFS(UR_BolxEst2[[#This Row],[Federico Lacroze]:[General Lemos]],UR_BolxEst2[[#This Row],[Federico Lacroze]:[General Lemos]],"&gt;="&amp;LARGE(UR_BolxEst2[[#This Row],[Federico Lacroze]:[General Lemos]],11))</f>
        <v>1929104</v>
      </c>
      <c r="AN70" s="184">
        <f>+AM70/UR_BolxEst2[[#This Row],[TOTAL]]</f>
        <v>0.84354836170663061</v>
      </c>
      <c r="AO70" s="183">
        <f>+UR_BolxEst2[[#This Row],[TOTAL]]-AM70</f>
        <v>357788</v>
      </c>
      <c r="AP70" s="184">
        <f>+AO70/UR_BolxEst2[[#This Row],[TOTAL]]</f>
        <v>0.15645163829336933</v>
      </c>
    </row>
    <row r="71" spans="1:42" x14ac:dyDescent="0.25">
      <c r="A71" s="5">
        <v>1999</v>
      </c>
      <c r="B71" s="5" t="s">
        <v>9</v>
      </c>
      <c r="C71" s="5" t="s">
        <v>27</v>
      </c>
      <c r="D71" s="3">
        <v>507961</v>
      </c>
      <c r="G71" s="162">
        <v>1999</v>
      </c>
      <c r="H71" s="162" t="s">
        <v>9</v>
      </c>
      <c r="I71" s="14">
        <v>507961</v>
      </c>
      <c r="J71" s="14">
        <v>14323</v>
      </c>
      <c r="K71" s="14">
        <v>15000</v>
      </c>
      <c r="L71" s="14">
        <v>33228</v>
      </c>
      <c r="M71" s="14">
        <v>46277</v>
      </c>
      <c r="N71" s="14">
        <v>53967</v>
      </c>
      <c r="O71" s="14">
        <v>50941</v>
      </c>
      <c r="P71" s="14">
        <v>57722</v>
      </c>
      <c r="Q71" s="14">
        <v>72266</v>
      </c>
      <c r="R71" s="14">
        <v>126654</v>
      </c>
      <c r="S71" s="14">
        <v>226634</v>
      </c>
      <c r="T71" s="14">
        <v>225515</v>
      </c>
      <c r="U71" s="14">
        <v>36215</v>
      </c>
      <c r="V71" s="14">
        <v>21222</v>
      </c>
      <c r="W71" s="14">
        <v>134744</v>
      </c>
      <c r="X71" s="14">
        <v>111017</v>
      </c>
      <c r="Y71" s="14">
        <v>41306</v>
      </c>
      <c r="Z71" s="14">
        <v>21406</v>
      </c>
      <c r="AA71" s="14">
        <v>29809</v>
      </c>
      <c r="AB71" s="14">
        <v>31709</v>
      </c>
      <c r="AC71" s="14">
        <v>28228</v>
      </c>
      <c r="AD71" s="14">
        <v>17083</v>
      </c>
      <c r="AE71" s="14">
        <v>334029</v>
      </c>
      <c r="AF71" s="12">
        <f t="shared" si="1"/>
        <v>2237256</v>
      </c>
      <c r="AG71" s="12"/>
      <c r="AM71" s="183">
        <f>SUMIFS(UR_BolxEst2[[#This Row],[Federico Lacroze]:[General Lemos]],UR_BolxEst2[[#This Row],[Federico Lacroze]:[General Lemos]],"&gt;="&amp;LARGE(UR_BolxEst2[[#This Row],[Federico Lacroze]:[General Lemos]],11))</f>
        <v>1901450</v>
      </c>
      <c r="AN71" s="184">
        <f>+AM71/UR_BolxEst2[[#This Row],[TOTAL]]</f>
        <v>0.8499027379969033</v>
      </c>
      <c r="AO71" s="183">
        <f>+UR_BolxEst2[[#This Row],[TOTAL]]-AM71</f>
        <v>335806</v>
      </c>
      <c r="AP71" s="184">
        <f>+AO71/UR_BolxEst2[[#This Row],[TOTAL]]</f>
        <v>0.15009726200309664</v>
      </c>
    </row>
    <row r="72" spans="1:42" x14ac:dyDescent="0.25">
      <c r="A72" s="5">
        <v>1999</v>
      </c>
      <c r="B72" s="5" t="s">
        <v>10</v>
      </c>
      <c r="C72" s="5" t="s">
        <v>27</v>
      </c>
      <c r="D72" s="3">
        <v>487219</v>
      </c>
      <c r="G72" s="162">
        <v>1999</v>
      </c>
      <c r="H72" s="162" t="s">
        <v>10</v>
      </c>
      <c r="I72" s="14">
        <v>487219</v>
      </c>
      <c r="J72" s="14">
        <v>15568</v>
      </c>
      <c r="K72" s="14">
        <v>15858</v>
      </c>
      <c r="L72" s="14">
        <v>35479</v>
      </c>
      <c r="M72" s="14">
        <v>48918</v>
      </c>
      <c r="N72" s="14">
        <v>57414</v>
      </c>
      <c r="O72" s="14">
        <v>53566</v>
      </c>
      <c r="P72" s="14">
        <v>60959</v>
      </c>
      <c r="Q72" s="14">
        <v>75563</v>
      </c>
      <c r="R72" s="14">
        <v>126587</v>
      </c>
      <c r="S72" s="14">
        <v>228029</v>
      </c>
      <c r="T72" s="14">
        <v>227552</v>
      </c>
      <c r="U72" s="14">
        <v>38760</v>
      </c>
      <c r="V72" s="14">
        <v>21524</v>
      </c>
      <c r="W72" s="14">
        <v>133570</v>
      </c>
      <c r="X72" s="14">
        <v>109871</v>
      </c>
      <c r="Y72" s="14">
        <v>43490</v>
      </c>
      <c r="Z72" s="14">
        <v>22408</v>
      </c>
      <c r="AA72" s="14">
        <v>31253</v>
      </c>
      <c r="AB72" s="14">
        <v>32699</v>
      </c>
      <c r="AC72" s="14">
        <v>29222</v>
      </c>
      <c r="AD72" s="14">
        <v>18603</v>
      </c>
      <c r="AE72" s="14">
        <v>337086</v>
      </c>
      <c r="AF72" s="12">
        <f t="shared" si="1"/>
        <v>2251198</v>
      </c>
      <c r="AG72" s="12"/>
      <c r="AM72" s="183">
        <f>SUMIFS(UR_BolxEst2[[#This Row],[Federico Lacroze]:[General Lemos]],UR_BolxEst2[[#This Row],[Federico Lacroze]:[General Lemos]],"&gt;="&amp;LARGE(UR_BolxEst2[[#This Row],[Federico Lacroze]:[General Lemos]],11))</f>
        <v>1897416</v>
      </c>
      <c r="AN72" s="184">
        <f>+AM72/UR_BolxEst2[[#This Row],[TOTAL]]</f>
        <v>0.84284723067451195</v>
      </c>
      <c r="AO72" s="183">
        <f>+UR_BolxEst2[[#This Row],[TOTAL]]-AM72</f>
        <v>353782</v>
      </c>
      <c r="AP72" s="184">
        <f>+AO72/UR_BolxEst2[[#This Row],[TOTAL]]</f>
        <v>0.15715276932548802</v>
      </c>
    </row>
    <row r="73" spans="1:42" x14ac:dyDescent="0.25">
      <c r="A73" s="5">
        <v>1999</v>
      </c>
      <c r="B73" s="5" t="s">
        <v>11</v>
      </c>
      <c r="C73" s="5" t="s">
        <v>27</v>
      </c>
      <c r="D73" s="3">
        <v>466035</v>
      </c>
      <c r="G73" s="162">
        <v>1999</v>
      </c>
      <c r="H73" s="162" t="s">
        <v>11</v>
      </c>
      <c r="I73" s="14">
        <v>466035</v>
      </c>
      <c r="J73" s="14">
        <v>13866</v>
      </c>
      <c r="K73" s="14">
        <v>15211</v>
      </c>
      <c r="L73" s="14">
        <v>35338</v>
      </c>
      <c r="M73" s="14">
        <v>44110</v>
      </c>
      <c r="N73" s="14">
        <v>52527</v>
      </c>
      <c r="O73" s="14">
        <v>49003</v>
      </c>
      <c r="P73" s="14">
        <v>56469</v>
      </c>
      <c r="Q73" s="14">
        <v>70626</v>
      </c>
      <c r="R73" s="14">
        <v>119167</v>
      </c>
      <c r="S73" s="14">
        <v>215654</v>
      </c>
      <c r="T73" s="14">
        <v>217051</v>
      </c>
      <c r="U73" s="14">
        <v>35847</v>
      </c>
      <c r="V73" s="14">
        <v>19856</v>
      </c>
      <c r="W73" s="14">
        <v>125605</v>
      </c>
      <c r="X73" s="14">
        <v>105434</v>
      </c>
      <c r="Y73" s="14">
        <v>41257</v>
      </c>
      <c r="Z73" s="14">
        <v>21544</v>
      </c>
      <c r="AA73" s="14">
        <v>27553</v>
      </c>
      <c r="AB73" s="14">
        <v>30477</v>
      </c>
      <c r="AC73" s="14">
        <v>26959</v>
      </c>
      <c r="AD73" s="14">
        <v>17405</v>
      </c>
      <c r="AE73" s="14">
        <v>329828</v>
      </c>
      <c r="AF73" s="12">
        <f t="shared" si="1"/>
        <v>2136822</v>
      </c>
      <c r="AG73" s="12"/>
      <c r="AM73" s="183">
        <f>SUMIFS(UR_BolxEst2[[#This Row],[Federico Lacroze]:[General Lemos]],UR_BolxEst2[[#This Row],[Federico Lacroze]:[General Lemos]],"&gt;="&amp;LARGE(UR_BolxEst2[[#This Row],[Federico Lacroze]:[General Lemos]],11))</f>
        <v>1807399</v>
      </c>
      <c r="AN73" s="184">
        <f>+AM73/UR_BolxEst2[[#This Row],[TOTAL]]</f>
        <v>0.84583507657633628</v>
      </c>
      <c r="AO73" s="183">
        <f>+UR_BolxEst2[[#This Row],[TOTAL]]-AM73</f>
        <v>329423</v>
      </c>
      <c r="AP73" s="184">
        <f>+AO73/UR_BolxEst2[[#This Row],[TOTAL]]</f>
        <v>0.15416492342366375</v>
      </c>
    </row>
    <row r="74" spans="1:42" x14ac:dyDescent="0.25">
      <c r="A74" s="5">
        <v>2000</v>
      </c>
      <c r="B74" s="5" t="s">
        <v>12</v>
      </c>
      <c r="C74" s="5" t="s">
        <v>27</v>
      </c>
      <c r="D74" s="3">
        <v>395712</v>
      </c>
      <c r="G74" s="162">
        <v>2000</v>
      </c>
      <c r="H74" s="162" t="s">
        <v>12</v>
      </c>
      <c r="I74" s="14">
        <v>395712</v>
      </c>
      <c r="J74" s="14">
        <v>12418</v>
      </c>
      <c r="K74" s="14">
        <v>14740</v>
      </c>
      <c r="L74" s="14">
        <v>27759</v>
      </c>
      <c r="M74" s="14">
        <v>35229</v>
      </c>
      <c r="N74" s="14">
        <v>39553</v>
      </c>
      <c r="O74" s="14">
        <v>42418</v>
      </c>
      <c r="P74" s="14">
        <v>45486</v>
      </c>
      <c r="Q74" s="14">
        <v>56234</v>
      </c>
      <c r="R74" s="14">
        <v>100038</v>
      </c>
      <c r="S74" s="14">
        <v>176384</v>
      </c>
      <c r="T74" s="14">
        <v>176606</v>
      </c>
      <c r="U74" s="14">
        <v>29690</v>
      </c>
      <c r="V74" s="14">
        <v>16842</v>
      </c>
      <c r="W74" s="14">
        <v>103095</v>
      </c>
      <c r="X74" s="14">
        <v>87051</v>
      </c>
      <c r="Y74" s="14">
        <v>33554</v>
      </c>
      <c r="Z74" s="14">
        <v>17508</v>
      </c>
      <c r="AA74" s="14">
        <v>20426</v>
      </c>
      <c r="AB74" s="14">
        <v>26021</v>
      </c>
      <c r="AC74" s="14">
        <v>22304</v>
      </c>
      <c r="AD74" s="14">
        <v>12771</v>
      </c>
      <c r="AE74" s="14">
        <v>281872</v>
      </c>
      <c r="AF74" s="12">
        <f t="shared" si="1"/>
        <v>1773711</v>
      </c>
      <c r="AG74" s="12"/>
      <c r="AI74" s="63">
        <v>801453.2</v>
      </c>
      <c r="AJ74" s="69">
        <f>+AI74/UR_BolxEst2[[#This Row],[TOTAL]]</f>
        <v>0.45185106254626595</v>
      </c>
      <c r="AM74" s="183">
        <f>SUMIFS(UR_BolxEst2[[#This Row],[Federico Lacroze]:[General Lemos]],UR_BolxEst2[[#This Row],[Federico Lacroze]:[General Lemos]],"&gt;="&amp;LARGE(UR_BolxEst2[[#This Row],[Federico Lacroze]:[General Lemos]],11))</f>
        <v>1504449</v>
      </c>
      <c r="AN74" s="184">
        <f>+AM74/UR_BolxEst2[[#This Row],[TOTAL]]</f>
        <v>0.84819285667169009</v>
      </c>
      <c r="AO74" s="183">
        <f>+UR_BolxEst2[[#This Row],[TOTAL]]-AM74</f>
        <v>269262</v>
      </c>
      <c r="AP74" s="184">
        <f>+AO74/UR_BolxEst2[[#This Row],[TOTAL]]</f>
        <v>0.15180714332830997</v>
      </c>
    </row>
    <row r="75" spans="1:42" x14ac:dyDescent="0.25">
      <c r="A75" s="5">
        <v>2000</v>
      </c>
      <c r="B75" s="5" t="s">
        <v>13</v>
      </c>
      <c r="C75" s="5" t="s">
        <v>27</v>
      </c>
      <c r="D75" s="3">
        <v>395389</v>
      </c>
      <c r="G75" s="162">
        <v>2000</v>
      </c>
      <c r="H75" s="162" t="s">
        <v>13</v>
      </c>
      <c r="I75" s="14">
        <v>395389</v>
      </c>
      <c r="J75" s="14">
        <v>14487</v>
      </c>
      <c r="K75" s="14">
        <v>17173</v>
      </c>
      <c r="L75" s="14">
        <v>30392</v>
      </c>
      <c r="M75" s="14">
        <v>39123</v>
      </c>
      <c r="N75" s="14">
        <v>45058</v>
      </c>
      <c r="O75" s="14">
        <v>47730</v>
      </c>
      <c r="P75" s="14">
        <v>50919</v>
      </c>
      <c r="Q75" s="14">
        <v>63320</v>
      </c>
      <c r="R75" s="14">
        <v>98377</v>
      </c>
      <c r="S75" s="14">
        <v>175877</v>
      </c>
      <c r="T75" s="14">
        <v>182797</v>
      </c>
      <c r="U75" s="14">
        <v>34463</v>
      </c>
      <c r="V75" s="14">
        <v>18684</v>
      </c>
      <c r="W75" s="14">
        <v>107859</v>
      </c>
      <c r="X75" s="14">
        <v>86320</v>
      </c>
      <c r="Y75" s="14">
        <v>38364</v>
      </c>
      <c r="Z75" s="14">
        <v>20213</v>
      </c>
      <c r="AA75" s="14">
        <v>27467</v>
      </c>
      <c r="AB75" s="14">
        <v>30053</v>
      </c>
      <c r="AC75" s="14">
        <v>25215</v>
      </c>
      <c r="AD75" s="14">
        <v>16592</v>
      </c>
      <c r="AE75" s="14">
        <v>285433</v>
      </c>
      <c r="AF75" s="12">
        <f t="shared" si="1"/>
        <v>1851305</v>
      </c>
      <c r="AG75" s="12"/>
      <c r="AI75" s="63">
        <v>860438.65</v>
      </c>
      <c r="AJ75" s="69">
        <f>+AI75/UR_BolxEst2[[#This Row],[TOTAL]]</f>
        <v>0.46477411879728087</v>
      </c>
      <c r="AM75" s="183">
        <f>SUMIFS(UR_BolxEst2[[#This Row],[Federico Lacroze]:[General Lemos]],UR_BolxEst2[[#This Row],[Federico Lacroze]:[General Lemos]],"&gt;="&amp;LARGE(UR_BolxEst2[[#This Row],[Federico Lacroze]:[General Lemos]],11))</f>
        <v>1539079</v>
      </c>
      <c r="AN75" s="184">
        <f>+AM75/UR_BolxEst2[[#This Row],[TOTAL]]</f>
        <v>0.83134815711079479</v>
      </c>
      <c r="AO75" s="183">
        <f>+UR_BolxEst2[[#This Row],[TOTAL]]-AM75</f>
        <v>312226</v>
      </c>
      <c r="AP75" s="184">
        <f>+AO75/UR_BolxEst2[[#This Row],[TOTAL]]</f>
        <v>0.16865184288920518</v>
      </c>
    </row>
    <row r="76" spans="1:42" x14ac:dyDescent="0.25">
      <c r="A76" s="5">
        <v>2000</v>
      </c>
      <c r="B76" s="5" t="s">
        <v>14</v>
      </c>
      <c r="C76" s="5" t="s">
        <v>27</v>
      </c>
      <c r="D76" s="3">
        <v>476694</v>
      </c>
      <c r="G76" s="162">
        <v>2000</v>
      </c>
      <c r="H76" s="162" t="s">
        <v>14</v>
      </c>
      <c r="I76" s="14">
        <v>476694</v>
      </c>
      <c r="J76" s="14">
        <v>19025</v>
      </c>
      <c r="K76" s="14">
        <v>22463</v>
      </c>
      <c r="L76" s="14">
        <v>36636</v>
      </c>
      <c r="M76" s="14">
        <v>50374</v>
      </c>
      <c r="N76" s="14">
        <v>62550</v>
      </c>
      <c r="O76" s="14">
        <v>58131</v>
      </c>
      <c r="P76" s="14">
        <v>66409</v>
      </c>
      <c r="Q76" s="14">
        <v>82159</v>
      </c>
      <c r="R76" s="14">
        <v>121179</v>
      </c>
      <c r="S76" s="14">
        <v>231297</v>
      </c>
      <c r="T76" s="14">
        <v>230038</v>
      </c>
      <c r="U76" s="14">
        <v>44108</v>
      </c>
      <c r="V76" s="14">
        <v>23345</v>
      </c>
      <c r="W76" s="14">
        <v>136217</v>
      </c>
      <c r="X76" s="14">
        <v>106838</v>
      </c>
      <c r="Y76" s="14">
        <v>48116</v>
      </c>
      <c r="Z76" s="14">
        <v>25475</v>
      </c>
      <c r="AA76" s="14">
        <v>33592</v>
      </c>
      <c r="AB76" s="14">
        <v>35946</v>
      </c>
      <c r="AC76" s="14">
        <v>32023</v>
      </c>
      <c r="AD76" s="14">
        <v>31113</v>
      </c>
      <c r="AE76" s="14">
        <v>328489</v>
      </c>
      <c r="AF76" s="12">
        <f t="shared" si="1"/>
        <v>2302217</v>
      </c>
      <c r="AG76" s="12"/>
      <c r="AI76" s="63">
        <v>1042583.75</v>
      </c>
      <c r="AJ76" s="69">
        <f>+AI76/UR_BolxEst2[[#This Row],[TOTAL]]</f>
        <v>0.45286076421119292</v>
      </c>
      <c r="AM76" s="183">
        <f>SUMIFS(UR_BolxEst2[[#This Row],[Federico Lacroze]:[General Lemos]],UR_BolxEst2[[#This Row],[Federico Lacroze]:[General Lemos]],"&gt;="&amp;LARGE(UR_BolxEst2[[#This Row],[Federico Lacroze]:[General Lemos]],11))</f>
        <v>1900001</v>
      </c>
      <c r="AN76" s="184">
        <f>+AM76/UR_BolxEst2[[#This Row],[TOTAL]]</f>
        <v>0.82529188169490542</v>
      </c>
      <c r="AO76" s="183">
        <f>+UR_BolxEst2[[#This Row],[TOTAL]]-AM76</f>
        <v>402216</v>
      </c>
      <c r="AP76" s="184">
        <f>+AO76/UR_BolxEst2[[#This Row],[TOTAL]]</f>
        <v>0.17470811830509461</v>
      </c>
    </row>
    <row r="77" spans="1:42" x14ac:dyDescent="0.25">
      <c r="A77" s="5">
        <v>2000</v>
      </c>
      <c r="B77" s="5" t="s">
        <v>15</v>
      </c>
      <c r="C77" s="5" t="s">
        <v>27</v>
      </c>
      <c r="D77" s="3">
        <v>475991</v>
      </c>
      <c r="G77" s="162">
        <v>2000</v>
      </c>
      <c r="H77" s="162" t="s">
        <v>15</v>
      </c>
      <c r="I77" s="14">
        <v>475991</v>
      </c>
      <c r="J77" s="14">
        <v>17255</v>
      </c>
      <c r="K77" s="14">
        <v>19191</v>
      </c>
      <c r="L77" s="14">
        <v>31637</v>
      </c>
      <c r="M77" s="14">
        <v>42279</v>
      </c>
      <c r="N77" s="14">
        <v>53502</v>
      </c>
      <c r="O77" s="14">
        <v>50191</v>
      </c>
      <c r="P77" s="14">
        <v>57940</v>
      </c>
      <c r="Q77" s="14">
        <v>70349</v>
      </c>
      <c r="R77" s="14">
        <v>108716</v>
      </c>
      <c r="S77" s="14">
        <v>208692</v>
      </c>
      <c r="T77" s="14">
        <v>206841</v>
      </c>
      <c r="U77" s="14">
        <v>36227</v>
      </c>
      <c r="V77" s="14">
        <v>20250</v>
      </c>
      <c r="W77" s="14">
        <v>122626</v>
      </c>
      <c r="X77" s="14">
        <v>93627</v>
      </c>
      <c r="Y77" s="14">
        <v>40808</v>
      </c>
      <c r="Z77" s="14">
        <v>21210</v>
      </c>
      <c r="AA77" s="14">
        <v>27609</v>
      </c>
      <c r="AB77" s="14">
        <v>30489</v>
      </c>
      <c r="AC77" s="14">
        <v>27980</v>
      </c>
      <c r="AD77" s="14">
        <v>18386</v>
      </c>
      <c r="AE77" s="14">
        <v>301275</v>
      </c>
      <c r="AF77" s="12">
        <f t="shared" si="1"/>
        <v>2083071</v>
      </c>
      <c r="AG77" s="12"/>
      <c r="AI77" s="63">
        <v>916633.85</v>
      </c>
      <c r="AJ77" s="69">
        <f>+AI77/UR_BolxEst2[[#This Row],[TOTAL]]</f>
        <v>0.44003965779370935</v>
      </c>
      <c r="AM77" s="183">
        <f>SUMIFS(UR_BolxEst2[[#This Row],[Federico Lacroze]:[General Lemos]],UR_BolxEst2[[#This Row],[Federico Lacroze]:[General Lemos]],"&gt;="&amp;LARGE(UR_BolxEst2[[#This Row],[Federico Lacroze]:[General Lemos]],11))</f>
        <v>1749750</v>
      </c>
      <c r="AN77" s="184">
        <f>+AM77/UR_BolxEst2[[#This Row],[TOTAL]]</f>
        <v>0.83998577100828531</v>
      </c>
      <c r="AO77" s="183">
        <f>+UR_BolxEst2[[#This Row],[TOTAL]]-AM77</f>
        <v>333321</v>
      </c>
      <c r="AP77" s="184">
        <f>+AO77/UR_BolxEst2[[#This Row],[TOTAL]]</f>
        <v>0.16001422899171464</v>
      </c>
    </row>
    <row r="78" spans="1:42" x14ac:dyDescent="0.25">
      <c r="A78" s="5">
        <v>2000</v>
      </c>
      <c r="B78" s="5" t="s">
        <v>4</v>
      </c>
      <c r="C78" s="5" t="s">
        <v>27</v>
      </c>
      <c r="D78" s="3">
        <v>487234</v>
      </c>
      <c r="G78" s="162">
        <v>2000</v>
      </c>
      <c r="H78" s="162" t="s">
        <v>4</v>
      </c>
      <c r="I78" s="14">
        <v>487234</v>
      </c>
      <c r="J78" s="14">
        <v>16685</v>
      </c>
      <c r="K78" s="14">
        <v>19657</v>
      </c>
      <c r="L78" s="14">
        <v>33634</v>
      </c>
      <c r="M78" s="14">
        <v>47656</v>
      </c>
      <c r="N78" s="14">
        <v>56828</v>
      </c>
      <c r="O78" s="14">
        <v>50391</v>
      </c>
      <c r="P78" s="14">
        <v>62308</v>
      </c>
      <c r="Q78" s="14">
        <v>74073</v>
      </c>
      <c r="R78" s="14">
        <v>113002</v>
      </c>
      <c r="S78" s="14">
        <v>222204</v>
      </c>
      <c r="T78" s="14">
        <v>215435</v>
      </c>
      <c r="U78" s="14">
        <v>35986</v>
      </c>
      <c r="V78" s="14">
        <v>21412</v>
      </c>
      <c r="W78" s="14">
        <v>127990</v>
      </c>
      <c r="X78" s="14">
        <v>98660</v>
      </c>
      <c r="Y78" s="14">
        <v>41294</v>
      </c>
      <c r="Z78" s="14">
        <v>20378</v>
      </c>
      <c r="AA78" s="14">
        <v>30250</v>
      </c>
      <c r="AB78" s="14">
        <v>32303</v>
      </c>
      <c r="AC78" s="14">
        <v>29505</v>
      </c>
      <c r="AD78" s="14">
        <v>18798</v>
      </c>
      <c r="AE78" s="14">
        <v>314496</v>
      </c>
      <c r="AF78" s="12">
        <f t="shared" si="1"/>
        <v>2170179</v>
      </c>
      <c r="AG78" s="12"/>
      <c r="AI78" s="63">
        <v>948914.9</v>
      </c>
      <c r="AJ78" s="69">
        <f>+AI78/UR_BolxEst2[[#This Row],[TOTAL]]</f>
        <v>0.43725190410560605</v>
      </c>
      <c r="AM78" s="183">
        <f>SUMIFS(UR_BolxEst2[[#This Row],[Federico Lacroze]:[General Lemos]],UR_BolxEst2[[#This Row],[Federico Lacroze]:[General Lemos]],"&gt;="&amp;LARGE(UR_BolxEst2[[#This Row],[Federico Lacroze]:[General Lemos]],11))</f>
        <v>1822621</v>
      </c>
      <c r="AN78" s="184">
        <f>+AM78/UR_BolxEst2[[#This Row],[TOTAL]]</f>
        <v>0.83984823371712658</v>
      </c>
      <c r="AO78" s="183">
        <f>+UR_BolxEst2[[#This Row],[TOTAL]]-AM78</f>
        <v>347558</v>
      </c>
      <c r="AP78" s="184">
        <f>+AO78/UR_BolxEst2[[#This Row],[TOTAL]]</f>
        <v>0.16015176628287345</v>
      </c>
    </row>
    <row r="79" spans="1:42" x14ac:dyDescent="0.25">
      <c r="A79" s="5">
        <v>2000</v>
      </c>
      <c r="B79" s="5" t="s">
        <v>5</v>
      </c>
      <c r="C79" s="5" t="s">
        <v>27</v>
      </c>
      <c r="D79" s="3">
        <v>475266</v>
      </c>
      <c r="G79" s="162">
        <v>2000</v>
      </c>
      <c r="H79" s="162" t="s">
        <v>5</v>
      </c>
      <c r="I79" s="14">
        <v>475266</v>
      </c>
      <c r="J79" s="14">
        <v>16311</v>
      </c>
      <c r="K79" s="14">
        <v>18078</v>
      </c>
      <c r="L79" s="14">
        <v>32376</v>
      </c>
      <c r="M79" s="14">
        <v>44899</v>
      </c>
      <c r="N79" s="14">
        <v>55488</v>
      </c>
      <c r="O79" s="14">
        <v>49251</v>
      </c>
      <c r="P79" s="14">
        <v>59176</v>
      </c>
      <c r="Q79" s="14">
        <v>71171</v>
      </c>
      <c r="R79" s="14">
        <v>108903</v>
      </c>
      <c r="S79" s="14">
        <v>214291</v>
      </c>
      <c r="T79" s="14">
        <v>207693</v>
      </c>
      <c r="U79" s="14">
        <v>33916</v>
      </c>
      <c r="V79" s="14">
        <v>20199</v>
      </c>
      <c r="W79" s="14">
        <v>125388</v>
      </c>
      <c r="X79" s="14">
        <v>94168</v>
      </c>
      <c r="Y79" s="14">
        <v>40519</v>
      </c>
      <c r="Z79" s="14">
        <v>20611</v>
      </c>
      <c r="AA79" s="14">
        <v>29369</v>
      </c>
      <c r="AB79" s="14">
        <v>32373</v>
      </c>
      <c r="AC79" s="14">
        <v>28290</v>
      </c>
      <c r="AD79" s="14">
        <v>17650</v>
      </c>
      <c r="AE79" s="14">
        <v>305381</v>
      </c>
      <c r="AF79" s="12">
        <f t="shared" si="1"/>
        <v>2100767</v>
      </c>
      <c r="AG79" s="12"/>
      <c r="AI79" s="63">
        <v>912868.29999999993</v>
      </c>
      <c r="AJ79" s="69">
        <f>+AI79/UR_BolxEst2[[#This Row],[TOTAL]]</f>
        <v>0.43454047973906668</v>
      </c>
      <c r="AM79" s="183">
        <f>SUMIFS(UR_BolxEst2[[#This Row],[Federico Lacroze]:[General Lemos]],UR_BolxEst2[[#This Row],[Federico Lacroze]:[General Lemos]],"&gt;="&amp;LARGE(UR_BolxEst2[[#This Row],[Federico Lacroze]:[General Lemos]],11))</f>
        <v>1766176</v>
      </c>
      <c r="AN79" s="184">
        <f>+AM79/UR_BolxEst2[[#This Row],[TOTAL]]</f>
        <v>0.84072912417226664</v>
      </c>
      <c r="AO79" s="183">
        <f>+UR_BolxEst2[[#This Row],[TOTAL]]-AM79</f>
        <v>334591</v>
      </c>
      <c r="AP79" s="184">
        <f>+AO79/UR_BolxEst2[[#This Row],[TOTAL]]</f>
        <v>0.15927087582773339</v>
      </c>
    </row>
    <row r="80" spans="1:42" x14ac:dyDescent="0.25">
      <c r="A80" s="5">
        <v>2000</v>
      </c>
      <c r="B80" s="5" t="s">
        <v>6</v>
      </c>
      <c r="C80" s="5" t="s">
        <v>27</v>
      </c>
      <c r="D80" s="3">
        <v>478214</v>
      </c>
      <c r="G80" s="162">
        <v>2000</v>
      </c>
      <c r="H80" s="162" t="s">
        <v>6</v>
      </c>
      <c r="I80" s="14">
        <v>478214</v>
      </c>
      <c r="J80" s="14">
        <v>17038</v>
      </c>
      <c r="K80" s="14">
        <v>17497</v>
      </c>
      <c r="L80" s="14">
        <v>32334</v>
      </c>
      <c r="M80" s="14">
        <v>45495</v>
      </c>
      <c r="N80" s="14">
        <v>55107</v>
      </c>
      <c r="O80" s="14">
        <v>48778</v>
      </c>
      <c r="P80" s="14">
        <v>61613</v>
      </c>
      <c r="Q80" s="14">
        <v>72447</v>
      </c>
      <c r="R80" s="14">
        <v>115597</v>
      </c>
      <c r="S80" s="14">
        <v>218461</v>
      </c>
      <c r="T80" s="14">
        <v>205321</v>
      </c>
      <c r="U80" s="14">
        <v>36182</v>
      </c>
      <c r="V80" s="14">
        <v>20494</v>
      </c>
      <c r="W80" s="14">
        <v>123575</v>
      </c>
      <c r="X80" s="14">
        <v>96313</v>
      </c>
      <c r="Y80" s="14">
        <v>42204</v>
      </c>
      <c r="Z80" s="14">
        <v>22648</v>
      </c>
      <c r="AA80" s="14">
        <v>28416</v>
      </c>
      <c r="AB80" s="14">
        <v>33495</v>
      </c>
      <c r="AC80" s="14">
        <v>27810</v>
      </c>
      <c r="AD80" s="14">
        <v>17808</v>
      </c>
      <c r="AE80" s="14">
        <v>312210</v>
      </c>
      <c r="AF80" s="12">
        <f t="shared" si="1"/>
        <v>2129057</v>
      </c>
      <c r="AG80" s="12"/>
      <c r="AI80" s="63">
        <v>938704.25</v>
      </c>
      <c r="AJ80" s="69">
        <f>+AI80/UR_BolxEst2[[#This Row],[TOTAL]]</f>
        <v>0.44090141785776521</v>
      </c>
      <c r="AM80" s="183">
        <f>SUMIFS(UR_BolxEst2[[#This Row],[Federico Lacroze]:[General Lemos]],UR_BolxEst2[[#This Row],[Federico Lacroze]:[General Lemos]],"&gt;="&amp;LARGE(UR_BolxEst2[[#This Row],[Federico Lacroze]:[General Lemos]],11))</f>
        <v>1787636</v>
      </c>
      <c r="AN80" s="184">
        <f>+AM80/UR_BolxEst2[[#This Row],[TOTAL]]</f>
        <v>0.83963745451624827</v>
      </c>
      <c r="AO80" s="183">
        <f>+UR_BolxEst2[[#This Row],[TOTAL]]-AM80</f>
        <v>341421</v>
      </c>
      <c r="AP80" s="184">
        <f>+AO80/UR_BolxEst2[[#This Row],[TOTAL]]</f>
        <v>0.16036254548375173</v>
      </c>
    </row>
    <row r="81" spans="1:42" x14ac:dyDescent="0.25">
      <c r="A81" s="5">
        <v>2000</v>
      </c>
      <c r="B81" s="5" t="s">
        <v>7</v>
      </c>
      <c r="C81" s="5" t="s">
        <v>27</v>
      </c>
      <c r="D81" s="3">
        <v>484451</v>
      </c>
      <c r="G81" s="162">
        <v>2000</v>
      </c>
      <c r="H81" s="162" t="s">
        <v>7</v>
      </c>
      <c r="I81" s="14">
        <v>484451</v>
      </c>
      <c r="J81" s="14">
        <v>18084</v>
      </c>
      <c r="K81" s="14">
        <v>20883</v>
      </c>
      <c r="L81" s="14">
        <v>35890</v>
      </c>
      <c r="M81" s="14">
        <v>50590</v>
      </c>
      <c r="N81" s="14">
        <v>60438</v>
      </c>
      <c r="O81" s="14">
        <v>53542</v>
      </c>
      <c r="P81" s="14">
        <v>66033</v>
      </c>
      <c r="Q81" s="14">
        <v>78360</v>
      </c>
      <c r="R81" s="14">
        <v>120648</v>
      </c>
      <c r="S81" s="14">
        <v>227216</v>
      </c>
      <c r="T81" s="14">
        <v>222590</v>
      </c>
      <c r="U81" s="14">
        <v>37568</v>
      </c>
      <c r="V81" s="14">
        <v>22003</v>
      </c>
      <c r="W81" s="14">
        <v>130741</v>
      </c>
      <c r="X81" s="14">
        <v>101685</v>
      </c>
      <c r="Y81" s="14">
        <v>45071</v>
      </c>
      <c r="Z81" s="14">
        <v>22951</v>
      </c>
      <c r="AA81" s="14">
        <v>32302</v>
      </c>
      <c r="AB81" s="14">
        <v>34576</v>
      </c>
      <c r="AC81" s="14">
        <v>30347</v>
      </c>
      <c r="AD81" s="14">
        <v>19329</v>
      </c>
      <c r="AE81" s="14">
        <v>327894</v>
      </c>
      <c r="AF81" s="12">
        <f t="shared" si="1"/>
        <v>2243192</v>
      </c>
      <c r="AG81" s="12"/>
      <c r="AI81" s="63">
        <v>983702.20000000007</v>
      </c>
      <c r="AJ81" s="69">
        <f>+AI81/UR_BolxEst2[[#This Row],[TOTAL]]</f>
        <v>0.43852786564859364</v>
      </c>
      <c r="AM81" s="183">
        <f>SUMIFS(UR_BolxEst2[[#This Row],[Federico Lacroze]:[General Lemos]],UR_BolxEst2[[#This Row],[Federico Lacroze]:[General Lemos]],"&gt;="&amp;LARGE(UR_BolxEst2[[#This Row],[Federico Lacroze]:[General Lemos]],11))</f>
        <v>1873598</v>
      </c>
      <c r="AN81" s="184">
        <f>+AM81/UR_BolxEst2[[#This Row],[TOTAL]]</f>
        <v>0.83523746518354203</v>
      </c>
      <c r="AO81" s="183">
        <f>+UR_BolxEst2[[#This Row],[TOTAL]]-AM81</f>
        <v>369594</v>
      </c>
      <c r="AP81" s="184">
        <f>+AO81/UR_BolxEst2[[#This Row],[TOTAL]]</f>
        <v>0.16476253481645797</v>
      </c>
    </row>
    <row r="82" spans="1:42" x14ac:dyDescent="0.25">
      <c r="A82" s="5">
        <v>2000</v>
      </c>
      <c r="B82" s="5" t="s">
        <v>8</v>
      </c>
      <c r="C82" s="5" t="s">
        <v>27</v>
      </c>
      <c r="D82" s="3">
        <v>482689</v>
      </c>
      <c r="G82" s="162">
        <v>2000</v>
      </c>
      <c r="H82" s="162" t="s">
        <v>8</v>
      </c>
      <c r="I82" s="14">
        <v>482689</v>
      </c>
      <c r="J82" s="14">
        <v>19177</v>
      </c>
      <c r="K82" s="14">
        <v>21750</v>
      </c>
      <c r="L82" s="14">
        <v>35416</v>
      </c>
      <c r="M82" s="14">
        <v>48478</v>
      </c>
      <c r="N82" s="14">
        <v>59050</v>
      </c>
      <c r="O82" s="14">
        <v>54614</v>
      </c>
      <c r="P82" s="14">
        <v>66167</v>
      </c>
      <c r="Q82" s="14">
        <v>78029</v>
      </c>
      <c r="R82" s="14">
        <v>120142</v>
      </c>
      <c r="S82" s="14">
        <v>224065</v>
      </c>
      <c r="T82" s="14">
        <v>217837</v>
      </c>
      <c r="U82" s="14">
        <v>36627</v>
      </c>
      <c r="V82" s="14">
        <v>21112</v>
      </c>
      <c r="W82" s="14">
        <v>126819</v>
      </c>
      <c r="X82" s="14">
        <v>98434</v>
      </c>
      <c r="Y82" s="14">
        <v>44147</v>
      </c>
      <c r="Z82" s="14">
        <v>23330</v>
      </c>
      <c r="AA82" s="14">
        <v>33155</v>
      </c>
      <c r="AB82" s="14">
        <v>34385</v>
      </c>
      <c r="AC82" s="14">
        <v>29249</v>
      </c>
      <c r="AD82" s="14">
        <v>19466</v>
      </c>
      <c r="AE82" s="14">
        <v>313265</v>
      </c>
      <c r="AF82" s="12">
        <f t="shared" si="1"/>
        <v>2207403</v>
      </c>
      <c r="AG82" s="12"/>
      <c r="AI82" s="63">
        <v>963205.5</v>
      </c>
      <c r="AJ82" s="69">
        <f>+AI82/UR_BolxEst2[[#This Row],[TOTAL]]</f>
        <v>0.43635235613977147</v>
      </c>
      <c r="AM82" s="183">
        <f>SUMIFS(UR_BolxEst2[[#This Row],[Federico Lacroze]:[General Lemos]],UR_BolxEst2[[#This Row],[Federico Lacroze]:[General Lemos]],"&gt;="&amp;LARGE(UR_BolxEst2[[#This Row],[Federico Lacroze]:[General Lemos]],11))</f>
        <v>1841111</v>
      </c>
      <c r="AN82" s="184">
        <f>+AM82/UR_BolxEst2[[#This Row],[TOTAL]]</f>
        <v>0.83406201767416277</v>
      </c>
      <c r="AO82" s="183">
        <f>+UR_BolxEst2[[#This Row],[TOTAL]]-AM82</f>
        <v>366292</v>
      </c>
      <c r="AP82" s="184">
        <f>+AO82/UR_BolxEst2[[#This Row],[TOTAL]]</f>
        <v>0.1659379823258372</v>
      </c>
    </row>
    <row r="83" spans="1:42" x14ac:dyDescent="0.25">
      <c r="A83" s="5">
        <v>2000</v>
      </c>
      <c r="B83" s="5" t="s">
        <v>9</v>
      </c>
      <c r="C83" s="5" t="s">
        <v>27</v>
      </c>
      <c r="D83" s="3">
        <v>495446</v>
      </c>
      <c r="G83" s="162">
        <v>2000</v>
      </c>
      <c r="H83" s="162" t="s">
        <v>9</v>
      </c>
      <c r="I83" s="14">
        <v>495446</v>
      </c>
      <c r="J83" s="14">
        <v>17495</v>
      </c>
      <c r="K83" s="14">
        <v>20997</v>
      </c>
      <c r="L83" s="14">
        <v>35636</v>
      </c>
      <c r="M83" s="14">
        <v>47567</v>
      </c>
      <c r="N83" s="14">
        <v>59158</v>
      </c>
      <c r="O83" s="14">
        <v>51546</v>
      </c>
      <c r="P83" s="14">
        <v>64665</v>
      </c>
      <c r="Q83" s="14">
        <v>76863</v>
      </c>
      <c r="R83" s="14">
        <v>118015</v>
      </c>
      <c r="S83" s="14">
        <v>228362</v>
      </c>
      <c r="T83" s="14">
        <v>217223</v>
      </c>
      <c r="U83" s="14">
        <v>37303</v>
      </c>
      <c r="V83" s="14">
        <v>20993</v>
      </c>
      <c r="W83" s="14">
        <v>130385</v>
      </c>
      <c r="X83" s="14">
        <v>95942</v>
      </c>
      <c r="Y83" s="14">
        <v>47501</v>
      </c>
      <c r="Z83" s="14">
        <v>23449</v>
      </c>
      <c r="AA83" s="14">
        <v>32868</v>
      </c>
      <c r="AB83" s="14">
        <v>32745</v>
      </c>
      <c r="AC83" s="14">
        <v>29854</v>
      </c>
      <c r="AD83" s="14">
        <v>19249</v>
      </c>
      <c r="AE83" s="14">
        <v>316256</v>
      </c>
      <c r="AF83" s="12">
        <f t="shared" si="1"/>
        <v>2219518</v>
      </c>
      <c r="AG83" s="12"/>
      <c r="AI83" s="63">
        <v>968367.05</v>
      </c>
      <c r="AJ83" s="69">
        <f>+AI83/UR_BolxEst2[[#This Row],[TOTAL]]</f>
        <v>0.43629610122558143</v>
      </c>
      <c r="AM83" s="183">
        <f>SUMIFS(UR_BolxEst2[[#This Row],[Federico Lacroze]:[General Lemos]],UR_BolxEst2[[#This Row],[Federico Lacroze]:[General Lemos]],"&gt;="&amp;LARGE(UR_BolxEst2[[#This Row],[Federico Lacroze]:[General Lemos]],11))</f>
        <v>1853861</v>
      </c>
      <c r="AN83" s="184">
        <f>+AM83/UR_BolxEst2[[#This Row],[TOTAL]]</f>
        <v>0.83525387043493227</v>
      </c>
      <c r="AO83" s="183">
        <f>+UR_BolxEst2[[#This Row],[TOTAL]]-AM83</f>
        <v>365657</v>
      </c>
      <c r="AP83" s="184">
        <f>+AO83/UR_BolxEst2[[#This Row],[TOTAL]]</f>
        <v>0.16474612956506773</v>
      </c>
    </row>
    <row r="84" spans="1:42" x14ac:dyDescent="0.25">
      <c r="A84" s="5">
        <v>2000</v>
      </c>
      <c r="B84" s="5" t="s">
        <v>10</v>
      </c>
      <c r="C84" s="5" t="s">
        <v>27</v>
      </c>
      <c r="D84" s="3">
        <v>447350</v>
      </c>
      <c r="G84" s="162">
        <v>2000</v>
      </c>
      <c r="H84" s="162" t="s">
        <v>10</v>
      </c>
      <c r="I84" s="14">
        <v>447350</v>
      </c>
      <c r="J84" s="14">
        <v>16889</v>
      </c>
      <c r="K84" s="14">
        <v>18003</v>
      </c>
      <c r="L84" s="14">
        <v>34944</v>
      </c>
      <c r="M84" s="14">
        <v>48112</v>
      </c>
      <c r="N84" s="14">
        <v>56582</v>
      </c>
      <c r="O84" s="14">
        <v>50154</v>
      </c>
      <c r="P84" s="14">
        <v>62793</v>
      </c>
      <c r="Q84" s="14">
        <v>73898</v>
      </c>
      <c r="R84" s="14">
        <v>113919</v>
      </c>
      <c r="S84" s="14">
        <v>219490</v>
      </c>
      <c r="T84" s="14">
        <v>209854</v>
      </c>
      <c r="U84" s="14">
        <v>36106</v>
      </c>
      <c r="V84" s="14">
        <v>20590</v>
      </c>
      <c r="W84" s="14">
        <v>123444</v>
      </c>
      <c r="X84" s="14">
        <v>94452</v>
      </c>
      <c r="Y84" s="14">
        <v>43712</v>
      </c>
      <c r="Z84" s="14">
        <v>22895</v>
      </c>
      <c r="AA84" s="14">
        <v>31620</v>
      </c>
      <c r="AB84" s="14">
        <v>33539</v>
      </c>
      <c r="AC84" s="14">
        <v>29210</v>
      </c>
      <c r="AD84" s="14">
        <v>18775</v>
      </c>
      <c r="AE84" s="14">
        <v>303029</v>
      </c>
      <c r="AF84" s="12">
        <f t="shared" si="1"/>
        <v>2109360</v>
      </c>
      <c r="AG84" s="12"/>
      <c r="AI84" s="63">
        <v>922084.95</v>
      </c>
      <c r="AJ84" s="69">
        <f>+AI84/UR_BolxEst2[[#This Row],[TOTAL]]</f>
        <v>0.43713967743770621</v>
      </c>
      <c r="AM84" s="183">
        <f>SUMIFS(UR_BolxEst2[[#This Row],[Federico Lacroze]:[General Lemos]],UR_BolxEst2[[#This Row],[Federico Lacroze]:[General Lemos]],"&gt;="&amp;LARGE(UR_BolxEst2[[#This Row],[Federico Lacroze]:[General Lemos]],11))</f>
        <v>1754965</v>
      </c>
      <c r="AN84" s="184">
        <f>+AM84/UR_BolxEst2[[#This Row],[TOTAL]]</f>
        <v>0.83198932377593204</v>
      </c>
      <c r="AO84" s="183">
        <f>+UR_BolxEst2[[#This Row],[TOTAL]]-AM84</f>
        <v>354395</v>
      </c>
      <c r="AP84" s="184">
        <f>+AO84/UR_BolxEst2[[#This Row],[TOTAL]]</f>
        <v>0.16801067622406796</v>
      </c>
    </row>
    <row r="85" spans="1:42" x14ac:dyDescent="0.25">
      <c r="A85" s="5">
        <v>2000</v>
      </c>
      <c r="B85" s="5" t="s">
        <v>11</v>
      </c>
      <c r="C85" s="5" t="s">
        <v>27</v>
      </c>
      <c r="D85" s="3">
        <v>433403</v>
      </c>
      <c r="G85" s="162">
        <v>2000</v>
      </c>
      <c r="H85" s="162" t="s">
        <v>11</v>
      </c>
      <c r="I85" s="14">
        <v>433403</v>
      </c>
      <c r="J85" s="14">
        <v>14342</v>
      </c>
      <c r="K85" s="14">
        <v>15076</v>
      </c>
      <c r="L85" s="14">
        <v>33005</v>
      </c>
      <c r="M85" s="14">
        <v>42020</v>
      </c>
      <c r="N85" s="14">
        <v>48733</v>
      </c>
      <c r="O85" s="14">
        <v>43791</v>
      </c>
      <c r="P85" s="14">
        <v>53910</v>
      </c>
      <c r="Q85" s="14">
        <v>64768</v>
      </c>
      <c r="R85" s="14">
        <v>99586</v>
      </c>
      <c r="S85" s="14">
        <v>197143</v>
      </c>
      <c r="T85" s="14">
        <v>192520</v>
      </c>
      <c r="U85" s="14">
        <v>32631</v>
      </c>
      <c r="V85" s="14">
        <v>18404</v>
      </c>
      <c r="W85" s="14">
        <v>109649</v>
      </c>
      <c r="X85" s="14">
        <v>84102</v>
      </c>
      <c r="Y85" s="14">
        <v>38675</v>
      </c>
      <c r="Z85" s="14">
        <v>20729</v>
      </c>
      <c r="AA85" s="14">
        <v>26195</v>
      </c>
      <c r="AB85" s="14">
        <v>29235</v>
      </c>
      <c r="AC85" s="14">
        <v>25764</v>
      </c>
      <c r="AD85" s="14">
        <v>17231</v>
      </c>
      <c r="AE85" s="14">
        <v>284735</v>
      </c>
      <c r="AF85" s="12">
        <f t="shared" si="1"/>
        <v>1925647</v>
      </c>
      <c r="AG85" s="12"/>
      <c r="AI85" s="63">
        <v>861970.8</v>
      </c>
      <c r="AJ85" s="69">
        <f>+AI85/UR_BolxEst2[[#This Row],[TOTAL]]</f>
        <v>0.44762658992016713</v>
      </c>
      <c r="AM85" s="183">
        <f>SUMIFS(UR_BolxEst2[[#This Row],[Federico Lacroze]:[General Lemos]],UR_BolxEst2[[#This Row],[Federico Lacroze]:[General Lemos]],"&gt;="&amp;LARGE(UR_BolxEst2[[#This Row],[Federico Lacroze]:[General Lemos]],11))</f>
        <v>1612340</v>
      </c>
      <c r="AN85" s="184">
        <f>+AM85/UR_BolxEst2[[#This Row],[TOTAL]]</f>
        <v>0.83729780172586143</v>
      </c>
      <c r="AO85" s="183">
        <f>+UR_BolxEst2[[#This Row],[TOTAL]]-AM85</f>
        <v>313307</v>
      </c>
      <c r="AP85" s="184">
        <f>+AO85/UR_BolxEst2[[#This Row],[TOTAL]]</f>
        <v>0.16270219827413851</v>
      </c>
    </row>
    <row r="86" spans="1:42" x14ac:dyDescent="0.25">
      <c r="A86" s="5">
        <v>2001</v>
      </c>
      <c r="B86" s="5" t="s">
        <v>12</v>
      </c>
      <c r="C86" s="5" t="s">
        <v>27</v>
      </c>
      <c r="D86" s="3">
        <v>371341</v>
      </c>
      <c r="G86" s="162">
        <v>2001</v>
      </c>
      <c r="H86" s="162" t="s">
        <v>12</v>
      </c>
      <c r="I86" s="14">
        <v>371341</v>
      </c>
      <c r="J86" s="14">
        <v>13623</v>
      </c>
      <c r="K86" s="14">
        <v>14274</v>
      </c>
      <c r="L86" s="14">
        <v>27142</v>
      </c>
      <c r="M86" s="14">
        <v>37500</v>
      </c>
      <c r="N86" s="14">
        <v>41910</v>
      </c>
      <c r="O86" s="14">
        <v>41059</v>
      </c>
      <c r="P86" s="14">
        <v>48067</v>
      </c>
      <c r="Q86" s="14">
        <v>57748</v>
      </c>
      <c r="R86" s="14">
        <v>92905</v>
      </c>
      <c r="S86" s="14">
        <v>174877</v>
      </c>
      <c r="T86" s="14">
        <v>169280</v>
      </c>
      <c r="U86" s="14">
        <v>31803</v>
      </c>
      <c r="V86" s="14">
        <v>16364</v>
      </c>
      <c r="W86" s="14">
        <v>97973</v>
      </c>
      <c r="X86" s="14">
        <v>76587</v>
      </c>
      <c r="Y86" s="14">
        <v>36777</v>
      </c>
      <c r="Z86" s="14">
        <v>19352</v>
      </c>
      <c r="AA86" s="14">
        <v>22485</v>
      </c>
      <c r="AB86" s="14">
        <v>26485</v>
      </c>
      <c r="AC86" s="14">
        <v>23480</v>
      </c>
      <c r="AD86" s="14">
        <v>14295</v>
      </c>
      <c r="AE86" s="14">
        <v>260877</v>
      </c>
      <c r="AF86" s="12">
        <f t="shared" si="1"/>
        <v>1716204</v>
      </c>
      <c r="AG86" s="12"/>
      <c r="AI86" s="63">
        <v>863761.75</v>
      </c>
      <c r="AJ86" s="69">
        <f>+AI86/UR_BolxEst2[[#This Row],[TOTAL]]</f>
        <v>0.50329783056093569</v>
      </c>
      <c r="AM86" s="183">
        <f>SUMIFS(UR_BolxEst2[[#This Row],[Federico Lacroze]:[General Lemos]],UR_BolxEst2[[#This Row],[Federico Lacroze]:[General Lemos]],"&gt;="&amp;LARGE(UR_BolxEst2[[#This Row],[Federico Lacroze]:[General Lemos]],11))</f>
        <v>1432624</v>
      </c>
      <c r="AN86" s="184">
        <f>+AM86/UR_BolxEst2[[#This Row],[TOTAL]]</f>
        <v>0.83476323327529822</v>
      </c>
      <c r="AO86" s="183">
        <f>+UR_BolxEst2[[#This Row],[TOTAL]]-AM86</f>
        <v>283580</v>
      </c>
      <c r="AP86" s="184">
        <f>+AO86/UR_BolxEst2[[#This Row],[TOTAL]]</f>
        <v>0.16523676672470172</v>
      </c>
    </row>
    <row r="87" spans="1:42" x14ac:dyDescent="0.25">
      <c r="A87" s="5">
        <v>2001</v>
      </c>
      <c r="B87" s="5" t="s">
        <v>13</v>
      </c>
      <c r="C87" s="5" t="s">
        <v>27</v>
      </c>
      <c r="D87" s="3">
        <v>365481</v>
      </c>
      <c r="G87" s="162">
        <v>2001</v>
      </c>
      <c r="H87" s="162" t="s">
        <v>13</v>
      </c>
      <c r="I87" s="14">
        <v>365481</v>
      </c>
      <c r="J87" s="14">
        <v>13930</v>
      </c>
      <c r="K87" s="14">
        <v>14173</v>
      </c>
      <c r="L87" s="14">
        <v>26288</v>
      </c>
      <c r="M87" s="14">
        <v>36810</v>
      </c>
      <c r="N87" s="14">
        <v>42161</v>
      </c>
      <c r="O87" s="14">
        <v>39889</v>
      </c>
      <c r="P87" s="14">
        <v>48524</v>
      </c>
      <c r="Q87" s="14">
        <v>60351</v>
      </c>
      <c r="R87" s="14">
        <v>89787</v>
      </c>
      <c r="S87" s="14">
        <v>172225</v>
      </c>
      <c r="T87" s="14">
        <v>166400</v>
      </c>
      <c r="U87" s="14">
        <v>30281</v>
      </c>
      <c r="V87" s="14">
        <v>15770</v>
      </c>
      <c r="W87" s="14">
        <v>96230</v>
      </c>
      <c r="X87" s="14">
        <v>74517</v>
      </c>
      <c r="Y87" s="14">
        <v>34986</v>
      </c>
      <c r="Z87" s="14">
        <v>18870</v>
      </c>
      <c r="AA87" s="14">
        <v>24851</v>
      </c>
      <c r="AB87" s="14">
        <v>26757</v>
      </c>
      <c r="AC87" s="14">
        <v>23123</v>
      </c>
      <c r="AD87" s="14">
        <v>15138</v>
      </c>
      <c r="AE87" s="14">
        <v>248728</v>
      </c>
      <c r="AF87" s="12">
        <f t="shared" si="1"/>
        <v>1685270</v>
      </c>
      <c r="AG87" s="12"/>
      <c r="AI87" s="63">
        <v>862884.78</v>
      </c>
      <c r="AJ87" s="69">
        <f>+AI87/UR_BolxEst2[[#This Row],[TOTAL]]</f>
        <v>0.51201574821838636</v>
      </c>
      <c r="AM87" s="183">
        <f>SUMIFS(UR_BolxEst2[[#This Row],[Federico Lacroze]:[General Lemos]],UR_BolxEst2[[#This Row],[Federico Lacroze]:[General Lemos]],"&gt;="&amp;LARGE(UR_BolxEst2[[#This Row],[Federico Lacroze]:[General Lemos]],11))</f>
        <v>1404293</v>
      </c>
      <c r="AN87" s="184">
        <f>+AM87/UR_BolxEst2[[#This Row],[TOTAL]]</f>
        <v>0.83327478682941014</v>
      </c>
      <c r="AO87" s="183">
        <f>+UR_BolxEst2[[#This Row],[TOTAL]]-AM87</f>
        <v>280977</v>
      </c>
      <c r="AP87" s="184">
        <f>+AO87/UR_BolxEst2[[#This Row],[TOTAL]]</f>
        <v>0.16672521317058989</v>
      </c>
    </row>
    <row r="88" spans="1:42" x14ac:dyDescent="0.25">
      <c r="A88" s="5">
        <v>2001</v>
      </c>
      <c r="B88" s="5" t="s">
        <v>14</v>
      </c>
      <c r="C88" s="5" t="s">
        <v>27</v>
      </c>
      <c r="D88" s="3">
        <v>433154</v>
      </c>
      <c r="G88" s="162">
        <v>2001</v>
      </c>
      <c r="H88" s="162" t="s">
        <v>14</v>
      </c>
      <c r="I88" s="14">
        <v>433154</v>
      </c>
      <c r="J88" s="14">
        <v>17061</v>
      </c>
      <c r="K88" s="14">
        <v>18626</v>
      </c>
      <c r="L88" s="14">
        <v>32444</v>
      </c>
      <c r="M88" s="14">
        <v>46297</v>
      </c>
      <c r="N88" s="14">
        <v>54616</v>
      </c>
      <c r="O88" s="14">
        <v>46066</v>
      </c>
      <c r="P88" s="14">
        <v>59500</v>
      </c>
      <c r="Q88" s="14">
        <v>72858</v>
      </c>
      <c r="R88" s="14">
        <v>108878</v>
      </c>
      <c r="S88" s="14">
        <v>210825</v>
      </c>
      <c r="T88" s="14">
        <v>206749</v>
      </c>
      <c r="U88" s="14">
        <v>35907</v>
      </c>
      <c r="V88" s="14">
        <v>19471</v>
      </c>
      <c r="W88" s="14">
        <v>121797</v>
      </c>
      <c r="X88" s="14">
        <v>92602</v>
      </c>
      <c r="Y88" s="14">
        <v>43665</v>
      </c>
      <c r="Z88" s="14">
        <v>23166</v>
      </c>
      <c r="AA88" s="14">
        <v>30239</v>
      </c>
      <c r="AB88" s="14">
        <v>32206</v>
      </c>
      <c r="AC88" s="14">
        <v>29255</v>
      </c>
      <c r="AD88" s="14">
        <v>19374</v>
      </c>
      <c r="AE88" s="14">
        <v>295080</v>
      </c>
      <c r="AF88" s="12">
        <f t="shared" si="1"/>
        <v>2049836</v>
      </c>
      <c r="AG88" s="12"/>
      <c r="AI88" s="63">
        <v>1124103.3900000001</v>
      </c>
      <c r="AJ88" s="69">
        <f>+AI88/UR_BolxEst2[[#This Row],[TOTAL]]</f>
        <v>0.54838698803221342</v>
      </c>
      <c r="AM88" s="183">
        <f>SUMIFS(UR_BolxEst2[[#This Row],[Federico Lacroze]:[General Lemos]],UR_BolxEst2[[#This Row],[Federico Lacroze]:[General Lemos]],"&gt;="&amp;LARGE(UR_BolxEst2[[#This Row],[Federico Lacroze]:[General Lemos]],11))</f>
        <v>1702356</v>
      </c>
      <c r="AN88" s="184">
        <f>+AM88/UR_BolxEst2[[#This Row],[TOTAL]]</f>
        <v>0.8304839996955854</v>
      </c>
      <c r="AO88" s="183">
        <f>+UR_BolxEst2[[#This Row],[TOTAL]]-AM88</f>
        <v>347480</v>
      </c>
      <c r="AP88" s="184">
        <f>+AO88/UR_BolxEst2[[#This Row],[TOTAL]]</f>
        <v>0.1695160003044146</v>
      </c>
    </row>
    <row r="89" spans="1:42" x14ac:dyDescent="0.25">
      <c r="A89" s="5">
        <v>2001</v>
      </c>
      <c r="B89" s="5" t="s">
        <v>15</v>
      </c>
      <c r="C89" s="5" t="s">
        <v>27</v>
      </c>
      <c r="D89" s="3">
        <v>430109</v>
      </c>
      <c r="G89" s="162">
        <v>2001</v>
      </c>
      <c r="H89" s="162" t="s">
        <v>15</v>
      </c>
      <c r="I89" s="14">
        <v>430109</v>
      </c>
      <c r="J89" s="14">
        <v>14387</v>
      </c>
      <c r="K89" s="14">
        <v>16374</v>
      </c>
      <c r="L89" s="14">
        <v>30679</v>
      </c>
      <c r="M89" s="14">
        <v>42237</v>
      </c>
      <c r="N89" s="14">
        <v>52890</v>
      </c>
      <c r="O89" s="14">
        <v>43076</v>
      </c>
      <c r="P89" s="14">
        <v>55421</v>
      </c>
      <c r="Q89" s="14">
        <v>66224</v>
      </c>
      <c r="R89" s="14">
        <v>100813</v>
      </c>
      <c r="S89" s="14">
        <v>207006</v>
      </c>
      <c r="T89" s="14">
        <v>200999</v>
      </c>
      <c r="U89" s="14">
        <v>32395</v>
      </c>
      <c r="V89" s="14">
        <v>17750</v>
      </c>
      <c r="W89" s="14">
        <v>116761</v>
      </c>
      <c r="X89" s="14">
        <v>85505</v>
      </c>
      <c r="Y89" s="14">
        <v>40304</v>
      </c>
      <c r="Z89" s="14">
        <v>19769</v>
      </c>
      <c r="AA89" s="14">
        <v>28152</v>
      </c>
      <c r="AB89" s="14">
        <v>29252</v>
      </c>
      <c r="AC89" s="14">
        <v>25969</v>
      </c>
      <c r="AD89" s="14">
        <v>18325</v>
      </c>
      <c r="AE89" s="14">
        <v>285166</v>
      </c>
      <c r="AF89" s="12">
        <f t="shared" si="1"/>
        <v>1959563</v>
      </c>
      <c r="AG89" s="12"/>
      <c r="AI89" s="63">
        <v>1186505.55</v>
      </c>
      <c r="AJ89" s="69">
        <f>+AI89/UR_BolxEst2[[#This Row],[TOTAL]]</f>
        <v>0.60549497515517492</v>
      </c>
      <c r="AM89" s="183">
        <f>SUMIFS(UR_BolxEst2[[#This Row],[Federico Lacroze]:[General Lemos]],UR_BolxEst2[[#This Row],[Federico Lacroze]:[General Lemos]],"&gt;="&amp;LARGE(UR_BolxEst2[[#This Row],[Federico Lacroze]:[General Lemos]],11))</f>
        <v>1643970</v>
      </c>
      <c r="AN89" s="184">
        <f>+AM89/UR_BolxEst2[[#This Row],[TOTAL]]</f>
        <v>0.8389472550767697</v>
      </c>
      <c r="AO89" s="183">
        <f>+UR_BolxEst2[[#This Row],[TOTAL]]-AM89</f>
        <v>315593</v>
      </c>
      <c r="AP89" s="184">
        <f>+AO89/UR_BolxEst2[[#This Row],[TOTAL]]</f>
        <v>0.16105274492323032</v>
      </c>
    </row>
    <row r="90" spans="1:42" x14ac:dyDescent="0.25">
      <c r="A90" s="5">
        <v>2001</v>
      </c>
      <c r="B90" s="5" t="s">
        <v>4</v>
      </c>
      <c r="C90" s="5" t="s">
        <v>27</v>
      </c>
      <c r="D90" s="3">
        <v>455884</v>
      </c>
      <c r="G90" s="162">
        <v>2001</v>
      </c>
      <c r="H90" s="162" t="s">
        <v>4</v>
      </c>
      <c r="I90" s="14">
        <v>455884</v>
      </c>
      <c r="J90" s="14">
        <v>17388</v>
      </c>
      <c r="K90" s="14">
        <v>17837</v>
      </c>
      <c r="L90" s="14">
        <v>32349</v>
      </c>
      <c r="M90" s="14">
        <v>47482</v>
      </c>
      <c r="N90" s="14">
        <v>58087</v>
      </c>
      <c r="O90" s="14">
        <v>47651</v>
      </c>
      <c r="P90" s="14">
        <v>61682</v>
      </c>
      <c r="Q90" s="14">
        <v>71745</v>
      </c>
      <c r="R90" s="14">
        <v>110393</v>
      </c>
      <c r="S90" s="14">
        <v>214658</v>
      </c>
      <c r="T90" s="14">
        <v>214124</v>
      </c>
      <c r="U90" s="14">
        <v>34879</v>
      </c>
      <c r="V90" s="14">
        <v>19076</v>
      </c>
      <c r="W90" s="14">
        <v>124453</v>
      </c>
      <c r="X90" s="14">
        <v>92248</v>
      </c>
      <c r="Y90" s="14">
        <v>41228</v>
      </c>
      <c r="Z90" s="14">
        <v>21002</v>
      </c>
      <c r="AA90" s="14">
        <v>29306</v>
      </c>
      <c r="AB90" s="14">
        <v>31065</v>
      </c>
      <c r="AC90" s="14">
        <v>28904</v>
      </c>
      <c r="AD90" s="14">
        <v>20446</v>
      </c>
      <c r="AE90" s="14">
        <v>295698</v>
      </c>
      <c r="AF90" s="12">
        <f t="shared" si="1"/>
        <v>2087585</v>
      </c>
      <c r="AG90" s="12"/>
      <c r="AI90" s="63">
        <v>1250040.3999999999</v>
      </c>
      <c r="AJ90" s="69">
        <f>+AI90/UR_BolxEst2[[#This Row],[TOTAL]]</f>
        <v>0.59879736633478398</v>
      </c>
      <c r="AM90" s="183">
        <f>SUMIFS(UR_BolxEst2[[#This Row],[Federico Lacroze]:[General Lemos]],UR_BolxEst2[[#This Row],[Federico Lacroze]:[General Lemos]],"&gt;="&amp;LARGE(UR_BolxEst2[[#This Row],[Federico Lacroze]:[General Lemos]],11))</f>
        <v>1746623</v>
      </c>
      <c r="AN90" s="184">
        <f>+AM90/UR_BolxEst2[[#This Row],[TOTAL]]</f>
        <v>0.83667156067896642</v>
      </c>
      <c r="AO90" s="183">
        <f>+UR_BolxEst2[[#This Row],[TOTAL]]-AM90</f>
        <v>340962</v>
      </c>
      <c r="AP90" s="184">
        <f>+AO90/UR_BolxEst2[[#This Row],[TOTAL]]</f>
        <v>0.16332843932103364</v>
      </c>
    </row>
    <row r="91" spans="1:42" x14ac:dyDescent="0.25">
      <c r="A91" s="5">
        <v>2001</v>
      </c>
      <c r="B91" s="5" t="s">
        <v>5</v>
      </c>
      <c r="C91" s="5" t="s">
        <v>27</v>
      </c>
      <c r="D91" s="3">
        <v>416913</v>
      </c>
      <c r="G91" s="162">
        <v>2001</v>
      </c>
      <c r="H91" s="162" t="s">
        <v>5</v>
      </c>
      <c r="I91" s="14">
        <v>416913</v>
      </c>
      <c r="J91" s="14">
        <v>16155</v>
      </c>
      <c r="K91" s="14">
        <v>16794</v>
      </c>
      <c r="L91" s="14">
        <v>29520</v>
      </c>
      <c r="M91" s="14">
        <v>43997</v>
      </c>
      <c r="N91" s="14">
        <v>54110</v>
      </c>
      <c r="O91" s="14">
        <v>46526</v>
      </c>
      <c r="P91" s="14">
        <v>56957</v>
      </c>
      <c r="Q91" s="14">
        <v>68005</v>
      </c>
      <c r="R91" s="14">
        <v>103512</v>
      </c>
      <c r="S91" s="14">
        <v>201878</v>
      </c>
      <c r="T91" s="14">
        <v>198519</v>
      </c>
      <c r="U91" s="14">
        <v>33215</v>
      </c>
      <c r="V91" s="14">
        <v>18065</v>
      </c>
      <c r="W91" s="14">
        <v>113934</v>
      </c>
      <c r="X91" s="14">
        <v>86631</v>
      </c>
      <c r="Y91" s="14">
        <v>39384</v>
      </c>
      <c r="Z91" s="14">
        <v>20566</v>
      </c>
      <c r="AA91" s="14">
        <v>27671</v>
      </c>
      <c r="AB91" s="14">
        <v>29039</v>
      </c>
      <c r="AC91" s="14">
        <v>26540</v>
      </c>
      <c r="AD91" s="14">
        <v>18526</v>
      </c>
      <c r="AE91" s="14">
        <v>274183</v>
      </c>
      <c r="AF91" s="12">
        <f t="shared" si="1"/>
        <v>1940640</v>
      </c>
      <c r="AG91" s="12"/>
      <c r="AI91" s="63">
        <v>1172070.7999999998</v>
      </c>
      <c r="AJ91" s="69">
        <f>+AI91/UR_BolxEst2[[#This Row],[TOTAL]]</f>
        <v>0.60396096133234389</v>
      </c>
      <c r="AM91" s="183">
        <f>SUMIFS(UR_BolxEst2[[#This Row],[Federico Lacroze]:[General Lemos]],UR_BolxEst2[[#This Row],[Federico Lacroze]:[General Lemos]],"&gt;="&amp;LARGE(UR_BolxEst2[[#This Row],[Federico Lacroze]:[General Lemos]],11))</f>
        <v>1621168</v>
      </c>
      <c r="AN91" s="184">
        <f>+AM91/UR_BolxEst2[[#This Row],[TOTAL]]</f>
        <v>0.83537801962239266</v>
      </c>
      <c r="AO91" s="183">
        <f>+UR_BolxEst2[[#This Row],[TOTAL]]-AM91</f>
        <v>319472</v>
      </c>
      <c r="AP91" s="184">
        <f>+AO91/UR_BolxEst2[[#This Row],[TOTAL]]</f>
        <v>0.16462198037760739</v>
      </c>
    </row>
    <row r="92" spans="1:42" x14ac:dyDescent="0.25">
      <c r="A92" s="5">
        <v>2001</v>
      </c>
      <c r="B92" s="5" t="s">
        <v>6</v>
      </c>
      <c r="C92" s="5" t="s">
        <v>27</v>
      </c>
      <c r="D92" s="3">
        <v>414700</v>
      </c>
      <c r="G92" s="162">
        <v>2001</v>
      </c>
      <c r="H92" s="162" t="s">
        <v>6</v>
      </c>
      <c r="I92" s="14">
        <v>414700</v>
      </c>
      <c r="J92" s="14">
        <v>14801</v>
      </c>
      <c r="K92" s="14">
        <v>15506</v>
      </c>
      <c r="L92" s="14">
        <v>30059</v>
      </c>
      <c r="M92" s="14">
        <v>43223</v>
      </c>
      <c r="N92" s="14">
        <v>47392</v>
      </c>
      <c r="O92" s="14">
        <v>43666</v>
      </c>
      <c r="P92" s="14">
        <v>54052</v>
      </c>
      <c r="Q92" s="14">
        <v>63772</v>
      </c>
      <c r="R92" s="14">
        <v>100103</v>
      </c>
      <c r="S92" s="14">
        <v>195117</v>
      </c>
      <c r="T92" s="14">
        <v>188297</v>
      </c>
      <c r="U92" s="14">
        <v>31471</v>
      </c>
      <c r="V92" s="14">
        <v>16509</v>
      </c>
      <c r="W92" s="14">
        <v>111806</v>
      </c>
      <c r="X92" s="14">
        <v>84763</v>
      </c>
      <c r="Y92" s="14">
        <v>38706</v>
      </c>
      <c r="Z92" s="14">
        <v>19568</v>
      </c>
      <c r="AA92" s="14">
        <v>25502</v>
      </c>
      <c r="AB92" s="14">
        <v>29006</v>
      </c>
      <c r="AC92" s="14">
        <v>25602</v>
      </c>
      <c r="AD92" s="14">
        <v>16389</v>
      </c>
      <c r="AE92" s="14">
        <v>275694</v>
      </c>
      <c r="AF92" s="12">
        <f t="shared" si="1"/>
        <v>1885704</v>
      </c>
      <c r="AG92" s="12"/>
      <c r="AI92" s="63">
        <v>1139820.7</v>
      </c>
      <c r="AJ92" s="69">
        <f>+AI92/UR_BolxEst2[[#This Row],[TOTAL]]</f>
        <v>0.60445366823212976</v>
      </c>
      <c r="AM92" s="183">
        <f>SUMIFS(UR_BolxEst2[[#This Row],[Federico Lacroze]:[General Lemos]],UR_BolxEst2[[#This Row],[Federico Lacroze]:[General Lemos]],"&gt;="&amp;LARGE(UR_BolxEst2[[#This Row],[Federico Lacroze]:[General Lemos]],11))</f>
        <v>1579362</v>
      </c>
      <c r="AN92" s="184">
        <f>+AM92/UR_BolxEst2[[#This Row],[TOTAL]]</f>
        <v>0.8375450229728526</v>
      </c>
      <c r="AO92" s="183">
        <f>+UR_BolxEst2[[#This Row],[TOTAL]]-AM92</f>
        <v>306342</v>
      </c>
      <c r="AP92" s="184">
        <f>+AO92/UR_BolxEst2[[#This Row],[TOTAL]]</f>
        <v>0.16245497702714742</v>
      </c>
    </row>
    <row r="93" spans="1:42" x14ac:dyDescent="0.25">
      <c r="A93" s="5">
        <v>2001</v>
      </c>
      <c r="B93" s="5" t="s">
        <v>7</v>
      </c>
      <c r="C93" s="5" t="s">
        <v>27</v>
      </c>
      <c r="D93" s="3">
        <v>426184</v>
      </c>
      <c r="G93" s="162">
        <v>2001</v>
      </c>
      <c r="H93" s="162" t="s">
        <v>7</v>
      </c>
      <c r="I93" s="14">
        <v>426184</v>
      </c>
      <c r="J93" s="14">
        <v>15873</v>
      </c>
      <c r="K93" s="14">
        <v>17555</v>
      </c>
      <c r="L93" s="14">
        <v>31325</v>
      </c>
      <c r="M93" s="14">
        <v>47207</v>
      </c>
      <c r="N93" s="14">
        <v>55786</v>
      </c>
      <c r="O93" s="14">
        <v>45317</v>
      </c>
      <c r="P93" s="14">
        <v>59479</v>
      </c>
      <c r="Q93" s="14">
        <v>69537</v>
      </c>
      <c r="R93" s="14">
        <v>108324</v>
      </c>
      <c r="S93" s="14">
        <v>217715</v>
      </c>
      <c r="T93" s="14">
        <v>206322</v>
      </c>
      <c r="U93" s="14">
        <v>33835</v>
      </c>
      <c r="V93" s="14">
        <v>17859</v>
      </c>
      <c r="W93" s="14">
        <v>118687</v>
      </c>
      <c r="X93" s="14">
        <v>89586</v>
      </c>
      <c r="Y93" s="14">
        <v>39893</v>
      </c>
      <c r="Z93" s="14">
        <v>19138</v>
      </c>
      <c r="AA93" s="14">
        <v>28516</v>
      </c>
      <c r="AB93" s="14">
        <v>30380</v>
      </c>
      <c r="AC93" s="14">
        <v>27108</v>
      </c>
      <c r="AD93" s="14">
        <v>16952</v>
      </c>
      <c r="AE93" s="14">
        <v>280331</v>
      </c>
      <c r="AF93" s="12">
        <f t="shared" si="1"/>
        <v>2002909</v>
      </c>
      <c r="AG93" s="12"/>
      <c r="AI93" s="63">
        <v>1201211.45</v>
      </c>
      <c r="AJ93" s="69">
        <f>+AI93/UR_BolxEst2[[#This Row],[TOTAL]]</f>
        <v>0.59973341275115344</v>
      </c>
      <c r="AM93" s="183">
        <f>SUMIFS(UR_BolxEst2[[#This Row],[Federico Lacroze]:[General Lemos]],UR_BolxEst2[[#This Row],[Federico Lacroze]:[General Lemos]],"&gt;="&amp;LARGE(UR_BolxEst2[[#This Row],[Federico Lacroze]:[General Lemos]],11))</f>
        <v>1679158</v>
      </c>
      <c r="AN93" s="184">
        <f>+AM93/UR_BolxEst2[[#This Row],[TOTAL]]</f>
        <v>0.83835960595314118</v>
      </c>
      <c r="AO93" s="183">
        <f>+UR_BolxEst2[[#This Row],[TOTAL]]-AM93</f>
        <v>323751</v>
      </c>
      <c r="AP93" s="184">
        <f>+AO93/UR_BolxEst2[[#This Row],[TOTAL]]</f>
        <v>0.16164039404685884</v>
      </c>
    </row>
    <row r="94" spans="1:42" x14ac:dyDescent="0.25">
      <c r="A94" s="5">
        <v>2001</v>
      </c>
      <c r="B94" s="5" t="s">
        <v>8</v>
      </c>
      <c r="C94" s="5" t="s">
        <v>27</v>
      </c>
      <c r="D94" s="3">
        <v>407475</v>
      </c>
      <c r="G94" s="162">
        <v>2001</v>
      </c>
      <c r="H94" s="162" t="s">
        <v>8</v>
      </c>
      <c r="I94" s="14">
        <v>407475</v>
      </c>
      <c r="J94" s="14">
        <v>13559</v>
      </c>
      <c r="K94" s="14">
        <v>14296</v>
      </c>
      <c r="L94" s="14">
        <v>29457</v>
      </c>
      <c r="M94" s="14">
        <v>41877</v>
      </c>
      <c r="N94" s="14">
        <v>51282</v>
      </c>
      <c r="O94" s="14">
        <v>42179</v>
      </c>
      <c r="P94" s="14">
        <v>55784</v>
      </c>
      <c r="Q94" s="14">
        <v>65443</v>
      </c>
      <c r="R94" s="14">
        <v>101285</v>
      </c>
      <c r="S94" s="14">
        <v>201411</v>
      </c>
      <c r="T94" s="14">
        <v>194727</v>
      </c>
      <c r="U94" s="14">
        <v>33772</v>
      </c>
      <c r="V94" s="14">
        <v>17429</v>
      </c>
      <c r="W94" s="14">
        <v>112930</v>
      </c>
      <c r="X94" s="14">
        <v>83225</v>
      </c>
      <c r="Y94" s="14">
        <v>37584</v>
      </c>
      <c r="Z94" s="14">
        <v>18193</v>
      </c>
      <c r="AA94" s="14">
        <v>28514</v>
      </c>
      <c r="AB94" s="14">
        <v>28820</v>
      </c>
      <c r="AC94" s="14">
        <v>25288</v>
      </c>
      <c r="AD94" s="14">
        <v>17060</v>
      </c>
      <c r="AE94" s="14">
        <v>266154</v>
      </c>
      <c r="AF94" s="12">
        <f t="shared" si="1"/>
        <v>1887744</v>
      </c>
      <c r="AG94" s="12"/>
      <c r="AI94" s="63">
        <v>1145350.2999999998</v>
      </c>
      <c r="AJ94" s="69">
        <f>+AI94/UR_BolxEst2[[#This Row],[TOTAL]]</f>
        <v>0.60672967309126646</v>
      </c>
      <c r="AM94" s="183">
        <f>SUMIFS(UR_BolxEst2[[#This Row],[Federico Lacroze]:[General Lemos]],UR_BolxEst2[[#This Row],[Federico Lacroze]:[General Lemos]],"&gt;="&amp;LARGE(UR_BolxEst2[[#This Row],[Federico Lacroze]:[General Lemos]],11))</f>
        <v>1581895</v>
      </c>
      <c r="AN94" s="184">
        <f>+AM94/UR_BolxEst2[[#This Row],[TOTAL]]</f>
        <v>0.83798173904936257</v>
      </c>
      <c r="AO94" s="183">
        <f>+UR_BolxEst2[[#This Row],[TOTAL]]-AM94</f>
        <v>305849</v>
      </c>
      <c r="AP94" s="184">
        <f>+AO94/UR_BolxEst2[[#This Row],[TOTAL]]</f>
        <v>0.16201826095063737</v>
      </c>
    </row>
    <row r="95" spans="1:42" x14ac:dyDescent="0.25">
      <c r="A95" s="5">
        <v>2001</v>
      </c>
      <c r="B95" s="5" t="s">
        <v>9</v>
      </c>
      <c r="C95" s="5" t="s">
        <v>27</v>
      </c>
      <c r="D95" s="3">
        <v>419901</v>
      </c>
      <c r="G95" s="162">
        <v>2001</v>
      </c>
      <c r="H95" s="162" t="s">
        <v>9</v>
      </c>
      <c r="I95" s="14">
        <v>419901</v>
      </c>
      <c r="J95" s="14">
        <v>13869</v>
      </c>
      <c r="K95" s="14">
        <v>13954</v>
      </c>
      <c r="L95" s="14">
        <v>31443</v>
      </c>
      <c r="M95" s="14">
        <v>43480</v>
      </c>
      <c r="N95" s="14">
        <v>53370</v>
      </c>
      <c r="O95" s="14">
        <v>41460</v>
      </c>
      <c r="P95" s="14">
        <v>57028</v>
      </c>
      <c r="Q95" s="14">
        <v>66443</v>
      </c>
      <c r="R95" s="14">
        <v>104772</v>
      </c>
      <c r="S95" s="14">
        <v>208446</v>
      </c>
      <c r="T95" s="14">
        <v>203657</v>
      </c>
      <c r="U95" s="14">
        <v>34254</v>
      </c>
      <c r="V95" s="14">
        <v>17842</v>
      </c>
      <c r="W95" s="14">
        <v>116123</v>
      </c>
      <c r="X95" s="14">
        <v>82992</v>
      </c>
      <c r="Y95" s="14">
        <v>38676</v>
      </c>
      <c r="Z95" s="14">
        <v>18364</v>
      </c>
      <c r="AA95" s="14">
        <v>29260</v>
      </c>
      <c r="AB95" s="14">
        <v>30519</v>
      </c>
      <c r="AC95" s="14">
        <v>25890</v>
      </c>
      <c r="AD95" s="14">
        <v>18201</v>
      </c>
      <c r="AE95" s="14">
        <v>274191</v>
      </c>
      <c r="AF95" s="12">
        <f t="shared" si="1"/>
        <v>1944135</v>
      </c>
      <c r="AG95" s="12"/>
      <c r="AI95" s="63">
        <v>1171615.25</v>
      </c>
      <c r="AJ95" s="69">
        <f>+AI95/UR_BolxEst2[[#This Row],[TOTAL]]</f>
        <v>0.60264089170762314</v>
      </c>
      <c r="AM95" s="183">
        <f>SUMIFS(UR_BolxEst2[[#This Row],[Federico Lacroze]:[General Lemos]],UR_BolxEst2[[#This Row],[Federico Lacroze]:[General Lemos]],"&gt;="&amp;LARGE(UR_BolxEst2[[#This Row],[Federico Lacroze]:[General Lemos]],11))</f>
        <v>1630403</v>
      </c>
      <c r="AN95" s="184">
        <f>+AM95/UR_BolxEst2[[#This Row],[TOTAL]]</f>
        <v>0.83862643283516836</v>
      </c>
      <c r="AO95" s="183">
        <f>+UR_BolxEst2[[#This Row],[TOTAL]]-AM95</f>
        <v>313732</v>
      </c>
      <c r="AP95" s="184">
        <f>+AO95/UR_BolxEst2[[#This Row],[TOTAL]]</f>
        <v>0.16137356716483167</v>
      </c>
    </row>
    <row r="96" spans="1:42" x14ac:dyDescent="0.25">
      <c r="A96" s="5">
        <v>2001</v>
      </c>
      <c r="B96" s="5" t="s">
        <v>10</v>
      </c>
      <c r="C96" s="5" t="s">
        <v>27</v>
      </c>
      <c r="D96" s="3">
        <v>423376</v>
      </c>
      <c r="G96" s="162">
        <v>2001</v>
      </c>
      <c r="H96" s="162" t="s">
        <v>10</v>
      </c>
      <c r="I96" s="14">
        <v>423376</v>
      </c>
      <c r="J96" s="14">
        <v>13620</v>
      </c>
      <c r="K96" s="14">
        <v>13281</v>
      </c>
      <c r="L96" s="14">
        <v>29760</v>
      </c>
      <c r="M96" s="14">
        <v>42501</v>
      </c>
      <c r="N96" s="14">
        <v>51764</v>
      </c>
      <c r="O96" s="14">
        <v>39924</v>
      </c>
      <c r="P96" s="14">
        <v>55398</v>
      </c>
      <c r="Q96" s="14">
        <v>66204</v>
      </c>
      <c r="R96" s="14">
        <v>102437</v>
      </c>
      <c r="S96" s="14">
        <v>202472</v>
      </c>
      <c r="T96" s="14">
        <v>198281</v>
      </c>
      <c r="U96" s="14">
        <v>34645</v>
      </c>
      <c r="V96" s="14">
        <v>17554</v>
      </c>
      <c r="W96" s="14">
        <v>112196</v>
      </c>
      <c r="X96" s="14">
        <v>81107</v>
      </c>
      <c r="Y96" s="14">
        <v>39134</v>
      </c>
      <c r="Z96" s="14">
        <v>18061</v>
      </c>
      <c r="AA96" s="14">
        <v>28068</v>
      </c>
      <c r="AB96" s="14">
        <v>30279</v>
      </c>
      <c r="AC96" s="14">
        <v>24702</v>
      </c>
      <c r="AD96" s="14">
        <v>19169</v>
      </c>
      <c r="AE96" s="14">
        <v>271009</v>
      </c>
      <c r="AF96" s="12">
        <f t="shared" si="1"/>
        <v>1914942</v>
      </c>
      <c r="AG96" s="12"/>
      <c r="AI96" s="63">
        <v>1156362.5</v>
      </c>
      <c r="AJ96" s="69">
        <f>+AI96/UR_BolxEst2[[#This Row],[TOTAL]]</f>
        <v>0.60386293684090697</v>
      </c>
      <c r="AM96" s="183">
        <f>SUMIFS(UR_BolxEst2[[#This Row],[Federico Lacroze]:[General Lemos]],UR_BolxEst2[[#This Row],[Federico Lacroze]:[General Lemos]],"&gt;="&amp;LARGE(UR_BolxEst2[[#This Row],[Federico Lacroze]:[General Lemos]],11))</f>
        <v>1606745</v>
      </c>
      <c r="AN96" s="184">
        <f>+AM96/UR_BolxEst2[[#This Row],[TOTAL]]</f>
        <v>0.83905674427737242</v>
      </c>
      <c r="AO96" s="183">
        <f>+UR_BolxEst2[[#This Row],[TOTAL]]-AM96</f>
        <v>308197</v>
      </c>
      <c r="AP96" s="184">
        <f>+AO96/UR_BolxEst2[[#This Row],[TOTAL]]</f>
        <v>0.16094325572262763</v>
      </c>
    </row>
    <row r="97" spans="1:42" x14ac:dyDescent="0.25">
      <c r="A97" s="5">
        <v>2001</v>
      </c>
      <c r="B97" s="5" t="s">
        <v>11</v>
      </c>
      <c r="C97" s="5" t="s">
        <v>27</v>
      </c>
      <c r="D97" s="3">
        <v>368397</v>
      </c>
      <c r="G97" s="162">
        <v>2001</v>
      </c>
      <c r="H97" s="162" t="s">
        <v>11</v>
      </c>
      <c r="I97" s="14">
        <v>368397</v>
      </c>
      <c r="J97" s="14">
        <v>10004</v>
      </c>
      <c r="K97" s="14">
        <v>9613</v>
      </c>
      <c r="L97" s="14">
        <v>24329</v>
      </c>
      <c r="M97" s="14">
        <v>30762</v>
      </c>
      <c r="N97" s="14">
        <v>37451</v>
      </c>
      <c r="O97" s="14">
        <v>29886</v>
      </c>
      <c r="P97" s="14">
        <v>40974</v>
      </c>
      <c r="Q97" s="14">
        <v>47544</v>
      </c>
      <c r="R97" s="14">
        <v>74953</v>
      </c>
      <c r="S97" s="14">
        <v>155335</v>
      </c>
      <c r="T97" s="14">
        <v>154006</v>
      </c>
      <c r="U97" s="14">
        <v>25619</v>
      </c>
      <c r="V97" s="14">
        <v>13108</v>
      </c>
      <c r="W97" s="14">
        <v>86047</v>
      </c>
      <c r="X97" s="14">
        <v>60389</v>
      </c>
      <c r="Y97" s="14">
        <v>28673</v>
      </c>
      <c r="Z97" s="14">
        <v>13873</v>
      </c>
      <c r="AA97" s="14">
        <v>17949</v>
      </c>
      <c r="AB97" s="14">
        <v>21262</v>
      </c>
      <c r="AC97" s="14">
        <v>17910</v>
      </c>
      <c r="AD97" s="14">
        <v>13209</v>
      </c>
      <c r="AE97" s="14">
        <v>216258</v>
      </c>
      <c r="AF97" s="12">
        <f t="shared" si="1"/>
        <v>1497551</v>
      </c>
      <c r="AG97" s="12"/>
      <c r="AI97" s="63">
        <v>898414.8</v>
      </c>
      <c r="AJ97" s="69">
        <f>+AI97/UR_BolxEst2[[#This Row],[TOTAL]]</f>
        <v>0.59992267375201247</v>
      </c>
      <c r="AM97" s="183">
        <f>SUMIFS(UR_BolxEst2[[#This Row],[Federico Lacroze]:[General Lemos]],UR_BolxEst2[[#This Row],[Federico Lacroze]:[General Lemos]],"&gt;="&amp;LARGE(UR_BolxEst2[[#This Row],[Federico Lacroze]:[General Lemos]],11))</f>
        <v>1272116</v>
      </c>
      <c r="AN97" s="184">
        <f>+AM97/UR_BolxEst2[[#This Row],[TOTAL]]</f>
        <v>0.84946422525843857</v>
      </c>
      <c r="AO97" s="183">
        <f>+UR_BolxEst2[[#This Row],[TOTAL]]-AM97</f>
        <v>225435</v>
      </c>
      <c r="AP97" s="184">
        <f>+AO97/UR_BolxEst2[[#This Row],[TOTAL]]</f>
        <v>0.15053577474156138</v>
      </c>
    </row>
    <row r="98" spans="1:42" x14ac:dyDescent="0.25">
      <c r="A98" s="5">
        <v>2002</v>
      </c>
      <c r="B98" s="5" t="s">
        <v>12</v>
      </c>
      <c r="C98" s="5" t="s">
        <v>27</v>
      </c>
      <c r="D98" s="3">
        <v>321269</v>
      </c>
      <c r="G98" s="162">
        <v>2002</v>
      </c>
      <c r="H98" s="162" t="s">
        <v>12</v>
      </c>
      <c r="I98" s="14">
        <v>321269</v>
      </c>
      <c r="J98" s="14">
        <v>10742</v>
      </c>
      <c r="K98" s="14">
        <v>9393</v>
      </c>
      <c r="L98" s="14">
        <v>22676</v>
      </c>
      <c r="M98" s="14">
        <v>31272</v>
      </c>
      <c r="N98" s="14">
        <v>35920</v>
      </c>
      <c r="O98" s="14">
        <v>29746</v>
      </c>
      <c r="P98" s="14">
        <v>40935</v>
      </c>
      <c r="Q98" s="14">
        <v>49711</v>
      </c>
      <c r="R98" s="14">
        <v>76905</v>
      </c>
      <c r="S98" s="14">
        <v>151887</v>
      </c>
      <c r="T98" s="14">
        <v>148390</v>
      </c>
      <c r="U98" s="14">
        <v>28442</v>
      </c>
      <c r="V98" s="14">
        <v>13665</v>
      </c>
      <c r="W98" s="14">
        <v>83490</v>
      </c>
      <c r="X98" s="14">
        <v>63260</v>
      </c>
      <c r="Y98" s="14">
        <v>30222</v>
      </c>
      <c r="Z98" s="14">
        <v>13912</v>
      </c>
      <c r="AA98" s="14">
        <v>18229</v>
      </c>
      <c r="AB98" s="14">
        <v>22398</v>
      </c>
      <c r="AC98" s="14">
        <v>18460</v>
      </c>
      <c r="AD98" s="14">
        <v>12640</v>
      </c>
      <c r="AE98" s="14">
        <v>207616</v>
      </c>
      <c r="AF98" s="12">
        <f t="shared" si="1"/>
        <v>1441180</v>
      </c>
      <c r="AG98" s="12"/>
      <c r="AI98" s="63">
        <v>863434.65</v>
      </c>
      <c r="AJ98" s="69">
        <f>+AI98/UR_BolxEst2[[#This Row],[TOTAL]]</f>
        <v>0.59911645318419626</v>
      </c>
      <c r="AM98" s="183">
        <f>SUMIFS(UR_BolxEst2[[#This Row],[Federico Lacroze]:[General Lemos]],UR_BolxEst2[[#This Row],[Federico Lacroze]:[General Lemos]],"&gt;="&amp;LARGE(UR_BolxEst2[[#This Row],[Federico Lacroze]:[General Lemos]],11))</f>
        <v>1210655</v>
      </c>
      <c r="AN98" s="184">
        <f>+AM98/UR_BolxEst2[[#This Row],[TOTAL]]</f>
        <v>0.84004426927934051</v>
      </c>
      <c r="AO98" s="183">
        <f>+UR_BolxEst2[[#This Row],[TOTAL]]-AM98</f>
        <v>230525</v>
      </c>
      <c r="AP98" s="184">
        <f>+AO98/UR_BolxEst2[[#This Row],[TOTAL]]</f>
        <v>0.15995573072065947</v>
      </c>
    </row>
    <row r="99" spans="1:42" x14ac:dyDescent="0.25">
      <c r="A99" s="5">
        <v>2002</v>
      </c>
      <c r="B99" s="5" t="s">
        <v>13</v>
      </c>
      <c r="C99" s="5" t="s">
        <v>27</v>
      </c>
      <c r="D99" s="3">
        <v>317641</v>
      </c>
      <c r="G99" s="162">
        <v>2002</v>
      </c>
      <c r="H99" s="162" t="s">
        <v>13</v>
      </c>
      <c r="I99" s="14">
        <v>317641</v>
      </c>
      <c r="J99" s="14">
        <v>10148</v>
      </c>
      <c r="K99" s="14">
        <v>10188</v>
      </c>
      <c r="L99" s="14">
        <v>22495</v>
      </c>
      <c r="M99" s="14">
        <v>31381</v>
      </c>
      <c r="N99" s="14">
        <v>35937</v>
      </c>
      <c r="O99" s="14">
        <v>29086</v>
      </c>
      <c r="P99" s="14">
        <v>39855</v>
      </c>
      <c r="Q99" s="14">
        <v>50859</v>
      </c>
      <c r="R99" s="14">
        <v>74637</v>
      </c>
      <c r="S99" s="14">
        <v>149680</v>
      </c>
      <c r="T99" s="14">
        <v>144239</v>
      </c>
      <c r="U99" s="14">
        <v>28349</v>
      </c>
      <c r="V99" s="14">
        <v>13732</v>
      </c>
      <c r="W99" s="14">
        <v>83965</v>
      </c>
      <c r="X99" s="14">
        <v>61834</v>
      </c>
      <c r="Y99" s="14">
        <v>29721</v>
      </c>
      <c r="Z99" s="14">
        <v>13937</v>
      </c>
      <c r="AA99" s="14">
        <v>21021</v>
      </c>
      <c r="AB99" s="14">
        <v>24304</v>
      </c>
      <c r="AC99" s="14">
        <v>19114</v>
      </c>
      <c r="AD99" s="14">
        <v>14364</v>
      </c>
      <c r="AE99" s="14">
        <v>202172</v>
      </c>
      <c r="AF99" s="12">
        <f t="shared" si="1"/>
        <v>1428659</v>
      </c>
      <c r="AG99" s="12"/>
      <c r="AI99" s="63">
        <v>873152.85</v>
      </c>
      <c r="AJ99" s="69">
        <f>+AI99/UR_BolxEst2[[#This Row],[TOTAL]]</f>
        <v>0.61116953030779209</v>
      </c>
      <c r="AM99" s="183">
        <f>SUMIFS(UR_BolxEst2[[#This Row],[Federico Lacroze]:[General Lemos]],UR_BolxEst2[[#This Row],[Federico Lacroze]:[General Lemos]],"&gt;="&amp;LARGE(UR_BolxEst2[[#This Row],[Federico Lacroze]:[General Lemos]],11))</f>
        <v>1192200</v>
      </c>
      <c r="AN99" s="184">
        <f>+AM99/UR_BolxEst2[[#This Row],[TOTAL]]</f>
        <v>0.83448884583375038</v>
      </c>
      <c r="AO99" s="183">
        <f>+UR_BolxEst2[[#This Row],[TOTAL]]-AM99</f>
        <v>236459</v>
      </c>
      <c r="AP99" s="184">
        <f>+AO99/UR_BolxEst2[[#This Row],[TOTAL]]</f>
        <v>0.16551115416624962</v>
      </c>
    </row>
    <row r="100" spans="1:42" x14ac:dyDescent="0.25">
      <c r="A100" s="5">
        <v>2002</v>
      </c>
      <c r="B100" s="5" t="s">
        <v>14</v>
      </c>
      <c r="C100" s="5" t="s">
        <v>27</v>
      </c>
      <c r="D100" s="3">
        <v>370889</v>
      </c>
      <c r="G100" s="162">
        <v>2002</v>
      </c>
      <c r="H100" s="162" t="s">
        <v>14</v>
      </c>
      <c r="I100" s="14">
        <v>370889</v>
      </c>
      <c r="J100" s="14">
        <v>11170</v>
      </c>
      <c r="K100" s="14">
        <v>11925</v>
      </c>
      <c r="L100" s="14">
        <v>25538</v>
      </c>
      <c r="M100" s="14">
        <v>36112</v>
      </c>
      <c r="N100" s="14">
        <v>42006</v>
      </c>
      <c r="O100" s="14">
        <v>33565</v>
      </c>
      <c r="P100" s="14">
        <v>45720</v>
      </c>
      <c r="Q100" s="14">
        <v>57505</v>
      </c>
      <c r="R100" s="14">
        <v>85820</v>
      </c>
      <c r="S100" s="14">
        <v>175063</v>
      </c>
      <c r="T100" s="14">
        <v>168475</v>
      </c>
      <c r="U100" s="14">
        <v>31473</v>
      </c>
      <c r="V100" s="14">
        <v>15884</v>
      </c>
      <c r="W100" s="14">
        <v>100384</v>
      </c>
      <c r="X100" s="14">
        <v>70906</v>
      </c>
      <c r="Y100" s="14">
        <v>34659</v>
      </c>
      <c r="Z100" s="14">
        <v>16042</v>
      </c>
      <c r="AA100" s="14">
        <v>24091</v>
      </c>
      <c r="AB100" s="14">
        <v>26909</v>
      </c>
      <c r="AC100" s="14">
        <v>21576</v>
      </c>
      <c r="AD100" s="14">
        <v>16567</v>
      </c>
      <c r="AE100" s="14">
        <v>232601</v>
      </c>
      <c r="AF100" s="12">
        <f t="shared" si="1"/>
        <v>1654880</v>
      </c>
      <c r="AG100" s="12"/>
      <c r="AI100" s="63">
        <v>1006969.65</v>
      </c>
      <c r="AJ100" s="69">
        <f>+AI100/UR_BolxEst2[[#This Row],[TOTAL]]</f>
        <v>0.60848499589094074</v>
      </c>
      <c r="AM100" s="183">
        <f>SUMIFS(UR_BolxEst2[[#This Row],[Federico Lacroze]:[General Lemos]],UR_BolxEst2[[#This Row],[Federico Lacroze]:[General Lemos]],"&gt;="&amp;LARGE(UR_BolxEst2[[#This Row],[Federico Lacroze]:[General Lemos]],11))</f>
        <v>1385481</v>
      </c>
      <c r="AN100" s="184">
        <f>+AM100/UR_BolxEst2[[#This Row],[TOTAL]]</f>
        <v>0.83720934448419215</v>
      </c>
      <c r="AO100" s="183">
        <f>+UR_BolxEst2[[#This Row],[TOTAL]]-AM100</f>
        <v>269399</v>
      </c>
      <c r="AP100" s="184">
        <f>+AO100/UR_BolxEst2[[#This Row],[TOTAL]]</f>
        <v>0.16279065551580779</v>
      </c>
    </row>
    <row r="101" spans="1:42" x14ac:dyDescent="0.25">
      <c r="A101" s="5">
        <v>2002</v>
      </c>
      <c r="B101" s="5" t="s">
        <v>15</v>
      </c>
      <c r="C101" s="5" t="s">
        <v>27</v>
      </c>
      <c r="D101" s="3">
        <v>384805</v>
      </c>
      <c r="G101" s="162">
        <v>2002</v>
      </c>
      <c r="H101" s="162" t="s">
        <v>15</v>
      </c>
      <c r="I101" s="14">
        <v>384805</v>
      </c>
      <c r="J101" s="14">
        <v>11281</v>
      </c>
      <c r="K101" s="14">
        <v>12656</v>
      </c>
      <c r="L101" s="14">
        <v>26121</v>
      </c>
      <c r="M101" s="14">
        <v>36798</v>
      </c>
      <c r="N101" s="14">
        <v>44922</v>
      </c>
      <c r="O101" s="14">
        <v>34352</v>
      </c>
      <c r="P101" s="14">
        <v>47492</v>
      </c>
      <c r="Q101" s="14">
        <v>61503</v>
      </c>
      <c r="R101" s="14">
        <v>88911</v>
      </c>
      <c r="S101" s="14">
        <v>185240</v>
      </c>
      <c r="T101" s="14">
        <v>178091</v>
      </c>
      <c r="U101" s="14">
        <v>31613</v>
      </c>
      <c r="V101" s="14">
        <v>15688</v>
      </c>
      <c r="W101" s="14">
        <v>111087</v>
      </c>
      <c r="X101" s="14">
        <v>75180</v>
      </c>
      <c r="Y101" s="14">
        <v>34344</v>
      </c>
      <c r="Z101" s="14">
        <v>15429</v>
      </c>
      <c r="AA101" s="14">
        <v>26133</v>
      </c>
      <c r="AB101" s="14">
        <v>27316</v>
      </c>
      <c r="AC101" s="14">
        <v>23107</v>
      </c>
      <c r="AD101" s="14">
        <v>17521</v>
      </c>
      <c r="AE101" s="14">
        <v>239188</v>
      </c>
      <c r="AF101" s="12">
        <f t="shared" si="1"/>
        <v>1728778</v>
      </c>
      <c r="AG101" s="12"/>
      <c r="AI101" s="63">
        <v>1056298.05</v>
      </c>
      <c r="AJ101" s="69">
        <f>+AI101/UR_BolxEst2[[#This Row],[TOTAL]]</f>
        <v>0.61100849848852778</v>
      </c>
      <c r="AM101" s="183">
        <f>SUMIFS(UR_BolxEst2[[#This Row],[Federico Lacroze]:[General Lemos]],UR_BolxEst2[[#This Row],[Federico Lacroze]:[General Lemos]],"&gt;="&amp;LARGE(UR_BolxEst2[[#This Row],[Federico Lacroze]:[General Lemos]],11))</f>
        <v>1453217</v>
      </c>
      <c r="AN101" s="184">
        <f>+AM101/UR_BolxEst2[[#This Row],[TOTAL]]</f>
        <v>0.84060359398372719</v>
      </c>
      <c r="AO101" s="183">
        <f>+UR_BolxEst2[[#This Row],[TOTAL]]-AM101</f>
        <v>275561</v>
      </c>
      <c r="AP101" s="184">
        <f>+AO101/UR_BolxEst2[[#This Row],[TOTAL]]</f>
        <v>0.15939640601627278</v>
      </c>
    </row>
    <row r="102" spans="1:42" x14ac:dyDescent="0.25">
      <c r="A102" s="5">
        <v>2002</v>
      </c>
      <c r="B102" s="5" t="s">
        <v>4</v>
      </c>
      <c r="C102" s="5" t="s">
        <v>27</v>
      </c>
      <c r="D102" s="3">
        <v>409977</v>
      </c>
      <c r="G102" s="162">
        <v>2002</v>
      </c>
      <c r="H102" s="162" t="s">
        <v>4</v>
      </c>
      <c r="I102" s="14">
        <v>409977</v>
      </c>
      <c r="J102" s="14">
        <v>13269</v>
      </c>
      <c r="K102" s="14">
        <v>12929</v>
      </c>
      <c r="L102" s="14">
        <v>27257</v>
      </c>
      <c r="M102" s="14">
        <v>38552</v>
      </c>
      <c r="N102" s="14">
        <v>46735</v>
      </c>
      <c r="O102" s="14">
        <v>35853</v>
      </c>
      <c r="P102" s="14">
        <v>50221</v>
      </c>
      <c r="Q102" s="14">
        <v>63897</v>
      </c>
      <c r="R102" s="14">
        <v>93552</v>
      </c>
      <c r="S102" s="14">
        <v>196047</v>
      </c>
      <c r="T102" s="14">
        <v>185212</v>
      </c>
      <c r="U102" s="14">
        <v>32560</v>
      </c>
      <c r="V102" s="14">
        <v>16075</v>
      </c>
      <c r="W102" s="14">
        <v>119811</v>
      </c>
      <c r="X102" s="14">
        <v>80180</v>
      </c>
      <c r="Y102" s="14">
        <v>34585</v>
      </c>
      <c r="Z102" s="14">
        <v>16020</v>
      </c>
      <c r="AA102" s="14">
        <v>27339</v>
      </c>
      <c r="AB102" s="14">
        <v>28117</v>
      </c>
      <c r="AC102" s="14">
        <v>23770</v>
      </c>
      <c r="AD102" s="14">
        <v>18198</v>
      </c>
      <c r="AE102" s="14">
        <v>259898</v>
      </c>
      <c r="AF102" s="12">
        <f t="shared" si="1"/>
        <v>1830054</v>
      </c>
      <c r="AG102" s="12"/>
      <c r="AI102" s="63">
        <v>1112433.7</v>
      </c>
      <c r="AJ102" s="69">
        <f>+AI102/UR_BolxEst2[[#This Row],[TOTAL]]</f>
        <v>0.60786933063177373</v>
      </c>
      <c r="AM102" s="183">
        <f>SUMIFS(UR_BolxEst2[[#This Row],[Federico Lacroze]:[General Lemos]],UR_BolxEst2[[#This Row],[Federico Lacroze]:[General Lemos]],"&gt;="&amp;LARGE(UR_BolxEst2[[#This Row],[Federico Lacroze]:[General Lemos]],11))</f>
        <v>1544082</v>
      </c>
      <c r="AN102" s="184">
        <f>+AM102/UR_BolxEst2[[#This Row],[TOTAL]]</f>
        <v>0.84373575861695882</v>
      </c>
      <c r="AO102" s="183">
        <f>+UR_BolxEst2[[#This Row],[TOTAL]]-AM102</f>
        <v>285972</v>
      </c>
      <c r="AP102" s="184">
        <f>+AO102/UR_BolxEst2[[#This Row],[TOTAL]]</f>
        <v>0.15626424138304115</v>
      </c>
    </row>
    <row r="103" spans="1:42" x14ac:dyDescent="0.25">
      <c r="A103" s="5">
        <v>2002</v>
      </c>
      <c r="B103" s="5" t="s">
        <v>5</v>
      </c>
      <c r="C103" s="5" t="s">
        <v>27</v>
      </c>
      <c r="D103" s="3">
        <v>400089</v>
      </c>
      <c r="G103" s="162">
        <v>2002</v>
      </c>
      <c r="H103" s="162" t="s">
        <v>5</v>
      </c>
      <c r="I103" s="14">
        <v>400089</v>
      </c>
      <c r="J103" s="14">
        <v>12450</v>
      </c>
      <c r="K103" s="14">
        <v>12760</v>
      </c>
      <c r="L103" s="14">
        <v>24779</v>
      </c>
      <c r="M103" s="14">
        <v>35398</v>
      </c>
      <c r="N103" s="14">
        <v>40779</v>
      </c>
      <c r="O103" s="14">
        <v>35604</v>
      </c>
      <c r="P103" s="14">
        <v>46883</v>
      </c>
      <c r="Q103" s="14">
        <v>58437</v>
      </c>
      <c r="R103" s="14">
        <v>86313</v>
      </c>
      <c r="S103" s="14">
        <v>176629</v>
      </c>
      <c r="T103" s="14">
        <v>170364</v>
      </c>
      <c r="U103" s="14">
        <v>30377</v>
      </c>
      <c r="V103" s="14">
        <v>14809</v>
      </c>
      <c r="W103" s="14">
        <v>110745</v>
      </c>
      <c r="X103" s="14">
        <v>72925</v>
      </c>
      <c r="Y103" s="14">
        <v>32495</v>
      </c>
      <c r="Z103" s="14">
        <v>16175</v>
      </c>
      <c r="AA103" s="14">
        <v>24300</v>
      </c>
      <c r="AB103" s="14">
        <v>27241</v>
      </c>
      <c r="AC103" s="14">
        <v>22023</v>
      </c>
      <c r="AD103" s="14">
        <v>16419</v>
      </c>
      <c r="AE103" s="14">
        <v>248743</v>
      </c>
      <c r="AF103" s="12">
        <f t="shared" si="1"/>
        <v>1716737</v>
      </c>
      <c r="AG103" s="12"/>
      <c r="AI103" s="63">
        <v>1051683.8500000001</v>
      </c>
      <c r="AJ103" s="69">
        <f>+AI103/UR_BolxEst2[[#This Row],[TOTAL]]</f>
        <v>0.61260626991787337</v>
      </c>
      <c r="AM103" s="183">
        <f>SUMIFS(UR_BolxEst2[[#This Row],[Federico Lacroze]:[General Lemos]],UR_BolxEst2[[#This Row],[Federico Lacroze]:[General Lemos]],"&gt;="&amp;LARGE(UR_BolxEst2[[#This Row],[Federico Lacroze]:[General Lemos]],11))</f>
        <v>1447511</v>
      </c>
      <c r="AN103" s="184">
        <f>+AM103/UR_BolxEst2[[#This Row],[TOTAL]]</f>
        <v>0.84317574561508257</v>
      </c>
      <c r="AO103" s="183">
        <f>+UR_BolxEst2[[#This Row],[TOTAL]]-AM103</f>
        <v>269226</v>
      </c>
      <c r="AP103" s="184">
        <f>+AO103/UR_BolxEst2[[#This Row],[TOTAL]]</f>
        <v>0.15682425438491743</v>
      </c>
    </row>
    <row r="104" spans="1:42" x14ac:dyDescent="0.25">
      <c r="A104" s="5">
        <v>2002</v>
      </c>
      <c r="B104" s="5" t="s">
        <v>6</v>
      </c>
      <c r="C104" s="5" t="s">
        <v>27</v>
      </c>
      <c r="D104" s="3">
        <v>436206</v>
      </c>
      <c r="G104" s="162">
        <v>2002</v>
      </c>
      <c r="H104" s="162" t="s">
        <v>6</v>
      </c>
      <c r="I104" s="14">
        <v>436206</v>
      </c>
      <c r="J104" s="14">
        <v>15224</v>
      </c>
      <c r="K104" s="14">
        <v>13969</v>
      </c>
      <c r="L104" s="14">
        <v>26902</v>
      </c>
      <c r="M104" s="14">
        <v>42555</v>
      </c>
      <c r="N104" s="14">
        <v>42433</v>
      </c>
      <c r="O104" s="14">
        <v>42445</v>
      </c>
      <c r="P104" s="14">
        <v>51820</v>
      </c>
      <c r="Q104" s="14">
        <v>64163</v>
      </c>
      <c r="R104" s="14">
        <v>94801</v>
      </c>
      <c r="S104" s="14">
        <v>194607</v>
      </c>
      <c r="T104" s="14">
        <v>185699</v>
      </c>
      <c r="U104" s="14">
        <v>34534</v>
      </c>
      <c r="V104" s="14">
        <v>16554</v>
      </c>
      <c r="W104" s="14">
        <v>119427</v>
      </c>
      <c r="X104" s="14">
        <v>80823</v>
      </c>
      <c r="Y104" s="14">
        <v>37762</v>
      </c>
      <c r="Z104" s="14">
        <v>17822</v>
      </c>
      <c r="AA104" s="14">
        <v>25466</v>
      </c>
      <c r="AB104" s="14">
        <v>30134</v>
      </c>
      <c r="AC104" s="14">
        <v>24138</v>
      </c>
      <c r="AD104" s="14">
        <v>17573</v>
      </c>
      <c r="AE104" s="14">
        <v>276211</v>
      </c>
      <c r="AF104" s="12">
        <f t="shared" si="1"/>
        <v>1891268</v>
      </c>
      <c r="AG104" s="12"/>
      <c r="AI104" s="63">
        <v>1146314.1000000001</v>
      </c>
      <c r="AJ104" s="69">
        <f>+AI104/UR_BolxEst2[[#This Row],[TOTAL]]</f>
        <v>0.60610875877982395</v>
      </c>
      <c r="AM104" s="183">
        <f>SUMIFS(UR_BolxEst2[[#This Row],[Federico Lacroze]:[General Lemos]],UR_BolxEst2[[#This Row],[Federico Lacroze]:[General Lemos]],"&gt;="&amp;LARGE(UR_BolxEst2[[#This Row],[Federico Lacroze]:[General Lemos]],11))</f>
        <v>1588757</v>
      </c>
      <c r="AN104" s="184">
        <f>+AM104/UR_BolxEst2[[#This Row],[TOTAL]]</f>
        <v>0.84004858116353687</v>
      </c>
      <c r="AO104" s="183">
        <f>+UR_BolxEst2[[#This Row],[TOTAL]]-AM104</f>
        <v>302511</v>
      </c>
      <c r="AP104" s="184">
        <f>+AO104/UR_BolxEst2[[#This Row],[TOTAL]]</f>
        <v>0.15995141883646316</v>
      </c>
    </row>
    <row r="105" spans="1:42" x14ac:dyDescent="0.25">
      <c r="A105" s="5">
        <v>2002</v>
      </c>
      <c r="B105" s="5" t="s">
        <v>7</v>
      </c>
      <c r="C105" s="5" t="s">
        <v>27</v>
      </c>
      <c r="D105" s="3">
        <v>469944</v>
      </c>
      <c r="G105" s="162">
        <v>2002</v>
      </c>
      <c r="H105" s="162" t="s">
        <v>7</v>
      </c>
      <c r="I105" s="14">
        <v>469944</v>
      </c>
      <c r="J105" s="14">
        <v>16627</v>
      </c>
      <c r="K105" s="14">
        <v>16963</v>
      </c>
      <c r="L105" s="14">
        <v>29503</v>
      </c>
      <c r="M105" s="14">
        <v>44924</v>
      </c>
      <c r="N105" s="14">
        <v>42191</v>
      </c>
      <c r="O105" s="14">
        <v>45395</v>
      </c>
      <c r="P105" s="14">
        <v>54750</v>
      </c>
      <c r="Q105" s="14">
        <v>68552</v>
      </c>
      <c r="R105" s="14">
        <v>99256</v>
      </c>
      <c r="S105" s="14">
        <v>201130</v>
      </c>
      <c r="T105" s="14">
        <v>195500</v>
      </c>
      <c r="U105" s="14">
        <v>37963</v>
      </c>
      <c r="V105" s="14">
        <v>17451</v>
      </c>
      <c r="W105" s="14">
        <v>128142</v>
      </c>
      <c r="X105" s="14">
        <v>85243</v>
      </c>
      <c r="Y105" s="14">
        <v>39627</v>
      </c>
      <c r="Z105" s="14">
        <v>19492</v>
      </c>
      <c r="AA105" s="14">
        <v>29293</v>
      </c>
      <c r="AB105" s="14">
        <v>31583</v>
      </c>
      <c r="AC105" s="14">
        <v>25588</v>
      </c>
      <c r="AD105" s="14">
        <v>18284</v>
      </c>
      <c r="AE105" s="14">
        <v>285702</v>
      </c>
      <c r="AF105" s="12">
        <f t="shared" si="1"/>
        <v>2003103</v>
      </c>
      <c r="AG105" s="12"/>
      <c r="AI105" s="63">
        <v>1220862.6499999999</v>
      </c>
      <c r="AJ105" s="69">
        <f>+AI105/UR_BolxEst2[[#This Row],[TOTAL]]</f>
        <v>0.60948570792415557</v>
      </c>
      <c r="AM105" s="183">
        <f>SUMIFS(UR_BolxEst2[[#This Row],[Federico Lacroze]:[General Lemos]],UR_BolxEst2[[#This Row],[Federico Lacroze]:[General Lemos]],"&gt;="&amp;LARGE(UR_BolxEst2[[#This Row],[Federico Lacroze]:[General Lemos]],11))</f>
        <v>1678538</v>
      </c>
      <c r="AN105" s="184">
        <f>+AM105/UR_BolxEst2[[#This Row],[TOTAL]]</f>
        <v>0.83796889126520202</v>
      </c>
      <c r="AO105" s="183">
        <f>+UR_BolxEst2[[#This Row],[TOTAL]]-AM105</f>
        <v>324565</v>
      </c>
      <c r="AP105" s="184">
        <f>+AO105/UR_BolxEst2[[#This Row],[TOTAL]]</f>
        <v>0.16203110873479795</v>
      </c>
    </row>
    <row r="106" spans="1:42" x14ac:dyDescent="0.25">
      <c r="A106" s="5">
        <v>2002</v>
      </c>
      <c r="B106" s="5" t="s">
        <v>8</v>
      </c>
      <c r="C106" s="5" t="s">
        <v>27</v>
      </c>
      <c r="D106" s="3">
        <v>466161</v>
      </c>
      <c r="G106" s="162">
        <v>2002</v>
      </c>
      <c r="H106" s="162" t="s">
        <v>8</v>
      </c>
      <c r="I106" s="14">
        <v>466161</v>
      </c>
      <c r="J106" s="14">
        <v>16032</v>
      </c>
      <c r="K106" s="14">
        <v>17650</v>
      </c>
      <c r="L106" s="14">
        <v>28377</v>
      </c>
      <c r="M106" s="14">
        <v>43806</v>
      </c>
      <c r="N106" s="14">
        <v>49904</v>
      </c>
      <c r="O106" s="14">
        <v>45206</v>
      </c>
      <c r="P106" s="14">
        <v>54109</v>
      </c>
      <c r="Q106" s="14">
        <v>66358</v>
      </c>
      <c r="R106" s="14">
        <v>96673</v>
      </c>
      <c r="S106" s="14">
        <v>199032</v>
      </c>
      <c r="T106" s="14">
        <v>193089</v>
      </c>
      <c r="U106" s="14">
        <v>38525</v>
      </c>
      <c r="V106" s="14">
        <v>17327</v>
      </c>
      <c r="W106" s="14">
        <v>136042</v>
      </c>
      <c r="X106" s="14">
        <v>84656</v>
      </c>
      <c r="Y106" s="14">
        <v>39676</v>
      </c>
      <c r="Z106" s="14">
        <v>19334</v>
      </c>
      <c r="AA106" s="14">
        <v>30601</v>
      </c>
      <c r="AB106" s="14">
        <v>33694</v>
      </c>
      <c r="AC106" s="14">
        <v>26908</v>
      </c>
      <c r="AD106" s="14">
        <v>18644</v>
      </c>
      <c r="AE106" s="14">
        <v>300189</v>
      </c>
      <c r="AF106" s="12">
        <f t="shared" si="1"/>
        <v>2021993</v>
      </c>
      <c r="AG106" s="12"/>
      <c r="AI106" s="63">
        <v>1248230.75</v>
      </c>
      <c r="AJ106" s="69">
        <f>+AI106/UR_BolxEst2[[#This Row],[TOTAL]]</f>
        <v>0.61732693931185711</v>
      </c>
      <c r="AM106" s="183">
        <f>SUMIFS(UR_BolxEst2[[#This Row],[Federico Lacroze]:[General Lemos]],UR_BolxEst2[[#This Row],[Federico Lacroze]:[General Lemos]],"&gt;="&amp;LARGE(UR_BolxEst2[[#This Row],[Federico Lacroze]:[General Lemos]],11))</f>
        <v>1691419</v>
      </c>
      <c r="AN106" s="184">
        <f>+AM106/UR_BolxEst2[[#This Row],[TOTAL]]</f>
        <v>0.8365108088900407</v>
      </c>
      <c r="AO106" s="183">
        <f>+UR_BolxEst2[[#This Row],[TOTAL]]-AM106</f>
        <v>330574</v>
      </c>
      <c r="AP106" s="184">
        <f>+AO106/UR_BolxEst2[[#This Row],[TOTAL]]</f>
        <v>0.16348919110995933</v>
      </c>
    </row>
    <row r="107" spans="1:42" x14ac:dyDescent="0.25">
      <c r="A107" s="5">
        <v>2002</v>
      </c>
      <c r="B107" s="5" t="s">
        <v>9</v>
      </c>
      <c r="C107" s="5" t="s">
        <v>27</v>
      </c>
      <c r="D107" s="3">
        <v>482229</v>
      </c>
      <c r="G107" s="162">
        <v>2002</v>
      </c>
      <c r="H107" s="162" t="s">
        <v>9</v>
      </c>
      <c r="I107" s="14">
        <v>482229</v>
      </c>
      <c r="J107" s="14">
        <v>17685</v>
      </c>
      <c r="K107" s="14">
        <v>17939</v>
      </c>
      <c r="L107" s="14">
        <v>30313</v>
      </c>
      <c r="M107" s="14">
        <v>45966</v>
      </c>
      <c r="N107" s="14">
        <v>47868</v>
      </c>
      <c r="O107" s="14">
        <v>46502</v>
      </c>
      <c r="P107" s="14">
        <v>56952</v>
      </c>
      <c r="Q107" s="14">
        <v>70671</v>
      </c>
      <c r="R107" s="14">
        <v>102385</v>
      </c>
      <c r="S107" s="14">
        <v>208917</v>
      </c>
      <c r="T107" s="14">
        <v>205657</v>
      </c>
      <c r="U107" s="14">
        <v>40759</v>
      </c>
      <c r="V107" s="14">
        <v>18518</v>
      </c>
      <c r="W107" s="14">
        <v>145189</v>
      </c>
      <c r="X107" s="14">
        <v>89312</v>
      </c>
      <c r="Y107" s="14">
        <v>41464</v>
      </c>
      <c r="Z107" s="14">
        <v>19131</v>
      </c>
      <c r="AA107" s="14">
        <v>33445</v>
      </c>
      <c r="AB107" s="14">
        <v>36480</v>
      </c>
      <c r="AC107" s="14">
        <v>29800</v>
      </c>
      <c r="AD107" s="14">
        <v>20204</v>
      </c>
      <c r="AE107" s="14">
        <v>319640</v>
      </c>
      <c r="AF107" s="12">
        <f t="shared" si="1"/>
        <v>2127026</v>
      </c>
      <c r="AG107" s="12"/>
      <c r="AI107" s="63">
        <v>1306034.25</v>
      </c>
      <c r="AJ107" s="69">
        <f>+AI107/UR_BolxEst2[[#This Row],[TOTAL]]</f>
        <v>0.61401894005997104</v>
      </c>
      <c r="AM107" s="183">
        <f>SUMIFS(UR_BolxEst2[[#This Row],[Federico Lacroze]:[General Lemos]],UR_BolxEst2[[#This Row],[Federico Lacroze]:[General Lemos]],"&gt;="&amp;LARGE(UR_BolxEst2[[#This Row],[Federico Lacroze]:[General Lemos]],11))</f>
        <v>1775322</v>
      </c>
      <c r="AN107" s="184">
        <f>+AM107/UR_BolxEst2[[#This Row],[TOTAL]]</f>
        <v>0.8346498820418744</v>
      </c>
      <c r="AO107" s="183">
        <f>+UR_BolxEst2[[#This Row],[TOTAL]]-AM107</f>
        <v>351704</v>
      </c>
      <c r="AP107" s="184">
        <f>+AO107/UR_BolxEst2[[#This Row],[TOTAL]]</f>
        <v>0.16535011795812557</v>
      </c>
    </row>
    <row r="108" spans="1:42" x14ac:dyDescent="0.25">
      <c r="A108" s="5">
        <v>2002</v>
      </c>
      <c r="B108" s="5" t="s">
        <v>10</v>
      </c>
      <c r="C108" s="5" t="s">
        <v>27</v>
      </c>
      <c r="D108" s="3">
        <v>480534</v>
      </c>
      <c r="G108" s="162">
        <v>2002</v>
      </c>
      <c r="H108" s="162" t="s">
        <v>10</v>
      </c>
      <c r="I108" s="14">
        <v>480534</v>
      </c>
      <c r="J108" s="14">
        <v>16741</v>
      </c>
      <c r="K108" s="14">
        <v>17732</v>
      </c>
      <c r="L108" s="14">
        <v>27544</v>
      </c>
      <c r="M108" s="14">
        <v>43326</v>
      </c>
      <c r="N108" s="14">
        <v>42061</v>
      </c>
      <c r="O108" s="14">
        <v>44004</v>
      </c>
      <c r="P108" s="14">
        <v>54399</v>
      </c>
      <c r="Q108" s="14">
        <v>69318</v>
      </c>
      <c r="R108" s="14">
        <v>99031</v>
      </c>
      <c r="S108" s="14">
        <v>199091</v>
      </c>
      <c r="T108" s="14">
        <v>195016</v>
      </c>
      <c r="U108" s="14">
        <v>39484</v>
      </c>
      <c r="V108" s="14">
        <v>17780</v>
      </c>
      <c r="W108" s="14">
        <v>135771</v>
      </c>
      <c r="X108" s="14">
        <v>84133</v>
      </c>
      <c r="Y108" s="14">
        <v>40757</v>
      </c>
      <c r="Z108" s="14">
        <v>19389</v>
      </c>
      <c r="AA108" s="14">
        <v>32286</v>
      </c>
      <c r="AB108" s="14">
        <v>33877</v>
      </c>
      <c r="AC108" s="14">
        <v>28671</v>
      </c>
      <c r="AD108" s="14">
        <v>19917</v>
      </c>
      <c r="AE108" s="14">
        <v>312522</v>
      </c>
      <c r="AF108" s="12">
        <f t="shared" si="1"/>
        <v>2053384</v>
      </c>
      <c r="AG108" s="12"/>
      <c r="AI108" s="63">
        <v>1263785.6000000001</v>
      </c>
      <c r="AJ108" s="69">
        <f>+AI108/UR_BolxEst2[[#This Row],[TOTAL]]</f>
        <v>0.61546481320590796</v>
      </c>
      <c r="AM108" s="183">
        <f>SUMIFS(UR_BolxEst2[[#This Row],[Federico Lacroze]:[General Lemos]],UR_BolxEst2[[#This Row],[Federico Lacroze]:[General Lemos]],"&gt;="&amp;LARGE(UR_BolxEst2[[#This Row],[Federico Lacroze]:[General Lemos]],11))</f>
        <v>1717145</v>
      </c>
      <c r="AN108" s="184">
        <f>+AM108/UR_BolxEst2[[#This Row],[TOTAL]]</f>
        <v>0.8362512808125514</v>
      </c>
      <c r="AO108" s="183">
        <f>+UR_BolxEst2[[#This Row],[TOTAL]]-AM108</f>
        <v>336239</v>
      </c>
      <c r="AP108" s="184">
        <f>+AO108/UR_BolxEst2[[#This Row],[TOTAL]]</f>
        <v>0.16374871918744863</v>
      </c>
    </row>
    <row r="109" spans="1:42" x14ac:dyDescent="0.25">
      <c r="A109" s="5">
        <v>2002</v>
      </c>
      <c r="B109" s="5" t="s">
        <v>11</v>
      </c>
      <c r="C109" s="5" t="s">
        <v>27</v>
      </c>
      <c r="D109" s="3">
        <v>495393</v>
      </c>
      <c r="G109" s="162">
        <v>2002</v>
      </c>
      <c r="H109" s="162" t="s">
        <v>11</v>
      </c>
      <c r="I109" s="14">
        <v>495393</v>
      </c>
      <c r="J109" s="14">
        <v>15214</v>
      </c>
      <c r="K109" s="14">
        <v>15873</v>
      </c>
      <c r="L109" s="14">
        <v>27397</v>
      </c>
      <c r="M109" s="14">
        <v>40405</v>
      </c>
      <c r="N109" s="14">
        <v>37115</v>
      </c>
      <c r="O109" s="14">
        <v>40213</v>
      </c>
      <c r="P109" s="14">
        <v>51120</v>
      </c>
      <c r="Q109" s="14">
        <v>61801</v>
      </c>
      <c r="R109" s="14">
        <v>91177</v>
      </c>
      <c r="S109" s="14">
        <v>186413</v>
      </c>
      <c r="T109" s="14">
        <v>179306</v>
      </c>
      <c r="U109" s="14">
        <v>36680</v>
      </c>
      <c r="V109" s="14">
        <v>16003</v>
      </c>
      <c r="W109" s="14">
        <v>124638</v>
      </c>
      <c r="X109" s="14">
        <v>75894</v>
      </c>
      <c r="Y109" s="14">
        <v>38215</v>
      </c>
      <c r="Z109" s="14">
        <v>17812</v>
      </c>
      <c r="AA109" s="14">
        <v>27435</v>
      </c>
      <c r="AB109" s="14">
        <v>29877</v>
      </c>
      <c r="AC109" s="14">
        <v>26616</v>
      </c>
      <c r="AD109" s="14">
        <v>16574</v>
      </c>
      <c r="AE109" s="14">
        <v>307116</v>
      </c>
      <c r="AF109" s="12">
        <f t="shared" si="1"/>
        <v>1958287</v>
      </c>
      <c r="AG109" s="12"/>
      <c r="AI109" s="63">
        <v>1184057.6499999999</v>
      </c>
      <c r="AJ109" s="69">
        <f>+AI109/UR_BolxEst2[[#This Row],[TOTAL]]</f>
        <v>0.60463948849172766</v>
      </c>
      <c r="AM109" s="183">
        <f>SUMIFS(UR_BolxEst2[[#This Row],[Federico Lacroze]:[General Lemos]],UR_BolxEst2[[#This Row],[Federico Lacroze]:[General Lemos]],"&gt;="&amp;LARGE(UR_BolxEst2[[#This Row],[Federico Lacroze]:[General Lemos]],11))</f>
        <v>1653476</v>
      </c>
      <c r="AN109" s="184">
        <f>+AM109/UR_BolxEst2[[#This Row],[TOTAL]]</f>
        <v>0.84434814713063</v>
      </c>
      <c r="AO109" s="183">
        <f>+UR_BolxEst2[[#This Row],[TOTAL]]-AM109</f>
        <v>304811</v>
      </c>
      <c r="AP109" s="184">
        <f>+AO109/UR_BolxEst2[[#This Row],[TOTAL]]</f>
        <v>0.15565185286937003</v>
      </c>
    </row>
    <row r="110" spans="1:42" x14ac:dyDescent="0.25">
      <c r="A110" s="5">
        <v>2003</v>
      </c>
      <c r="B110" s="5" t="s">
        <v>12</v>
      </c>
      <c r="C110" s="5" t="s">
        <v>27</v>
      </c>
      <c r="D110" s="3">
        <v>422138</v>
      </c>
      <c r="G110" s="162">
        <v>2003</v>
      </c>
      <c r="H110" s="162" t="s">
        <v>12</v>
      </c>
      <c r="I110" s="14">
        <v>422138</v>
      </c>
      <c r="J110" s="14">
        <v>13624</v>
      </c>
      <c r="K110" s="14">
        <v>15176</v>
      </c>
      <c r="L110" s="14">
        <v>23392</v>
      </c>
      <c r="M110" s="14">
        <v>35059</v>
      </c>
      <c r="N110" s="14">
        <v>30874</v>
      </c>
      <c r="O110" s="14">
        <v>37554</v>
      </c>
      <c r="P110" s="14">
        <v>44539</v>
      </c>
      <c r="Q110" s="14">
        <v>55058</v>
      </c>
      <c r="R110" s="14">
        <v>82776</v>
      </c>
      <c r="S110" s="14">
        <v>167040</v>
      </c>
      <c r="T110" s="14">
        <v>156572</v>
      </c>
      <c r="U110" s="14">
        <v>34559</v>
      </c>
      <c r="V110" s="14">
        <v>14594</v>
      </c>
      <c r="W110" s="14">
        <v>107455</v>
      </c>
      <c r="X110" s="14">
        <v>68477</v>
      </c>
      <c r="Y110" s="14">
        <v>36212</v>
      </c>
      <c r="Z110" s="14">
        <v>15979</v>
      </c>
      <c r="AA110" s="14">
        <v>23861</v>
      </c>
      <c r="AB110" s="14">
        <v>27368</v>
      </c>
      <c r="AC110" s="14">
        <v>23644</v>
      </c>
      <c r="AD110" s="14">
        <v>13405</v>
      </c>
      <c r="AE110" s="14">
        <v>275232</v>
      </c>
      <c r="AF110" s="12">
        <f t="shared" si="1"/>
        <v>1724588</v>
      </c>
      <c r="AG110" s="12"/>
      <c r="AI110" s="63">
        <v>1063500.6499999999</v>
      </c>
      <c r="AJ110" s="69">
        <f>+AI110/UR_BolxEst2[[#This Row],[TOTAL]]</f>
        <v>0.6166694016194012</v>
      </c>
      <c r="AM110" s="183">
        <f>SUMIFS(UR_BolxEst2[[#This Row],[Federico Lacroze]:[General Lemos]],UR_BolxEst2[[#This Row],[Federico Lacroze]:[General Lemos]],"&gt;="&amp;LARGE(UR_BolxEst2[[#This Row],[Federico Lacroze]:[General Lemos]],11))</f>
        <v>1453053</v>
      </c>
      <c r="AN110" s="184">
        <f>+AM110/UR_BolxEst2[[#This Row],[TOTAL]]</f>
        <v>0.84255080053902731</v>
      </c>
      <c r="AO110" s="183">
        <f>+UR_BolxEst2[[#This Row],[TOTAL]]-AM110</f>
        <v>271535</v>
      </c>
      <c r="AP110" s="184">
        <f>+AO110/UR_BolxEst2[[#This Row],[TOTAL]]</f>
        <v>0.15744919946097272</v>
      </c>
    </row>
    <row r="111" spans="1:42" x14ac:dyDescent="0.25">
      <c r="A111" s="5">
        <v>2003</v>
      </c>
      <c r="B111" s="5" t="s">
        <v>13</v>
      </c>
      <c r="C111" s="5" t="s">
        <v>27</v>
      </c>
      <c r="D111" s="3">
        <v>418540</v>
      </c>
      <c r="G111" s="162">
        <v>2003</v>
      </c>
      <c r="H111" s="162" t="s">
        <v>13</v>
      </c>
      <c r="I111" s="14">
        <v>418540</v>
      </c>
      <c r="J111" s="14">
        <v>13439</v>
      </c>
      <c r="K111" s="14">
        <v>14276</v>
      </c>
      <c r="L111" s="14">
        <v>22115</v>
      </c>
      <c r="M111" s="14">
        <v>34667</v>
      </c>
      <c r="N111" s="14">
        <v>31581</v>
      </c>
      <c r="O111" s="14">
        <v>36881</v>
      </c>
      <c r="P111" s="14">
        <v>43039</v>
      </c>
      <c r="Q111" s="14">
        <v>55028</v>
      </c>
      <c r="R111" s="14">
        <v>78481</v>
      </c>
      <c r="S111" s="14">
        <v>161284</v>
      </c>
      <c r="T111" s="14">
        <v>152589</v>
      </c>
      <c r="U111" s="14">
        <v>31311</v>
      </c>
      <c r="V111" s="14">
        <v>14837</v>
      </c>
      <c r="W111" s="14">
        <v>112339</v>
      </c>
      <c r="X111" s="14">
        <v>71438</v>
      </c>
      <c r="Y111" s="14">
        <v>32190</v>
      </c>
      <c r="Z111" s="14">
        <v>14555</v>
      </c>
      <c r="AA111" s="14">
        <v>22753</v>
      </c>
      <c r="AB111" s="14">
        <v>26699</v>
      </c>
      <c r="AC111" s="14">
        <v>21271</v>
      </c>
      <c r="AD111" s="14">
        <v>13540</v>
      </c>
      <c r="AE111" s="14">
        <v>250581</v>
      </c>
      <c r="AF111" s="12">
        <f t="shared" si="1"/>
        <v>1673434</v>
      </c>
      <c r="AG111" s="12"/>
      <c r="AI111" s="63">
        <v>1041424</v>
      </c>
      <c r="AJ111" s="69">
        <f>+AI111/UR_BolxEst2[[#This Row],[TOTAL]]</f>
        <v>0.62232750141326154</v>
      </c>
      <c r="AM111" s="183">
        <f>SUMIFS(UR_BolxEst2[[#This Row],[Federico Lacroze]:[General Lemos]],UR_BolxEst2[[#This Row],[Federico Lacroze]:[General Lemos]],"&gt;="&amp;LARGE(UR_BolxEst2[[#This Row],[Federico Lacroze]:[General Lemos]],11))</f>
        <v>1414867</v>
      </c>
      <c r="AN111" s="184">
        <f>+AM111/UR_BolxEst2[[#This Row],[TOTAL]]</f>
        <v>0.84548718383874122</v>
      </c>
      <c r="AO111" s="183">
        <f>+UR_BolxEst2[[#This Row],[TOTAL]]-AM111</f>
        <v>258567</v>
      </c>
      <c r="AP111" s="184">
        <f>+AO111/UR_BolxEst2[[#This Row],[TOTAL]]</f>
        <v>0.15451281616125884</v>
      </c>
    </row>
    <row r="112" spans="1:42" x14ac:dyDescent="0.25">
      <c r="A112" s="5">
        <v>2003</v>
      </c>
      <c r="B112" s="5" t="s">
        <v>14</v>
      </c>
      <c r="C112" s="5" t="s">
        <v>27</v>
      </c>
      <c r="D112" s="3">
        <v>519118</v>
      </c>
      <c r="G112" s="162">
        <v>2003</v>
      </c>
      <c r="H112" s="162" t="s">
        <v>14</v>
      </c>
      <c r="I112" s="14">
        <v>519118</v>
      </c>
      <c r="J112" s="14">
        <v>16355</v>
      </c>
      <c r="K112" s="14">
        <v>16122</v>
      </c>
      <c r="L112" s="14">
        <v>25786</v>
      </c>
      <c r="M112" s="14">
        <v>40236</v>
      </c>
      <c r="N112" s="14">
        <v>39302</v>
      </c>
      <c r="O112" s="14">
        <v>42852</v>
      </c>
      <c r="P112" s="14">
        <v>52016</v>
      </c>
      <c r="Q112" s="14">
        <v>63337</v>
      </c>
      <c r="R112" s="14">
        <v>92301</v>
      </c>
      <c r="S112" s="14">
        <v>195466</v>
      </c>
      <c r="T112" s="14">
        <v>183450</v>
      </c>
      <c r="U112" s="14">
        <v>34758</v>
      </c>
      <c r="V112" s="14">
        <v>15895</v>
      </c>
      <c r="W112" s="14">
        <v>133684</v>
      </c>
      <c r="X112" s="14">
        <v>77293</v>
      </c>
      <c r="Y112" s="14">
        <v>41496</v>
      </c>
      <c r="Z112" s="14">
        <v>18233</v>
      </c>
      <c r="AA112" s="14">
        <v>28693</v>
      </c>
      <c r="AB112" s="14">
        <v>32001</v>
      </c>
      <c r="AC112" s="14">
        <v>26860</v>
      </c>
      <c r="AD112" s="14">
        <v>17864</v>
      </c>
      <c r="AE112" s="14">
        <v>314955</v>
      </c>
      <c r="AF112" s="12">
        <f t="shared" si="1"/>
        <v>2028073</v>
      </c>
      <c r="AG112" s="12"/>
      <c r="AI112" s="63">
        <v>1224846.75</v>
      </c>
      <c r="AJ112" s="69">
        <f>+AI112/UR_BolxEst2[[#This Row],[TOTAL]]</f>
        <v>0.60394608576712971</v>
      </c>
      <c r="AM112" s="183">
        <f>SUMIFS(UR_BolxEst2[[#This Row],[Federico Lacroze]:[General Lemos]],UR_BolxEst2[[#This Row],[Federico Lacroze]:[General Lemos]],"&gt;="&amp;LARGE(UR_BolxEst2[[#This Row],[Federico Lacroze]:[General Lemos]],11))</f>
        <v>1715968</v>
      </c>
      <c r="AN112" s="184">
        <f>+AM112/UR_BolxEst2[[#This Row],[TOTAL]]</f>
        <v>0.84610761052486771</v>
      </c>
      <c r="AO112" s="183">
        <f>+UR_BolxEst2[[#This Row],[TOTAL]]-AM112</f>
        <v>312105</v>
      </c>
      <c r="AP112" s="184">
        <f>+AO112/UR_BolxEst2[[#This Row],[TOTAL]]</f>
        <v>0.15389238947513231</v>
      </c>
    </row>
    <row r="113" spans="1:42" x14ac:dyDescent="0.25">
      <c r="A113" s="5">
        <v>2003</v>
      </c>
      <c r="B113" s="5" t="s">
        <v>15</v>
      </c>
      <c r="C113" s="5" t="s">
        <v>27</v>
      </c>
      <c r="D113" s="3">
        <v>549703</v>
      </c>
      <c r="G113" s="162">
        <v>2003</v>
      </c>
      <c r="H113" s="162" t="s">
        <v>15</v>
      </c>
      <c r="I113" s="14">
        <v>549703</v>
      </c>
      <c r="J113" s="14">
        <v>18075</v>
      </c>
      <c r="K113" s="14">
        <v>20808</v>
      </c>
      <c r="L113" s="14">
        <v>27709</v>
      </c>
      <c r="M113" s="14">
        <v>44253</v>
      </c>
      <c r="N113" s="14">
        <v>48050</v>
      </c>
      <c r="O113" s="14">
        <v>49990</v>
      </c>
      <c r="P113" s="14">
        <v>56903</v>
      </c>
      <c r="Q113" s="14">
        <v>69490</v>
      </c>
      <c r="R113" s="14">
        <v>103057</v>
      </c>
      <c r="S113" s="14">
        <v>212068</v>
      </c>
      <c r="T113" s="14">
        <v>202360</v>
      </c>
      <c r="U113" s="14">
        <v>35816</v>
      </c>
      <c r="V113" s="14">
        <v>17906</v>
      </c>
      <c r="W113" s="14">
        <v>150694</v>
      </c>
      <c r="X113" s="14">
        <v>86017</v>
      </c>
      <c r="Y113" s="14">
        <v>44929</v>
      </c>
      <c r="Z113" s="14">
        <v>19536</v>
      </c>
      <c r="AA113" s="14">
        <v>32986</v>
      </c>
      <c r="AB113" s="14">
        <v>36808</v>
      </c>
      <c r="AC113" s="14">
        <v>30240</v>
      </c>
      <c r="AD113" s="14">
        <v>22221</v>
      </c>
      <c r="AE113" s="14">
        <v>338519</v>
      </c>
      <c r="AF113" s="12">
        <f t="shared" si="1"/>
        <v>2218138</v>
      </c>
      <c r="AG113" s="12"/>
      <c r="AI113" s="63">
        <v>1330925.3</v>
      </c>
      <c r="AJ113" s="69">
        <f>+AI113/UR_BolxEst2[[#This Row],[TOTAL]]</f>
        <v>0.60001916021455837</v>
      </c>
      <c r="AM113" s="183">
        <f>SUMIFS(UR_BolxEst2[[#This Row],[Federico Lacroze]:[General Lemos]],UR_BolxEst2[[#This Row],[Federico Lacroze]:[General Lemos]],"&gt;="&amp;LARGE(UR_BolxEst2[[#This Row],[Federico Lacroze]:[General Lemos]],11))</f>
        <v>1866851</v>
      </c>
      <c r="AN113" s="184">
        <f>+AM113/UR_BolxEst2[[#This Row],[TOTAL]]</f>
        <v>0.84162978137518951</v>
      </c>
      <c r="AO113" s="183">
        <f>+UR_BolxEst2[[#This Row],[TOTAL]]-AM113</f>
        <v>351287</v>
      </c>
      <c r="AP113" s="184">
        <f>+AO113/UR_BolxEst2[[#This Row],[TOTAL]]</f>
        <v>0.15837021862481054</v>
      </c>
    </row>
    <row r="114" spans="1:42" x14ac:dyDescent="0.25">
      <c r="A114" s="5">
        <v>2003</v>
      </c>
      <c r="B114" s="5" t="s">
        <v>4</v>
      </c>
      <c r="C114" s="5" t="s">
        <v>27</v>
      </c>
      <c r="D114" s="3">
        <v>642405</v>
      </c>
      <c r="G114" s="162">
        <v>2003</v>
      </c>
      <c r="H114" s="162" t="s">
        <v>4</v>
      </c>
      <c r="I114" s="14">
        <v>642405</v>
      </c>
      <c r="J114" s="14">
        <v>21903</v>
      </c>
      <c r="K114" s="14">
        <v>26260</v>
      </c>
      <c r="L114" s="14">
        <v>29997</v>
      </c>
      <c r="M114" s="14">
        <v>47844</v>
      </c>
      <c r="N114" s="14">
        <v>53585</v>
      </c>
      <c r="O114" s="14">
        <v>60770</v>
      </c>
      <c r="P114" s="14">
        <v>59675</v>
      </c>
      <c r="Q114" s="14">
        <v>73117</v>
      </c>
      <c r="R114" s="14">
        <v>106722</v>
      </c>
      <c r="S114" s="14">
        <v>215477</v>
      </c>
      <c r="T114" s="14">
        <v>208697</v>
      </c>
      <c r="U114" s="14">
        <v>38766</v>
      </c>
      <c r="V114" s="14">
        <v>18583</v>
      </c>
      <c r="W114" s="14">
        <v>162611</v>
      </c>
      <c r="X114" s="14">
        <v>97149</v>
      </c>
      <c r="Y114" s="14">
        <v>51709</v>
      </c>
      <c r="Z114" s="14">
        <v>19331</v>
      </c>
      <c r="AA114" s="14">
        <v>39446</v>
      </c>
      <c r="AB114" s="14">
        <v>43930</v>
      </c>
      <c r="AC114" s="14">
        <v>34583</v>
      </c>
      <c r="AD114" s="14">
        <v>28503</v>
      </c>
      <c r="AE114" s="14">
        <v>379393</v>
      </c>
      <c r="AF114" s="12">
        <f t="shared" si="1"/>
        <v>2460456</v>
      </c>
      <c r="AG114" s="12"/>
      <c r="AI114" s="63">
        <v>1477151.15</v>
      </c>
      <c r="AJ114" s="69">
        <f>+AI114/UR_BolxEst2[[#This Row],[TOTAL]]</f>
        <v>0.60035666152940748</v>
      </c>
      <c r="AM114" s="183">
        <f>SUMIFS(UR_BolxEst2[[#This Row],[Federico Lacroze]:[General Lemos]],UR_BolxEst2[[#This Row],[Federico Lacroze]:[General Lemos]],"&gt;="&amp;LARGE(UR_BolxEst2[[#This Row],[Federico Lacroze]:[General Lemos]],11))</f>
        <v>2059601</v>
      </c>
      <c r="AN114" s="184">
        <f>+AM114/UR_BolxEst2[[#This Row],[TOTAL]]</f>
        <v>0.83708101262530199</v>
      </c>
      <c r="AO114" s="183">
        <f>+UR_BolxEst2[[#This Row],[TOTAL]]-AM114</f>
        <v>400855</v>
      </c>
      <c r="AP114" s="184">
        <f>+AO114/UR_BolxEst2[[#This Row],[TOTAL]]</f>
        <v>0.16291898737469801</v>
      </c>
    </row>
    <row r="115" spans="1:42" x14ac:dyDescent="0.25">
      <c r="A115" s="5">
        <v>2003</v>
      </c>
      <c r="B115" s="5" t="s">
        <v>5</v>
      </c>
      <c r="C115" s="5" t="s">
        <v>27</v>
      </c>
      <c r="D115" s="3">
        <v>623483</v>
      </c>
      <c r="G115" s="162">
        <v>2003</v>
      </c>
      <c r="H115" s="162" t="s">
        <v>5</v>
      </c>
      <c r="I115" s="14">
        <v>623483</v>
      </c>
      <c r="J115" s="14">
        <v>19690</v>
      </c>
      <c r="K115" s="14">
        <v>22896</v>
      </c>
      <c r="L115" s="14">
        <v>28414</v>
      </c>
      <c r="M115" s="14">
        <v>45023</v>
      </c>
      <c r="N115" s="14">
        <v>49259</v>
      </c>
      <c r="O115" s="14">
        <v>54148</v>
      </c>
      <c r="P115" s="14">
        <v>54991</v>
      </c>
      <c r="Q115" s="14">
        <v>67322</v>
      </c>
      <c r="R115" s="14">
        <v>99427</v>
      </c>
      <c r="S115" s="14">
        <v>202209</v>
      </c>
      <c r="T115" s="14">
        <v>199594</v>
      </c>
      <c r="U115" s="14">
        <v>36591</v>
      </c>
      <c r="V115" s="14">
        <v>16855</v>
      </c>
      <c r="W115" s="14">
        <v>148974</v>
      </c>
      <c r="X115" s="14">
        <v>89140</v>
      </c>
      <c r="Y115" s="14">
        <v>45447</v>
      </c>
      <c r="Z115" s="14">
        <v>18576</v>
      </c>
      <c r="AA115" s="14">
        <v>36611</v>
      </c>
      <c r="AB115" s="14">
        <v>40385</v>
      </c>
      <c r="AC115" s="14">
        <v>31661</v>
      </c>
      <c r="AD115" s="14">
        <v>23599</v>
      </c>
      <c r="AE115" s="14">
        <v>361417</v>
      </c>
      <c r="AF115" s="12">
        <f t="shared" si="1"/>
        <v>2315712</v>
      </c>
      <c r="AG115" s="12"/>
      <c r="AI115" s="63">
        <v>1419236.05</v>
      </c>
      <c r="AJ115" s="69">
        <f>+AI115/UR_BolxEst2[[#This Row],[TOTAL]]</f>
        <v>0.61287243405052094</v>
      </c>
      <c r="AM115" s="183">
        <f>SUMIFS(UR_BolxEst2[[#This Row],[Federico Lacroze]:[General Lemos]],UR_BolxEst2[[#This Row],[Federico Lacroze]:[General Lemos]],"&gt;="&amp;LARGE(UR_BolxEst2[[#This Row],[Federico Lacroze]:[General Lemos]],11))</f>
        <v>1949964</v>
      </c>
      <c r="AN115" s="184">
        <f>+AM115/UR_BolxEst2[[#This Row],[TOTAL]]</f>
        <v>0.84205807976121383</v>
      </c>
      <c r="AO115" s="183">
        <f>+UR_BolxEst2[[#This Row],[TOTAL]]-AM115</f>
        <v>365748</v>
      </c>
      <c r="AP115" s="184">
        <f>+AO115/UR_BolxEst2[[#This Row],[TOTAL]]</f>
        <v>0.15794192023878617</v>
      </c>
    </row>
    <row r="116" spans="1:42" x14ac:dyDescent="0.25">
      <c r="A116" s="5">
        <v>2003</v>
      </c>
      <c r="B116" s="5" t="s">
        <v>6</v>
      </c>
      <c r="C116" s="5" t="s">
        <v>27</v>
      </c>
      <c r="D116" s="3">
        <v>634572</v>
      </c>
      <c r="G116" s="162">
        <v>2003</v>
      </c>
      <c r="H116" s="162" t="s">
        <v>6</v>
      </c>
      <c r="I116" s="14">
        <v>634572</v>
      </c>
      <c r="J116" s="14">
        <v>21640</v>
      </c>
      <c r="K116" s="14">
        <v>20680</v>
      </c>
      <c r="L116" s="14">
        <v>29068</v>
      </c>
      <c r="M116" s="14">
        <v>47689</v>
      </c>
      <c r="N116" s="14">
        <v>47689</v>
      </c>
      <c r="O116" s="14">
        <v>59574</v>
      </c>
      <c r="P116" s="14">
        <v>58955</v>
      </c>
      <c r="Q116" s="14">
        <v>70832</v>
      </c>
      <c r="R116" s="14">
        <v>112835</v>
      </c>
      <c r="S116" s="14">
        <v>215617</v>
      </c>
      <c r="T116" s="14">
        <v>209697</v>
      </c>
      <c r="U116" s="14">
        <v>40188</v>
      </c>
      <c r="V116" s="14">
        <v>17193</v>
      </c>
      <c r="W116" s="14">
        <v>152338</v>
      </c>
      <c r="X116" s="14">
        <v>99485</v>
      </c>
      <c r="Y116" s="14">
        <v>49554</v>
      </c>
      <c r="Z116" s="14">
        <v>20002</v>
      </c>
      <c r="AA116" s="14">
        <v>36307</v>
      </c>
      <c r="AB116" s="14">
        <v>42803</v>
      </c>
      <c r="AC116" s="14">
        <v>33082</v>
      </c>
      <c r="AD116" s="14">
        <v>22785</v>
      </c>
      <c r="AE116" s="14">
        <v>387121</v>
      </c>
      <c r="AF116" s="12">
        <f t="shared" si="1"/>
        <v>2429706</v>
      </c>
      <c r="AG116" s="12"/>
      <c r="AI116" s="63">
        <v>1479884.9</v>
      </c>
      <c r="AJ116" s="69">
        <f>+AI116/UR_BolxEst2[[#This Row],[TOTAL]]</f>
        <v>0.6090798228263008</v>
      </c>
      <c r="AM116" s="183">
        <f>SUMIFS(UR_BolxEst2[[#This Row],[Federico Lacroze]:[General Lemos]],UR_BolxEst2[[#This Row],[Federico Lacroze]:[General Lemos]],"&gt;="&amp;LARGE(UR_BolxEst2[[#This Row],[Federico Lacroze]:[General Lemos]],11))</f>
        <v>2050580</v>
      </c>
      <c r="AN116" s="184">
        <f>+AM116/UR_BolxEst2[[#This Row],[TOTAL]]</f>
        <v>0.84396219131038896</v>
      </c>
      <c r="AO116" s="183">
        <f>+UR_BolxEst2[[#This Row],[TOTAL]]-AM116</f>
        <v>379126</v>
      </c>
      <c r="AP116" s="184">
        <f>+AO116/UR_BolxEst2[[#This Row],[TOTAL]]</f>
        <v>0.15603780868961101</v>
      </c>
    </row>
    <row r="117" spans="1:42" x14ac:dyDescent="0.25">
      <c r="A117" s="5">
        <v>2003</v>
      </c>
      <c r="B117" s="5" t="s">
        <v>7</v>
      </c>
      <c r="C117" s="5" t="s">
        <v>27</v>
      </c>
      <c r="D117" s="3">
        <v>634111</v>
      </c>
      <c r="G117" s="162">
        <v>2003</v>
      </c>
      <c r="H117" s="162" t="s">
        <v>7</v>
      </c>
      <c r="I117" s="14">
        <v>634111</v>
      </c>
      <c r="J117" s="14">
        <v>19707</v>
      </c>
      <c r="K117" s="14">
        <v>22899</v>
      </c>
      <c r="L117" s="14">
        <v>26266</v>
      </c>
      <c r="M117" s="14">
        <v>46138</v>
      </c>
      <c r="N117" s="14">
        <v>48475</v>
      </c>
      <c r="O117" s="14">
        <v>57268</v>
      </c>
      <c r="P117" s="14">
        <v>58945</v>
      </c>
      <c r="Q117" s="14">
        <v>72204</v>
      </c>
      <c r="R117" s="14">
        <v>108800</v>
      </c>
      <c r="S117" s="14">
        <v>219405</v>
      </c>
      <c r="T117" s="14">
        <v>212196</v>
      </c>
      <c r="U117" s="14">
        <v>40420</v>
      </c>
      <c r="V117" s="14">
        <v>18444</v>
      </c>
      <c r="W117" s="14">
        <v>162543</v>
      </c>
      <c r="X117" s="14">
        <v>95232</v>
      </c>
      <c r="Y117" s="14">
        <v>48245</v>
      </c>
      <c r="Z117" s="14">
        <v>20447</v>
      </c>
      <c r="AA117" s="14">
        <v>39713</v>
      </c>
      <c r="AB117" s="14">
        <v>43529</v>
      </c>
      <c r="AC117" s="14">
        <v>34113</v>
      </c>
      <c r="AD117" s="14">
        <v>24574</v>
      </c>
      <c r="AE117" s="14">
        <v>386983</v>
      </c>
      <c r="AF117" s="12">
        <f t="shared" si="1"/>
        <v>2440657</v>
      </c>
      <c r="AG117" s="12"/>
      <c r="AI117" s="63">
        <v>1393394.25</v>
      </c>
      <c r="AJ117" s="69">
        <f>+AI117/UR_BolxEst2[[#This Row],[TOTAL]]</f>
        <v>0.5709094928127959</v>
      </c>
      <c r="AM117" s="183">
        <f>SUMIFS(UR_BolxEst2[[#This Row],[Federico Lacroze]:[General Lemos]],UR_BolxEst2[[#This Row],[Federico Lacroze]:[General Lemos]],"&gt;="&amp;LARGE(UR_BolxEst2[[#This Row],[Federico Lacroze]:[General Lemos]],11))</f>
        <v>2056162</v>
      </c>
      <c r="AN117" s="184">
        <f>+AM117/UR_BolxEst2[[#This Row],[TOTAL]]</f>
        <v>0.84246250087578878</v>
      </c>
      <c r="AO117" s="183">
        <f>+UR_BolxEst2[[#This Row],[TOTAL]]-AM117</f>
        <v>384495</v>
      </c>
      <c r="AP117" s="184">
        <f>+AO117/UR_BolxEst2[[#This Row],[TOTAL]]</f>
        <v>0.15753749912421122</v>
      </c>
    </row>
    <row r="118" spans="1:42" x14ac:dyDescent="0.25">
      <c r="A118" s="5">
        <v>2003</v>
      </c>
      <c r="B118" s="5" t="s">
        <v>8</v>
      </c>
      <c r="C118" s="5" t="s">
        <v>27</v>
      </c>
      <c r="D118" s="3">
        <v>658813</v>
      </c>
      <c r="G118" s="162">
        <v>2003</v>
      </c>
      <c r="H118" s="162" t="s">
        <v>8</v>
      </c>
      <c r="I118" s="14">
        <v>658813</v>
      </c>
      <c r="J118" s="14">
        <v>19216</v>
      </c>
      <c r="K118" s="14">
        <v>21278</v>
      </c>
      <c r="L118" s="14">
        <v>26297</v>
      </c>
      <c r="M118" s="14">
        <v>45874</v>
      </c>
      <c r="N118" s="14">
        <v>51558</v>
      </c>
      <c r="O118" s="14">
        <v>59328</v>
      </c>
      <c r="P118" s="14">
        <v>59531</v>
      </c>
      <c r="Q118" s="14">
        <v>72205</v>
      </c>
      <c r="R118" s="14">
        <v>110976</v>
      </c>
      <c r="S118" s="14">
        <v>222375</v>
      </c>
      <c r="T118" s="14">
        <v>212668</v>
      </c>
      <c r="U118" s="14">
        <v>42710</v>
      </c>
      <c r="V118" s="14">
        <v>19097</v>
      </c>
      <c r="W118" s="14">
        <v>164789</v>
      </c>
      <c r="X118" s="14">
        <v>97317</v>
      </c>
      <c r="Y118" s="14">
        <v>48351</v>
      </c>
      <c r="Z118" s="14">
        <v>20476</v>
      </c>
      <c r="AA118" s="14">
        <v>39363</v>
      </c>
      <c r="AB118" s="14">
        <v>43343</v>
      </c>
      <c r="AC118" s="14">
        <v>34467</v>
      </c>
      <c r="AD118" s="14">
        <v>25635</v>
      </c>
      <c r="AE118" s="14">
        <v>394076</v>
      </c>
      <c r="AF118" s="12">
        <f t="shared" si="1"/>
        <v>2489743</v>
      </c>
      <c r="AG118" s="12"/>
      <c r="AI118" s="63">
        <v>1496902.5499999998</v>
      </c>
      <c r="AJ118" s="69">
        <f>+AI118/UR_BolxEst2[[#This Row],[TOTAL]]</f>
        <v>0.60122773716002009</v>
      </c>
      <c r="AM118" s="183">
        <f>SUMIFS(UR_BolxEst2[[#This Row],[Federico Lacroze]:[General Lemos]],UR_BolxEst2[[#This Row],[Federico Lacroze]:[General Lemos]],"&gt;="&amp;LARGE(UR_BolxEst2[[#This Row],[Federico Lacroze]:[General Lemos]],11))</f>
        <v>2103636</v>
      </c>
      <c r="AN118" s="184">
        <f>+AM118/UR_BolxEst2[[#This Row],[TOTAL]]</f>
        <v>0.84492094163935794</v>
      </c>
      <c r="AO118" s="183">
        <f>+UR_BolxEst2[[#This Row],[TOTAL]]-AM118</f>
        <v>386107</v>
      </c>
      <c r="AP118" s="184">
        <f>+AO118/UR_BolxEst2[[#This Row],[TOTAL]]</f>
        <v>0.15507905836064204</v>
      </c>
    </row>
    <row r="119" spans="1:42" x14ac:dyDescent="0.25">
      <c r="A119" s="5">
        <v>2003</v>
      </c>
      <c r="B119" s="5" t="s">
        <v>9</v>
      </c>
      <c r="C119" s="5" t="s">
        <v>27</v>
      </c>
      <c r="D119" s="3">
        <v>658813</v>
      </c>
      <c r="G119" s="162">
        <v>2003</v>
      </c>
      <c r="H119" s="162" t="s">
        <v>9</v>
      </c>
      <c r="I119" s="14">
        <v>658813</v>
      </c>
      <c r="J119" s="14">
        <v>19216</v>
      </c>
      <c r="K119" s="14">
        <v>21278</v>
      </c>
      <c r="L119" s="14">
        <v>26297</v>
      </c>
      <c r="M119" s="14">
        <v>45874</v>
      </c>
      <c r="N119" s="14">
        <v>51558</v>
      </c>
      <c r="O119" s="14">
        <v>59328</v>
      </c>
      <c r="P119" s="14">
        <v>59531</v>
      </c>
      <c r="Q119" s="14">
        <v>72205</v>
      </c>
      <c r="R119" s="14">
        <v>110976</v>
      </c>
      <c r="S119" s="14">
        <v>222375</v>
      </c>
      <c r="T119" s="14">
        <v>212668</v>
      </c>
      <c r="U119" s="14">
        <v>42710</v>
      </c>
      <c r="V119" s="14">
        <v>19097</v>
      </c>
      <c r="W119" s="14">
        <v>164789</v>
      </c>
      <c r="X119" s="14">
        <v>97317</v>
      </c>
      <c r="Y119" s="14">
        <v>48351</v>
      </c>
      <c r="Z119" s="14">
        <v>20476</v>
      </c>
      <c r="AA119" s="14">
        <v>39363</v>
      </c>
      <c r="AB119" s="14">
        <v>43343</v>
      </c>
      <c r="AC119" s="14">
        <v>34467</v>
      </c>
      <c r="AD119" s="14">
        <v>25635</v>
      </c>
      <c r="AE119" s="14">
        <v>394076</v>
      </c>
      <c r="AF119" s="12">
        <f t="shared" si="1"/>
        <v>2489743</v>
      </c>
      <c r="AG119" s="12"/>
      <c r="AI119" s="63">
        <v>1527575.4</v>
      </c>
      <c r="AJ119" s="69">
        <f>+AI119/UR_BolxEst2[[#This Row],[TOTAL]]</f>
        <v>0.6135474223644769</v>
      </c>
      <c r="AM119" s="183">
        <f>SUMIFS(UR_BolxEst2[[#This Row],[Federico Lacroze]:[General Lemos]],UR_BolxEst2[[#This Row],[Federico Lacroze]:[General Lemos]],"&gt;="&amp;LARGE(UR_BolxEst2[[#This Row],[Federico Lacroze]:[General Lemos]],11))</f>
        <v>2103636</v>
      </c>
      <c r="AN119" s="184">
        <f>+AM119/UR_BolxEst2[[#This Row],[TOTAL]]</f>
        <v>0.84492094163935794</v>
      </c>
      <c r="AO119" s="183">
        <f>+UR_BolxEst2[[#This Row],[TOTAL]]-AM119</f>
        <v>386107</v>
      </c>
      <c r="AP119" s="184">
        <f>+AO119/UR_BolxEst2[[#This Row],[TOTAL]]</f>
        <v>0.15507905836064204</v>
      </c>
    </row>
    <row r="120" spans="1:42" x14ac:dyDescent="0.25">
      <c r="A120" s="5">
        <v>2003</v>
      </c>
      <c r="B120" s="5" t="s">
        <v>10</v>
      </c>
      <c r="C120" s="5" t="s">
        <v>27</v>
      </c>
      <c r="D120" s="3">
        <v>612768</v>
      </c>
      <c r="G120" s="162">
        <v>2003</v>
      </c>
      <c r="H120" s="162" t="s">
        <v>10</v>
      </c>
      <c r="I120" s="14">
        <v>612768</v>
      </c>
      <c r="J120" s="14">
        <v>17758</v>
      </c>
      <c r="K120" s="14">
        <v>18592</v>
      </c>
      <c r="L120" s="14">
        <v>24224</v>
      </c>
      <c r="M120" s="14">
        <v>42233</v>
      </c>
      <c r="N120" s="14">
        <v>47221</v>
      </c>
      <c r="O120" s="14">
        <v>52974</v>
      </c>
      <c r="P120" s="14">
        <v>53976</v>
      </c>
      <c r="Q120" s="14">
        <v>66598</v>
      </c>
      <c r="R120" s="14">
        <v>102044</v>
      </c>
      <c r="S120" s="14">
        <v>204939</v>
      </c>
      <c r="T120" s="14">
        <v>197674</v>
      </c>
      <c r="U120" s="14">
        <v>38937</v>
      </c>
      <c r="V120" s="14">
        <v>17375</v>
      </c>
      <c r="W120" s="14">
        <v>150068</v>
      </c>
      <c r="X120" s="14">
        <v>90537</v>
      </c>
      <c r="Y120" s="14">
        <v>45654</v>
      </c>
      <c r="Z120" s="14">
        <v>19341</v>
      </c>
      <c r="AA120" s="14">
        <v>37424</v>
      </c>
      <c r="AB120" s="14">
        <v>40207</v>
      </c>
      <c r="AC120" s="14">
        <v>32791</v>
      </c>
      <c r="AD120" s="14">
        <v>25403</v>
      </c>
      <c r="AE120" s="14">
        <v>377991</v>
      </c>
      <c r="AF120" s="12">
        <f t="shared" si="1"/>
        <v>2316729</v>
      </c>
      <c r="AG120" s="12"/>
      <c r="AI120" s="63">
        <v>1378457.0999999999</v>
      </c>
      <c r="AJ120" s="69">
        <f>+AI120/UR_BolxEst2[[#This Row],[TOTAL]]</f>
        <v>0.59500144384604325</v>
      </c>
      <c r="AM120" s="183">
        <f>SUMIFS(UR_BolxEst2[[#This Row],[Federico Lacroze]:[General Lemos]],UR_BolxEst2[[#This Row],[Federico Lacroze]:[General Lemos]],"&gt;="&amp;LARGE(UR_BolxEst2[[#This Row],[Federico Lacroze]:[General Lemos]],11))</f>
        <v>1956790</v>
      </c>
      <c r="AN120" s="184">
        <f>+AM120/UR_BolxEst2[[#This Row],[TOTAL]]</f>
        <v>0.84463482781110777</v>
      </c>
      <c r="AO120" s="183">
        <f>+UR_BolxEst2[[#This Row],[TOTAL]]-AM120</f>
        <v>359939</v>
      </c>
      <c r="AP120" s="184">
        <f>+AO120/UR_BolxEst2[[#This Row],[TOTAL]]</f>
        <v>0.15536517218889218</v>
      </c>
    </row>
    <row r="121" spans="1:42" x14ac:dyDescent="0.25">
      <c r="A121" s="5">
        <v>2003</v>
      </c>
      <c r="B121" s="5" t="s">
        <v>11</v>
      </c>
      <c r="C121" s="5" t="s">
        <v>27</v>
      </c>
      <c r="D121" s="3">
        <v>578734</v>
      </c>
      <c r="G121" s="162">
        <v>2003</v>
      </c>
      <c r="H121" s="162" t="s">
        <v>11</v>
      </c>
      <c r="I121" s="14">
        <v>578734</v>
      </c>
      <c r="J121" s="14">
        <v>16531</v>
      </c>
      <c r="K121" s="14">
        <v>16639</v>
      </c>
      <c r="L121" s="14">
        <v>25726</v>
      </c>
      <c r="M121" s="14">
        <v>40621</v>
      </c>
      <c r="N121" s="14">
        <v>41930</v>
      </c>
      <c r="O121" s="14">
        <v>51274</v>
      </c>
      <c r="P121" s="14">
        <v>52433</v>
      </c>
      <c r="Q121" s="14">
        <v>63364</v>
      </c>
      <c r="R121" s="14">
        <v>100196</v>
      </c>
      <c r="S121" s="14">
        <v>196638</v>
      </c>
      <c r="T121" s="14">
        <v>196147</v>
      </c>
      <c r="U121" s="14">
        <v>38912</v>
      </c>
      <c r="V121" s="14">
        <v>16963</v>
      </c>
      <c r="W121" s="14">
        <v>144716</v>
      </c>
      <c r="X121" s="14">
        <v>88387</v>
      </c>
      <c r="Y121" s="14">
        <v>44865</v>
      </c>
      <c r="Z121" s="14">
        <v>20027</v>
      </c>
      <c r="AA121" s="14">
        <v>32971</v>
      </c>
      <c r="AB121" s="14">
        <v>37109</v>
      </c>
      <c r="AC121" s="14">
        <v>31700</v>
      </c>
      <c r="AD121" s="14">
        <v>24180</v>
      </c>
      <c r="AE121" s="14">
        <v>369589</v>
      </c>
      <c r="AF121" s="12">
        <f t="shared" si="1"/>
        <v>2229652</v>
      </c>
      <c r="AG121" s="12"/>
      <c r="AJ121" s="69">
        <f>+AI121/UR_BolxEst2[[#This Row],[TOTAL]]</f>
        <v>0</v>
      </c>
      <c r="AM121" s="183">
        <f>SUMIFS(UR_BolxEst2[[#This Row],[Federico Lacroze]:[General Lemos]],UR_BolxEst2[[#This Row],[Federico Lacroze]:[General Lemos]],"&gt;="&amp;LARGE(UR_BolxEst2[[#This Row],[Federico Lacroze]:[General Lemos]],11))</f>
        <v>1886343</v>
      </c>
      <c r="AN121" s="184">
        <f>+AM121/UR_BolxEst2[[#This Row],[TOTAL]]</f>
        <v>0.84602574751575588</v>
      </c>
      <c r="AO121" s="183">
        <f>+UR_BolxEst2[[#This Row],[TOTAL]]-AM121</f>
        <v>343309</v>
      </c>
      <c r="AP121" s="184">
        <f>+AO121/UR_BolxEst2[[#This Row],[TOTAL]]</f>
        <v>0.15397425248424418</v>
      </c>
    </row>
    <row r="122" spans="1:42" x14ac:dyDescent="0.25">
      <c r="A122" s="5">
        <v>2004</v>
      </c>
      <c r="B122" s="5" t="s">
        <v>12</v>
      </c>
      <c r="C122" s="5" t="s">
        <v>27</v>
      </c>
      <c r="D122" s="3">
        <v>473756</v>
      </c>
      <c r="G122" s="162">
        <v>2004</v>
      </c>
      <c r="H122" s="162" t="s">
        <v>12</v>
      </c>
      <c r="I122" s="14">
        <v>473756</v>
      </c>
      <c r="J122" s="14">
        <v>16568</v>
      </c>
      <c r="K122" s="14">
        <v>16204</v>
      </c>
      <c r="L122" s="14">
        <v>20859</v>
      </c>
      <c r="M122" s="14">
        <v>34777</v>
      </c>
      <c r="N122" s="14">
        <v>32680</v>
      </c>
      <c r="O122" s="14">
        <v>45530</v>
      </c>
      <c r="P122" s="14">
        <v>44650</v>
      </c>
      <c r="Q122" s="14">
        <v>52511</v>
      </c>
      <c r="R122" s="14">
        <v>85330</v>
      </c>
      <c r="S122" s="14">
        <v>171442</v>
      </c>
      <c r="T122" s="14">
        <v>162946</v>
      </c>
      <c r="U122" s="14">
        <v>34784</v>
      </c>
      <c r="V122" s="14">
        <v>15151</v>
      </c>
      <c r="W122" s="14">
        <v>123278</v>
      </c>
      <c r="X122" s="14">
        <v>78044</v>
      </c>
      <c r="Y122" s="14">
        <v>42805</v>
      </c>
      <c r="Z122" s="14">
        <v>16693</v>
      </c>
      <c r="AA122" s="14">
        <v>28689</v>
      </c>
      <c r="AB122" s="14">
        <v>32476</v>
      </c>
      <c r="AC122" s="14">
        <v>27201</v>
      </c>
      <c r="AD122" s="14">
        <v>19760</v>
      </c>
      <c r="AE122" s="14">
        <v>343122</v>
      </c>
      <c r="AF122" s="12">
        <f t="shared" si="1"/>
        <v>1919256</v>
      </c>
      <c r="AG122" s="12"/>
      <c r="AI122" s="63">
        <v>1196742.5</v>
      </c>
      <c r="AJ122" s="69">
        <f>+AI122/UR_BolxEst2[[#This Row],[TOTAL]]</f>
        <v>0.62354500910769595</v>
      </c>
      <c r="AM122" s="183">
        <f>SUMIFS(UR_BolxEst2[[#This Row],[Federico Lacroze]:[General Lemos]],UR_BolxEst2[[#This Row],[Federico Lacroze]:[General Lemos]],"&gt;="&amp;LARGE(UR_BolxEst2[[#This Row],[Federico Lacroze]:[General Lemos]],11))</f>
        <v>1623414</v>
      </c>
      <c r="AN122" s="184">
        <f>+AM122/UR_BolxEst2[[#This Row],[TOTAL]]</f>
        <v>0.84585589415898665</v>
      </c>
      <c r="AO122" s="183">
        <f>+UR_BolxEst2[[#This Row],[TOTAL]]-AM122</f>
        <v>295842</v>
      </c>
      <c r="AP122" s="184">
        <f>+AO122/UR_BolxEst2[[#This Row],[TOTAL]]</f>
        <v>0.1541441058410134</v>
      </c>
    </row>
    <row r="123" spans="1:42" x14ac:dyDescent="0.25">
      <c r="A123" s="5">
        <v>2004</v>
      </c>
      <c r="B123" s="5" t="s">
        <v>13</v>
      </c>
      <c r="C123" s="5" t="s">
        <v>27</v>
      </c>
      <c r="D123" s="3">
        <v>502042</v>
      </c>
      <c r="G123" s="162">
        <v>2004</v>
      </c>
      <c r="H123" s="162" t="s">
        <v>13</v>
      </c>
      <c r="I123" s="14">
        <v>502042</v>
      </c>
      <c r="J123" s="14">
        <v>18091</v>
      </c>
      <c r="K123" s="14">
        <v>15929</v>
      </c>
      <c r="L123" s="14">
        <v>22252</v>
      </c>
      <c r="M123" s="14">
        <v>37028</v>
      </c>
      <c r="N123" s="14">
        <v>37238</v>
      </c>
      <c r="O123" s="14">
        <v>48621</v>
      </c>
      <c r="P123" s="14">
        <v>45547</v>
      </c>
      <c r="Q123" s="14">
        <v>58973</v>
      </c>
      <c r="R123" s="14">
        <v>89787</v>
      </c>
      <c r="S123" s="14">
        <v>177316</v>
      </c>
      <c r="T123" s="14">
        <v>173675</v>
      </c>
      <c r="U123" s="14">
        <v>35988</v>
      </c>
      <c r="V123" s="14">
        <v>15337</v>
      </c>
      <c r="W123" s="14">
        <v>138265</v>
      </c>
      <c r="X123" s="14">
        <v>82576</v>
      </c>
      <c r="Y123" s="14">
        <v>45644</v>
      </c>
      <c r="Z123" s="14">
        <v>17540</v>
      </c>
      <c r="AA123" s="14">
        <v>33683</v>
      </c>
      <c r="AB123" s="14">
        <v>37339</v>
      </c>
      <c r="AC123" s="14">
        <v>29757</v>
      </c>
      <c r="AD123" s="14">
        <v>25243</v>
      </c>
      <c r="AE123" s="14">
        <v>368772</v>
      </c>
      <c r="AF123" s="12">
        <f t="shared" si="1"/>
        <v>2056643</v>
      </c>
      <c r="AG123" s="12"/>
      <c r="AI123" s="63">
        <v>1306019.5</v>
      </c>
      <c r="AJ123" s="69">
        <f>+AI123/UR_BolxEst2[[#This Row],[TOTAL]]</f>
        <v>0.63502489250686678</v>
      </c>
      <c r="AM123" s="183">
        <f>SUMIFS(UR_BolxEst2[[#This Row],[Federico Lacroze]:[General Lemos]],UR_BolxEst2[[#This Row],[Federico Lacroze]:[General Lemos]],"&gt;="&amp;LARGE(UR_BolxEst2[[#This Row],[Federico Lacroze]:[General Lemos]],11))</f>
        <v>1731218</v>
      </c>
      <c r="AN123" s="184">
        <f>+AM123/UR_BolxEst2[[#This Row],[TOTAL]]</f>
        <v>0.84176884369333904</v>
      </c>
      <c r="AO123" s="183">
        <f>+UR_BolxEst2[[#This Row],[TOTAL]]-AM123</f>
        <v>325425</v>
      </c>
      <c r="AP123" s="184">
        <f>+AO123/UR_BolxEst2[[#This Row],[TOTAL]]</f>
        <v>0.1582311563066609</v>
      </c>
    </row>
    <row r="124" spans="1:42" x14ac:dyDescent="0.25">
      <c r="A124" s="5">
        <v>2004</v>
      </c>
      <c r="B124" s="5" t="s">
        <v>14</v>
      </c>
      <c r="C124" s="5" t="s">
        <v>27</v>
      </c>
      <c r="D124" s="3">
        <v>616919</v>
      </c>
      <c r="G124" s="162">
        <v>2004</v>
      </c>
      <c r="H124" s="162" t="s">
        <v>14</v>
      </c>
      <c r="I124" s="14">
        <v>616919</v>
      </c>
      <c r="J124" s="14">
        <v>22627</v>
      </c>
      <c r="K124" s="14">
        <v>23572</v>
      </c>
      <c r="L124" s="14">
        <v>27665</v>
      </c>
      <c r="M124" s="14">
        <v>47794</v>
      </c>
      <c r="N124" s="14">
        <v>51618</v>
      </c>
      <c r="O124" s="14">
        <v>64850</v>
      </c>
      <c r="P124" s="14">
        <v>62399</v>
      </c>
      <c r="Q124" s="14">
        <v>76064</v>
      </c>
      <c r="R124" s="14">
        <v>117084</v>
      </c>
      <c r="S124" s="14">
        <v>231686</v>
      </c>
      <c r="T124" s="14">
        <v>223703</v>
      </c>
      <c r="U124" s="14">
        <v>46961</v>
      </c>
      <c r="V124" s="14">
        <v>20923</v>
      </c>
      <c r="W124" s="14">
        <v>173266</v>
      </c>
      <c r="X124" s="14">
        <v>105594</v>
      </c>
      <c r="Y124" s="14">
        <v>57504</v>
      </c>
      <c r="Z124" s="14">
        <v>21717</v>
      </c>
      <c r="AA124" s="14">
        <v>44286</v>
      </c>
      <c r="AB124" s="14">
        <v>49792</v>
      </c>
      <c r="AC124" s="14">
        <v>37864</v>
      </c>
      <c r="AD124" s="14">
        <v>35827</v>
      </c>
      <c r="AE124" s="14">
        <v>441650</v>
      </c>
      <c r="AF124" s="12">
        <f t="shared" si="1"/>
        <v>2601365</v>
      </c>
      <c r="AG124" s="12"/>
      <c r="AI124" s="63">
        <v>1633578.9</v>
      </c>
      <c r="AJ124" s="69">
        <f>+AI124/UR_BolxEst2[[#This Row],[TOTAL]]</f>
        <v>0.62796989272939396</v>
      </c>
      <c r="AM124" s="183">
        <f>SUMIFS(UR_BolxEst2[[#This Row],[Federico Lacroze]:[General Lemos]],UR_BolxEst2[[#This Row],[Federico Lacroze]:[General Lemos]],"&gt;="&amp;LARGE(UR_BolxEst2[[#This Row],[Federico Lacroze]:[General Lemos]],11))</f>
        <v>2170719</v>
      </c>
      <c r="AN124" s="184">
        <f>+AM124/UR_BolxEst2[[#This Row],[TOTAL]]</f>
        <v>0.83445383481364588</v>
      </c>
      <c r="AO124" s="183">
        <f>+UR_BolxEst2[[#This Row],[TOTAL]]-AM124</f>
        <v>430646</v>
      </c>
      <c r="AP124" s="184">
        <f>+AO124/UR_BolxEst2[[#This Row],[TOTAL]]</f>
        <v>0.16554616518635409</v>
      </c>
    </row>
    <row r="125" spans="1:42" x14ac:dyDescent="0.25">
      <c r="A125" s="5">
        <v>2004</v>
      </c>
      <c r="B125" s="5" t="s">
        <v>15</v>
      </c>
      <c r="C125" s="5" t="s">
        <v>27</v>
      </c>
      <c r="D125" s="3">
        <v>547591</v>
      </c>
      <c r="G125" s="162">
        <v>2004</v>
      </c>
      <c r="H125" s="162" t="s">
        <v>15</v>
      </c>
      <c r="I125" s="14">
        <v>547591</v>
      </c>
      <c r="J125" s="14">
        <v>18934</v>
      </c>
      <c r="K125" s="14">
        <v>21896</v>
      </c>
      <c r="L125" s="14">
        <v>24462</v>
      </c>
      <c r="M125" s="14">
        <v>40328</v>
      </c>
      <c r="N125" s="14">
        <v>52750</v>
      </c>
      <c r="O125" s="14">
        <v>54549</v>
      </c>
      <c r="P125" s="14">
        <v>54514</v>
      </c>
      <c r="Q125" s="14">
        <v>65793</v>
      </c>
      <c r="R125" s="14">
        <v>102604</v>
      </c>
      <c r="S125" s="14">
        <v>214661</v>
      </c>
      <c r="T125" s="14">
        <v>210802</v>
      </c>
      <c r="U125" s="14">
        <v>39041</v>
      </c>
      <c r="V125" s="14">
        <v>18392</v>
      </c>
      <c r="W125" s="14">
        <v>162772</v>
      </c>
      <c r="X125" s="14">
        <v>96020</v>
      </c>
      <c r="Y125" s="14">
        <v>47510</v>
      </c>
      <c r="Z125" s="14">
        <v>19075</v>
      </c>
      <c r="AA125" s="14">
        <v>38416</v>
      </c>
      <c r="AB125" s="14">
        <v>44138</v>
      </c>
      <c r="AC125" s="14">
        <v>33891</v>
      </c>
      <c r="AD125" s="14">
        <v>28254</v>
      </c>
      <c r="AE125" s="14">
        <v>415262</v>
      </c>
      <c r="AF125" s="12">
        <f t="shared" si="1"/>
        <v>2351655</v>
      </c>
      <c r="AG125" s="12"/>
      <c r="AI125" s="63">
        <v>1478670.9</v>
      </c>
      <c r="AJ125" s="69">
        <f>+AI125/UR_BolxEst2[[#This Row],[TOTAL]]</f>
        <v>0.62877883873272222</v>
      </c>
      <c r="AM125" s="183">
        <f>SUMIFS(UR_BolxEst2[[#This Row],[Federico Lacroze]:[General Lemos]],UR_BolxEst2[[#This Row],[Federico Lacroze]:[General Lemos]],"&gt;="&amp;LARGE(UR_BolxEst2[[#This Row],[Federico Lacroze]:[General Lemos]],11))</f>
        <v>1977318</v>
      </c>
      <c r="AN125" s="184">
        <f>+AM125/UR_BolxEst2[[#This Row],[TOTAL]]</f>
        <v>0.84081976310300621</v>
      </c>
      <c r="AO125" s="183">
        <f>+UR_BolxEst2[[#This Row],[TOTAL]]-AM125</f>
        <v>374337</v>
      </c>
      <c r="AP125" s="184">
        <f>+AO125/UR_BolxEst2[[#This Row],[TOTAL]]</f>
        <v>0.15918023689699382</v>
      </c>
    </row>
    <row r="126" spans="1:42" x14ac:dyDescent="0.25">
      <c r="A126" s="5">
        <v>2004</v>
      </c>
      <c r="B126" s="5" t="s">
        <v>4</v>
      </c>
      <c r="C126" s="5" t="s">
        <v>27</v>
      </c>
      <c r="D126" s="3">
        <v>577958</v>
      </c>
      <c r="G126" s="162">
        <v>2004</v>
      </c>
      <c r="H126" s="162" t="s">
        <v>4</v>
      </c>
      <c r="I126" s="14">
        <v>577958</v>
      </c>
      <c r="J126" s="14">
        <v>18640</v>
      </c>
      <c r="K126" s="14">
        <v>21781</v>
      </c>
      <c r="L126" s="14">
        <v>28424</v>
      </c>
      <c r="M126" s="14">
        <v>41627</v>
      </c>
      <c r="N126" s="14">
        <v>59519</v>
      </c>
      <c r="O126" s="14">
        <v>57324</v>
      </c>
      <c r="P126" s="14">
        <v>54795</v>
      </c>
      <c r="Q126" s="14">
        <v>67919</v>
      </c>
      <c r="R126" s="14">
        <v>103602</v>
      </c>
      <c r="S126" s="14">
        <v>219352</v>
      </c>
      <c r="T126" s="14">
        <v>210872</v>
      </c>
      <c r="U126" s="14">
        <v>39882</v>
      </c>
      <c r="V126" s="14">
        <v>18365</v>
      </c>
      <c r="W126" s="14">
        <v>162708</v>
      </c>
      <c r="X126" s="14">
        <v>94817</v>
      </c>
      <c r="Y126" s="14">
        <v>46807</v>
      </c>
      <c r="Z126" s="14">
        <v>23285</v>
      </c>
      <c r="AA126" s="14">
        <v>37907</v>
      </c>
      <c r="AB126" s="14">
        <v>42770</v>
      </c>
      <c r="AC126" s="14">
        <v>33937</v>
      </c>
      <c r="AD126" s="14">
        <v>28042</v>
      </c>
      <c r="AE126" s="14">
        <v>417131</v>
      </c>
      <c r="AF126" s="12">
        <f t="shared" si="1"/>
        <v>2407464</v>
      </c>
      <c r="AG126" s="12"/>
      <c r="AI126" s="63">
        <v>1512557.3499999999</v>
      </c>
      <c r="AJ126" s="69">
        <f>+AI126/UR_BolxEst2[[#This Row],[TOTAL]]</f>
        <v>0.62827828370434613</v>
      </c>
      <c r="AM126" s="183">
        <f>SUMIFS(UR_BolxEst2[[#This Row],[Federico Lacroze]:[General Lemos]],UR_BolxEst2[[#This Row],[Federico Lacroze]:[General Lemos]],"&gt;="&amp;LARGE(UR_BolxEst2[[#This Row],[Federico Lacroze]:[General Lemos]],11))</f>
        <v>2025997</v>
      </c>
      <c r="AN126" s="184">
        <f>+AM126/UR_BolxEst2[[#This Row],[TOTAL]]</f>
        <v>0.84154820175919554</v>
      </c>
      <c r="AO126" s="183">
        <f>+UR_BolxEst2[[#This Row],[TOTAL]]-AM126</f>
        <v>381467</v>
      </c>
      <c r="AP126" s="184">
        <f>+AO126/UR_BolxEst2[[#This Row],[TOTAL]]</f>
        <v>0.15845179824080444</v>
      </c>
    </row>
    <row r="127" spans="1:42" x14ac:dyDescent="0.25">
      <c r="A127" s="5">
        <v>2004</v>
      </c>
      <c r="B127" s="5" t="s">
        <v>5</v>
      </c>
      <c r="C127" s="5" t="s">
        <v>27</v>
      </c>
      <c r="D127" s="3">
        <v>568763</v>
      </c>
      <c r="G127" s="162">
        <v>2004</v>
      </c>
      <c r="H127" s="162" t="s">
        <v>5</v>
      </c>
      <c r="I127" s="14">
        <v>568763</v>
      </c>
      <c r="J127" s="14">
        <v>19370</v>
      </c>
      <c r="K127" s="14">
        <v>22602</v>
      </c>
      <c r="L127" s="14">
        <v>28436</v>
      </c>
      <c r="M127" s="14">
        <v>43685</v>
      </c>
      <c r="N127" s="14">
        <v>62665</v>
      </c>
      <c r="O127" s="14">
        <v>56982</v>
      </c>
      <c r="P127" s="14">
        <v>58453</v>
      </c>
      <c r="Q127" s="14">
        <v>70627</v>
      </c>
      <c r="R127" s="14">
        <v>106350</v>
      </c>
      <c r="S127" s="14">
        <v>223351</v>
      </c>
      <c r="T127" s="14">
        <v>217133</v>
      </c>
      <c r="U127" s="14">
        <v>40738</v>
      </c>
      <c r="V127" s="14">
        <v>18497</v>
      </c>
      <c r="W127" s="14">
        <v>163361</v>
      </c>
      <c r="X127" s="14">
        <v>97442</v>
      </c>
      <c r="Y127" s="14">
        <v>48236</v>
      </c>
      <c r="Z127" s="14">
        <v>24852</v>
      </c>
      <c r="AA127" s="14">
        <v>38125</v>
      </c>
      <c r="AB127" s="14">
        <v>42659</v>
      </c>
      <c r="AC127" s="14">
        <v>34283</v>
      </c>
      <c r="AD127" s="14">
        <v>28379</v>
      </c>
      <c r="AE127" s="14">
        <v>408355</v>
      </c>
      <c r="AF127" s="12">
        <f t="shared" si="1"/>
        <v>2423344</v>
      </c>
      <c r="AG127" s="12"/>
      <c r="AI127" s="63">
        <v>1501797.3</v>
      </c>
      <c r="AJ127" s="69">
        <f>+AI127/UR_BolxEst2[[#This Row],[TOTAL]]</f>
        <v>0.61972105487293594</v>
      </c>
      <c r="AM127" s="183">
        <f>SUMIFS(UR_BolxEst2[[#This Row],[Federico Lacroze]:[General Lemos]],UR_BolxEst2[[#This Row],[Federico Lacroze]:[General Lemos]],"&gt;="&amp;LARGE(UR_BolxEst2[[#This Row],[Federico Lacroze]:[General Lemos]],11))</f>
        <v>2033482</v>
      </c>
      <c r="AN127" s="184">
        <f>+AM127/UR_BolxEst2[[#This Row],[TOTAL]]</f>
        <v>0.8391223037257608</v>
      </c>
      <c r="AO127" s="183">
        <f>+UR_BolxEst2[[#This Row],[TOTAL]]-AM127</f>
        <v>389862</v>
      </c>
      <c r="AP127" s="184">
        <f>+AO127/UR_BolxEst2[[#This Row],[TOTAL]]</f>
        <v>0.16087769627423923</v>
      </c>
    </row>
    <row r="128" spans="1:42" x14ac:dyDescent="0.25">
      <c r="A128" s="5">
        <v>2004</v>
      </c>
      <c r="B128" s="5" t="s">
        <v>6</v>
      </c>
      <c r="C128" s="5" t="s">
        <v>27</v>
      </c>
      <c r="D128" s="3">
        <v>573774</v>
      </c>
      <c r="G128" s="162">
        <v>2004</v>
      </c>
      <c r="H128" s="162" t="s">
        <v>6</v>
      </c>
      <c r="I128" s="14">
        <v>573774</v>
      </c>
      <c r="J128" s="14">
        <v>18043</v>
      </c>
      <c r="K128" s="14">
        <v>18421</v>
      </c>
      <c r="L128" s="14">
        <v>28381</v>
      </c>
      <c r="M128" s="14">
        <v>43086</v>
      </c>
      <c r="N128" s="14">
        <v>58285</v>
      </c>
      <c r="O128" s="14">
        <v>54660</v>
      </c>
      <c r="P128" s="14">
        <v>56808</v>
      </c>
      <c r="Q128" s="14">
        <v>69063</v>
      </c>
      <c r="R128" s="14">
        <v>107752</v>
      </c>
      <c r="S128" s="14">
        <v>223096</v>
      </c>
      <c r="T128" s="14">
        <v>214694</v>
      </c>
      <c r="U128" s="14">
        <v>42044</v>
      </c>
      <c r="V128" s="14">
        <v>19209</v>
      </c>
      <c r="W128" s="14">
        <v>154192</v>
      </c>
      <c r="X128" s="14">
        <v>97925</v>
      </c>
      <c r="Y128" s="14">
        <v>49371</v>
      </c>
      <c r="Z128" s="14">
        <v>24420</v>
      </c>
      <c r="AA128" s="14">
        <v>35321</v>
      </c>
      <c r="AB128" s="14">
        <v>40616</v>
      </c>
      <c r="AC128" s="14">
        <v>33996</v>
      </c>
      <c r="AD128" s="14">
        <v>26205</v>
      </c>
      <c r="AE128" s="14">
        <v>407245</v>
      </c>
      <c r="AF128" s="12">
        <f t="shared" si="1"/>
        <v>2396607</v>
      </c>
      <c r="AG128" s="12"/>
      <c r="AI128" s="63">
        <v>1473337.3499999999</v>
      </c>
      <c r="AJ128" s="69">
        <f>+AI128/UR_BolxEst2[[#This Row],[TOTAL]]</f>
        <v>0.61475967899618078</v>
      </c>
      <c r="AM128" s="183">
        <f>SUMIFS(UR_BolxEst2[[#This Row],[Federico Lacroze]:[General Lemos]],UR_BolxEst2[[#This Row],[Federico Lacroze]:[General Lemos]],"&gt;="&amp;LARGE(UR_BolxEst2[[#This Row],[Federico Lacroze]:[General Lemos]],11))</f>
        <v>2017494</v>
      </c>
      <c r="AN128" s="184">
        <f>+AM128/UR_BolxEst2[[#This Row],[TOTAL]]</f>
        <v>0.84181261258103646</v>
      </c>
      <c r="AO128" s="183">
        <f>+UR_BolxEst2[[#This Row],[TOTAL]]-AM128</f>
        <v>379113</v>
      </c>
      <c r="AP128" s="184">
        <f>+AO128/UR_BolxEst2[[#This Row],[TOTAL]]</f>
        <v>0.15818738741896357</v>
      </c>
    </row>
    <row r="129" spans="1:42" x14ac:dyDescent="0.25">
      <c r="A129" s="5">
        <v>2004</v>
      </c>
      <c r="B129" s="5" t="s">
        <v>7</v>
      </c>
      <c r="C129" s="5" t="s">
        <v>27</v>
      </c>
      <c r="D129" s="3">
        <v>572964</v>
      </c>
      <c r="G129" s="162">
        <v>2004</v>
      </c>
      <c r="H129" s="162" t="s">
        <v>7</v>
      </c>
      <c r="I129" s="14">
        <v>572964</v>
      </c>
      <c r="J129" s="14">
        <v>19132</v>
      </c>
      <c r="K129" s="14">
        <v>20285</v>
      </c>
      <c r="L129" s="14">
        <v>29997</v>
      </c>
      <c r="M129" s="14">
        <v>43958</v>
      </c>
      <c r="N129" s="14">
        <v>55972</v>
      </c>
      <c r="O129" s="14">
        <v>55189</v>
      </c>
      <c r="P129" s="14">
        <v>57551</v>
      </c>
      <c r="Q129" s="14">
        <v>69171</v>
      </c>
      <c r="R129" s="14">
        <v>104459</v>
      </c>
      <c r="S129" s="14">
        <v>221078</v>
      </c>
      <c r="T129" s="14">
        <v>216489</v>
      </c>
      <c r="U129" s="14">
        <v>41229</v>
      </c>
      <c r="V129" s="14">
        <v>18549</v>
      </c>
      <c r="W129" s="14">
        <v>155177</v>
      </c>
      <c r="X129" s="14">
        <v>97745</v>
      </c>
      <c r="Y129" s="14">
        <v>47610</v>
      </c>
      <c r="Z129" s="14">
        <v>24471</v>
      </c>
      <c r="AA129" s="14">
        <v>35967</v>
      </c>
      <c r="AB129" s="14">
        <v>41110</v>
      </c>
      <c r="AC129" s="14">
        <v>33729</v>
      </c>
      <c r="AD129" s="14">
        <v>24950</v>
      </c>
      <c r="AE129" s="14">
        <v>411597</v>
      </c>
      <c r="AF129" s="12">
        <f t="shared" si="1"/>
        <v>2398379</v>
      </c>
      <c r="AG129" s="12"/>
      <c r="AI129" s="63">
        <v>1485947.1</v>
      </c>
      <c r="AJ129" s="69">
        <f>+AI129/UR_BolxEst2[[#This Row],[TOTAL]]</f>
        <v>0.61956308823584605</v>
      </c>
      <c r="AM129" s="183">
        <f>SUMIFS(UR_BolxEst2[[#This Row],[Federico Lacroze]:[General Lemos]],UR_BolxEst2[[#This Row],[Federico Lacroze]:[General Lemos]],"&gt;="&amp;LARGE(UR_BolxEst2[[#This Row],[Federico Lacroze]:[General Lemos]],11))</f>
        <v>2017392</v>
      </c>
      <c r="AN129" s="184">
        <f>+AM129/UR_BolxEst2[[#This Row],[TOTAL]]</f>
        <v>0.84114812546307316</v>
      </c>
      <c r="AO129" s="183">
        <f>+UR_BolxEst2[[#This Row],[TOTAL]]-AM129</f>
        <v>380987</v>
      </c>
      <c r="AP129" s="184">
        <f>+AO129/UR_BolxEst2[[#This Row],[TOTAL]]</f>
        <v>0.15885187453692681</v>
      </c>
    </row>
    <row r="130" spans="1:42" x14ac:dyDescent="0.25">
      <c r="A130" s="5">
        <v>2004</v>
      </c>
      <c r="B130" s="5" t="s">
        <v>8</v>
      </c>
      <c r="C130" s="5" t="s">
        <v>27</v>
      </c>
      <c r="D130" s="3">
        <v>569412</v>
      </c>
      <c r="G130" s="162">
        <v>2004</v>
      </c>
      <c r="H130" s="162" t="s">
        <v>8</v>
      </c>
      <c r="I130" s="14">
        <v>569412</v>
      </c>
      <c r="J130" s="14">
        <v>20362</v>
      </c>
      <c r="K130" s="14">
        <v>24894</v>
      </c>
      <c r="L130" s="14">
        <v>29390</v>
      </c>
      <c r="M130" s="14">
        <v>44848</v>
      </c>
      <c r="N130" s="14">
        <v>61823</v>
      </c>
      <c r="O130" s="14">
        <v>60987</v>
      </c>
      <c r="P130" s="14">
        <v>63544</v>
      </c>
      <c r="Q130" s="14">
        <v>75638</v>
      </c>
      <c r="R130" s="14">
        <v>114265</v>
      </c>
      <c r="S130" s="14">
        <v>234292</v>
      </c>
      <c r="T130" s="14">
        <v>229826</v>
      </c>
      <c r="U130" s="14">
        <v>45054</v>
      </c>
      <c r="V130" s="14">
        <v>19733</v>
      </c>
      <c r="W130" s="14">
        <v>167601</v>
      </c>
      <c r="X130" s="14">
        <v>105722</v>
      </c>
      <c r="Y130" s="14">
        <v>52546</v>
      </c>
      <c r="Z130" s="14">
        <v>25653</v>
      </c>
      <c r="AA130" s="14">
        <v>40448</v>
      </c>
      <c r="AB130" s="14">
        <v>45085</v>
      </c>
      <c r="AC130" s="14">
        <v>36106</v>
      </c>
      <c r="AD130" s="14">
        <v>28054</v>
      </c>
      <c r="AE130" s="14">
        <v>428991</v>
      </c>
      <c r="AF130" s="12">
        <f t="shared" ref="AF130:AF193" si="2">SUM(I130:AE130)</f>
        <v>2524274</v>
      </c>
      <c r="AG130" s="12"/>
      <c r="AI130" s="63">
        <v>1554966.2999999998</v>
      </c>
      <c r="AJ130" s="69">
        <f>+AI130/UR_BolxEst2[[#This Row],[TOTAL]]</f>
        <v>0.61600535441081272</v>
      </c>
      <c r="AM130" s="183">
        <f>SUMIFS(UR_BolxEst2[[#This Row],[Federico Lacroze]:[General Lemos]],UR_BolxEst2[[#This Row],[Federico Lacroze]:[General Lemos]],"&gt;="&amp;LARGE(UR_BolxEst2[[#This Row],[Federico Lacroze]:[General Lemos]],11))</f>
        <v>2112101</v>
      </c>
      <c r="AN130" s="184">
        <f>+AM130/UR_BolxEst2[[#This Row],[TOTAL]]</f>
        <v>0.83671622018845815</v>
      </c>
      <c r="AO130" s="183">
        <f>+UR_BolxEst2[[#This Row],[TOTAL]]-AM130</f>
        <v>412173</v>
      </c>
      <c r="AP130" s="184">
        <f>+AO130/UR_BolxEst2[[#This Row],[TOTAL]]</f>
        <v>0.16328377981154185</v>
      </c>
    </row>
    <row r="131" spans="1:42" x14ac:dyDescent="0.25">
      <c r="A131" s="5">
        <v>2004</v>
      </c>
      <c r="B131" s="5" t="s">
        <v>9</v>
      </c>
      <c r="C131" s="5" t="s">
        <v>27</v>
      </c>
      <c r="D131" s="3">
        <v>593838</v>
      </c>
      <c r="G131" s="162">
        <v>2004</v>
      </c>
      <c r="H131" s="162" t="s">
        <v>9</v>
      </c>
      <c r="I131" s="14">
        <v>593838</v>
      </c>
      <c r="J131" s="14">
        <v>19418</v>
      </c>
      <c r="K131" s="14">
        <v>22483</v>
      </c>
      <c r="L131" s="14">
        <v>27876</v>
      </c>
      <c r="M131" s="14">
        <v>42273</v>
      </c>
      <c r="N131" s="14">
        <v>56502</v>
      </c>
      <c r="O131" s="14">
        <v>55390</v>
      </c>
      <c r="P131" s="14">
        <v>60221</v>
      </c>
      <c r="Q131" s="14">
        <v>69212</v>
      </c>
      <c r="R131" s="14">
        <v>105910</v>
      </c>
      <c r="S131" s="14">
        <v>222229</v>
      </c>
      <c r="T131" s="14">
        <v>221328</v>
      </c>
      <c r="U131" s="14">
        <v>42374</v>
      </c>
      <c r="V131" s="14">
        <v>19124</v>
      </c>
      <c r="W131" s="14">
        <v>162507</v>
      </c>
      <c r="X131" s="14">
        <v>100316</v>
      </c>
      <c r="Y131" s="14">
        <v>49492</v>
      </c>
      <c r="Z131" s="14">
        <v>24753</v>
      </c>
      <c r="AA131" s="14">
        <v>37888</v>
      </c>
      <c r="AB131" s="14">
        <v>42207</v>
      </c>
      <c r="AC131" s="14">
        <v>34407</v>
      </c>
      <c r="AD131" s="14">
        <v>26816</v>
      </c>
      <c r="AE131" s="14">
        <v>415317</v>
      </c>
      <c r="AF131" s="12">
        <f t="shared" si="2"/>
        <v>2451881</v>
      </c>
      <c r="AG131" s="12"/>
      <c r="AI131" s="63">
        <v>1519108.5499999998</v>
      </c>
      <c r="AJ131" s="69">
        <f>+AI131/UR_BolxEst2[[#This Row],[TOTAL]]</f>
        <v>0.61956862914635735</v>
      </c>
      <c r="AM131" s="183">
        <f>SUMIFS(UR_BolxEst2[[#This Row],[Federico Lacroze]:[General Lemos]],UR_BolxEst2[[#This Row],[Federico Lacroze]:[General Lemos]],"&gt;="&amp;LARGE(UR_BolxEst2[[#This Row],[Federico Lacroze]:[General Lemos]],11))</f>
        <v>2062770</v>
      </c>
      <c r="AN131" s="184">
        <f>+AM131/UR_BolxEst2[[#This Row],[TOTAL]]</f>
        <v>0.84130102562073772</v>
      </c>
      <c r="AO131" s="183">
        <f>+UR_BolxEst2[[#This Row],[TOTAL]]-AM131</f>
        <v>389111</v>
      </c>
      <c r="AP131" s="184">
        <f>+AO131/UR_BolxEst2[[#This Row],[TOTAL]]</f>
        <v>0.15869897437926228</v>
      </c>
    </row>
    <row r="132" spans="1:42" x14ac:dyDescent="0.25">
      <c r="A132" s="5">
        <v>2004</v>
      </c>
      <c r="B132" s="5" t="s">
        <v>10</v>
      </c>
      <c r="C132" s="5" t="s">
        <v>27</v>
      </c>
      <c r="D132" s="3">
        <v>575305</v>
      </c>
      <c r="G132" s="162">
        <v>2004</v>
      </c>
      <c r="H132" s="162" t="s">
        <v>10</v>
      </c>
      <c r="I132" s="14">
        <v>575305</v>
      </c>
      <c r="J132" s="14">
        <v>20366</v>
      </c>
      <c r="K132" s="14">
        <v>22252</v>
      </c>
      <c r="L132" s="14">
        <v>29475</v>
      </c>
      <c r="M132" s="14">
        <v>43138</v>
      </c>
      <c r="N132" s="14">
        <v>56340</v>
      </c>
      <c r="O132" s="14">
        <v>61758</v>
      </c>
      <c r="P132" s="14">
        <v>61781</v>
      </c>
      <c r="Q132" s="14">
        <v>72268</v>
      </c>
      <c r="R132" s="14">
        <v>109569</v>
      </c>
      <c r="S132" s="14">
        <v>223007</v>
      </c>
      <c r="T132" s="14">
        <v>224228</v>
      </c>
      <c r="U132" s="14">
        <v>43679</v>
      </c>
      <c r="V132" s="14">
        <v>19686</v>
      </c>
      <c r="W132" s="14">
        <v>160398</v>
      </c>
      <c r="X132" s="14">
        <v>102415</v>
      </c>
      <c r="Y132" s="14">
        <v>50238</v>
      </c>
      <c r="Z132" s="14">
        <v>26303</v>
      </c>
      <c r="AA132" s="14">
        <v>38733</v>
      </c>
      <c r="AB132" s="14">
        <v>43783</v>
      </c>
      <c r="AC132" s="14">
        <v>35180</v>
      </c>
      <c r="AD132" s="14">
        <v>28572</v>
      </c>
      <c r="AE132" s="14">
        <v>414679</v>
      </c>
      <c r="AF132" s="12">
        <f t="shared" si="2"/>
        <v>2463153</v>
      </c>
      <c r="AG132" s="12"/>
      <c r="AI132" s="63">
        <v>1519152.9</v>
      </c>
      <c r="AJ132" s="69">
        <f>+AI132/UR_BolxEst2[[#This Row],[TOTAL]]</f>
        <v>0.61675133456995967</v>
      </c>
      <c r="AM132" s="183">
        <f>SUMIFS(UR_BolxEst2[[#This Row],[Federico Lacroze]:[General Lemos]],UR_BolxEst2[[#This Row],[Federico Lacroze]:[General Lemos]],"&gt;="&amp;LARGE(UR_BolxEst2[[#This Row],[Federico Lacroze]:[General Lemos]],11))</f>
        <v>2061748</v>
      </c>
      <c r="AN132" s="184">
        <f>+AM132/UR_BolxEst2[[#This Row],[TOTAL]]</f>
        <v>0.83703610778542792</v>
      </c>
      <c r="AO132" s="183">
        <f>+UR_BolxEst2[[#This Row],[TOTAL]]-AM132</f>
        <v>401405</v>
      </c>
      <c r="AP132" s="184">
        <f>+AO132/UR_BolxEst2[[#This Row],[TOTAL]]</f>
        <v>0.16296389221457214</v>
      </c>
    </row>
    <row r="133" spans="1:42" x14ac:dyDescent="0.25">
      <c r="A133" s="5">
        <v>2004</v>
      </c>
      <c r="B133" s="5" t="s">
        <v>11</v>
      </c>
      <c r="C133" s="5" t="s">
        <v>27</v>
      </c>
      <c r="D133" s="3">
        <v>547024</v>
      </c>
      <c r="G133" s="162">
        <v>2004</v>
      </c>
      <c r="H133" s="162" t="s">
        <v>11</v>
      </c>
      <c r="I133" s="14">
        <v>547024</v>
      </c>
      <c r="J133" s="14">
        <v>18001</v>
      </c>
      <c r="K133" s="14">
        <v>18816</v>
      </c>
      <c r="L133" s="14">
        <v>26712</v>
      </c>
      <c r="M133" s="14">
        <v>38922</v>
      </c>
      <c r="N133" s="14">
        <v>48300</v>
      </c>
      <c r="O133" s="14">
        <v>54887</v>
      </c>
      <c r="P133" s="14">
        <v>54441</v>
      </c>
      <c r="Q133" s="14">
        <v>63756</v>
      </c>
      <c r="R133" s="14">
        <v>99366</v>
      </c>
      <c r="S133" s="14">
        <v>205819</v>
      </c>
      <c r="T133" s="14">
        <v>210719</v>
      </c>
      <c r="U133" s="14">
        <v>40415</v>
      </c>
      <c r="V133" s="14">
        <v>17876</v>
      </c>
      <c r="W133" s="14">
        <v>147904</v>
      </c>
      <c r="X133" s="14">
        <v>95266</v>
      </c>
      <c r="Y133" s="14">
        <v>47677</v>
      </c>
      <c r="Z133" s="14">
        <v>24427</v>
      </c>
      <c r="AA133" s="14">
        <v>34329</v>
      </c>
      <c r="AB133" s="14">
        <v>40365</v>
      </c>
      <c r="AC133" s="14">
        <v>32903</v>
      </c>
      <c r="AD133" s="14">
        <v>26077</v>
      </c>
      <c r="AE133" s="14">
        <v>419086</v>
      </c>
      <c r="AF133" s="12">
        <f t="shared" si="2"/>
        <v>2313088</v>
      </c>
      <c r="AG133" s="12"/>
      <c r="AI133" s="63">
        <v>1341907.7</v>
      </c>
      <c r="AJ133" s="69">
        <f>+AI133/UR_BolxEst2[[#This Row],[TOTAL]]</f>
        <v>0.58013689924464606</v>
      </c>
      <c r="AM133" s="183">
        <f>SUMIFS(UR_BolxEst2[[#This Row],[Federico Lacroze]:[General Lemos]],UR_BolxEst2[[#This Row],[Federico Lacroze]:[General Lemos]],"&gt;="&amp;LARGE(UR_BolxEst2[[#This Row],[Federico Lacroze]:[General Lemos]],11))</f>
        <v>1946568</v>
      </c>
      <c r="AN133" s="184">
        <f>+AM133/UR_BolxEst2[[#This Row],[TOTAL]]</f>
        <v>0.84154515522107243</v>
      </c>
      <c r="AO133" s="183">
        <f>+UR_BolxEst2[[#This Row],[TOTAL]]-AM133</f>
        <v>366520</v>
      </c>
      <c r="AP133" s="184">
        <f>+AO133/UR_BolxEst2[[#This Row],[TOTAL]]</f>
        <v>0.15845484477892757</v>
      </c>
    </row>
    <row r="134" spans="1:42" x14ac:dyDescent="0.25">
      <c r="A134" s="5">
        <v>2005</v>
      </c>
      <c r="B134" s="5" t="s">
        <v>12</v>
      </c>
      <c r="C134" s="5" t="s">
        <v>27</v>
      </c>
      <c r="D134" s="3">
        <v>465948</v>
      </c>
      <c r="G134" s="162">
        <v>2005</v>
      </c>
      <c r="H134" s="162" t="s">
        <v>12</v>
      </c>
      <c r="I134" s="14">
        <v>465948</v>
      </c>
      <c r="J134" s="14">
        <v>16463</v>
      </c>
      <c r="K134" s="14">
        <v>15673</v>
      </c>
      <c r="L134" s="14">
        <v>21902</v>
      </c>
      <c r="M134" s="14">
        <v>32495</v>
      </c>
      <c r="N134" s="14">
        <v>33153</v>
      </c>
      <c r="O134" s="14">
        <v>48828</v>
      </c>
      <c r="P134" s="14">
        <v>45899</v>
      </c>
      <c r="Q134" s="14">
        <v>54585</v>
      </c>
      <c r="R134" s="14">
        <v>84164</v>
      </c>
      <c r="S134" s="14">
        <v>171426</v>
      </c>
      <c r="T134" s="14">
        <v>171779</v>
      </c>
      <c r="U134" s="14">
        <v>33965</v>
      </c>
      <c r="V134" s="14">
        <v>14373</v>
      </c>
      <c r="W134" s="14">
        <v>119800</v>
      </c>
      <c r="X134" s="14">
        <v>82194</v>
      </c>
      <c r="Y134" s="14">
        <v>43150</v>
      </c>
      <c r="Z134" s="14">
        <v>20186</v>
      </c>
      <c r="AA134" s="14">
        <v>29323</v>
      </c>
      <c r="AB134" s="14">
        <v>35017</v>
      </c>
      <c r="AC134" s="14">
        <v>28145</v>
      </c>
      <c r="AD134" s="14">
        <v>21159</v>
      </c>
      <c r="AE134" s="14">
        <v>362696</v>
      </c>
      <c r="AF134" s="12">
        <f t="shared" si="2"/>
        <v>1952323</v>
      </c>
      <c r="AG134" s="12"/>
      <c r="AI134" s="63">
        <v>1222055.55</v>
      </c>
      <c r="AJ134" s="69">
        <f>+AI134/UR_BolxEst2[[#This Row],[TOTAL]]</f>
        <v>0.62594947147577529</v>
      </c>
      <c r="AM134" s="183">
        <f>SUMIFS(UR_BolxEst2[[#This Row],[Federico Lacroze]:[General Lemos]],UR_BolxEst2[[#This Row],[Federico Lacroze]:[General Lemos]],"&gt;="&amp;LARGE(UR_BolxEst2[[#This Row],[Federico Lacroze]:[General Lemos]],11))</f>
        <v>1650469</v>
      </c>
      <c r="AN134" s="184">
        <f>+AM134/UR_BolxEst2[[#This Row],[TOTAL]]</f>
        <v>0.84538726430001598</v>
      </c>
      <c r="AO134" s="183">
        <f>+UR_BolxEst2[[#This Row],[TOTAL]]-AM134</f>
        <v>301854</v>
      </c>
      <c r="AP134" s="184">
        <f>+AO134/UR_BolxEst2[[#This Row],[TOTAL]]</f>
        <v>0.15461273569998407</v>
      </c>
    </row>
    <row r="135" spans="1:42" x14ac:dyDescent="0.25">
      <c r="A135" s="5">
        <v>2005</v>
      </c>
      <c r="B135" s="5" t="s">
        <v>13</v>
      </c>
      <c r="C135" s="5" t="s">
        <v>27</v>
      </c>
      <c r="D135" s="3">
        <v>443495</v>
      </c>
      <c r="G135" s="162">
        <v>2005</v>
      </c>
      <c r="H135" s="162" t="s">
        <v>13</v>
      </c>
      <c r="I135" s="14">
        <v>443495</v>
      </c>
      <c r="J135" s="14">
        <v>16709</v>
      </c>
      <c r="K135" s="14">
        <v>16597</v>
      </c>
      <c r="L135" s="14">
        <v>19482</v>
      </c>
      <c r="M135" s="14">
        <v>30121</v>
      </c>
      <c r="N135" s="14">
        <v>37243</v>
      </c>
      <c r="O135" s="14">
        <v>46823</v>
      </c>
      <c r="P135" s="14">
        <v>42516</v>
      </c>
      <c r="Q135" s="14">
        <v>53518</v>
      </c>
      <c r="R135" s="14">
        <v>79424</v>
      </c>
      <c r="S135" s="14">
        <v>162321</v>
      </c>
      <c r="T135" s="14">
        <v>167335</v>
      </c>
      <c r="U135" s="14">
        <v>33606</v>
      </c>
      <c r="V135" s="14">
        <v>13653</v>
      </c>
      <c r="W135" s="14">
        <v>118884</v>
      </c>
      <c r="X135" s="14">
        <v>78664</v>
      </c>
      <c r="Y135" s="14">
        <v>41337</v>
      </c>
      <c r="Z135" s="14">
        <v>19664</v>
      </c>
      <c r="AA135" s="14">
        <v>28437</v>
      </c>
      <c r="AB135" s="14">
        <v>35417</v>
      </c>
      <c r="AC135" s="14">
        <v>27248</v>
      </c>
      <c r="AD135" s="14">
        <v>20430</v>
      </c>
      <c r="AE135" s="14">
        <v>349225</v>
      </c>
      <c r="AF135" s="12">
        <f t="shared" si="2"/>
        <v>1882149</v>
      </c>
      <c r="AG135" s="12"/>
      <c r="AI135" s="63">
        <v>1188003.0999999999</v>
      </c>
      <c r="AJ135" s="69">
        <f>+AI135/UR_BolxEst2[[#This Row],[TOTAL]]</f>
        <v>0.63119503291184698</v>
      </c>
      <c r="AM135" s="183">
        <f>SUMIFS(UR_BolxEst2[[#This Row],[Federico Lacroze]:[General Lemos]],UR_BolxEst2[[#This Row],[Federico Lacroze]:[General Lemos]],"&gt;="&amp;LARGE(UR_BolxEst2[[#This Row],[Federico Lacroze]:[General Lemos]],11))</f>
        <v>1583542</v>
      </c>
      <c r="AN135" s="184">
        <f>+AM135/UR_BolxEst2[[#This Row],[TOTAL]]</f>
        <v>0.84134784228028703</v>
      </c>
      <c r="AO135" s="183">
        <f>+UR_BolxEst2[[#This Row],[TOTAL]]-AM135</f>
        <v>298607</v>
      </c>
      <c r="AP135" s="184">
        <f>+AO135/UR_BolxEst2[[#This Row],[TOTAL]]</f>
        <v>0.15865215771971294</v>
      </c>
    </row>
    <row r="136" spans="1:42" x14ac:dyDescent="0.25">
      <c r="A136" s="5">
        <v>2005</v>
      </c>
      <c r="B136" s="5" t="s">
        <v>14</v>
      </c>
      <c r="C136" s="5" t="s">
        <v>27</v>
      </c>
      <c r="D136" s="3">
        <v>533041</v>
      </c>
      <c r="G136" s="162">
        <v>2005</v>
      </c>
      <c r="H136" s="162" t="s">
        <v>14</v>
      </c>
      <c r="I136" s="14">
        <v>533041</v>
      </c>
      <c r="J136" s="14">
        <v>19758</v>
      </c>
      <c r="K136" s="14">
        <v>22622</v>
      </c>
      <c r="L136" s="14">
        <v>25329</v>
      </c>
      <c r="M136" s="14">
        <v>41667</v>
      </c>
      <c r="N136" s="14">
        <v>53662</v>
      </c>
      <c r="O136" s="14">
        <v>57738</v>
      </c>
      <c r="P136" s="14">
        <v>56573</v>
      </c>
      <c r="Q136" s="14">
        <v>68136</v>
      </c>
      <c r="R136" s="14">
        <v>106576</v>
      </c>
      <c r="S136" s="14">
        <v>216563</v>
      </c>
      <c r="T136" s="14">
        <v>223654</v>
      </c>
      <c r="U136" s="14">
        <v>41984</v>
      </c>
      <c r="V136" s="14">
        <v>17803</v>
      </c>
      <c r="W136" s="14">
        <v>156219</v>
      </c>
      <c r="X136" s="14">
        <v>104212</v>
      </c>
      <c r="Y136" s="14">
        <v>53701</v>
      </c>
      <c r="Z136" s="14">
        <v>24662</v>
      </c>
      <c r="AA136" s="14">
        <v>37099</v>
      </c>
      <c r="AB136" s="14">
        <v>43260</v>
      </c>
      <c r="AC136" s="14">
        <v>35226</v>
      </c>
      <c r="AD136" s="14">
        <v>28033</v>
      </c>
      <c r="AE136" s="14">
        <v>422670</v>
      </c>
      <c r="AF136" s="12">
        <f t="shared" si="2"/>
        <v>2390188</v>
      </c>
      <c r="AG136" s="12"/>
      <c r="AI136" s="63">
        <v>1498506.95</v>
      </c>
      <c r="AJ136" s="69">
        <f>+AI136/UR_BolxEst2[[#This Row],[TOTAL]]</f>
        <v>0.62694103978431825</v>
      </c>
      <c r="AM136" s="183">
        <f>SUMIFS(UR_BolxEst2[[#This Row],[Federico Lacroze]:[General Lemos]],UR_BolxEst2[[#This Row],[Federico Lacroze]:[General Lemos]],"&gt;="&amp;LARGE(UR_BolxEst2[[#This Row],[Federico Lacroze]:[General Lemos]],11))</f>
        <v>1999083</v>
      </c>
      <c r="AN136" s="184">
        <f>+AM136/UR_BolxEst2[[#This Row],[TOTAL]]</f>
        <v>0.83637061185145267</v>
      </c>
      <c r="AO136" s="183">
        <f>+UR_BolxEst2[[#This Row],[TOTAL]]-AM136</f>
        <v>391105</v>
      </c>
      <c r="AP136" s="184">
        <f>+AO136/UR_BolxEst2[[#This Row],[TOTAL]]</f>
        <v>0.1636293881485473</v>
      </c>
    </row>
    <row r="137" spans="1:42" x14ac:dyDescent="0.25">
      <c r="A137" s="5">
        <v>2005</v>
      </c>
      <c r="B137" s="5" t="s">
        <v>15</v>
      </c>
      <c r="C137" s="5" t="s">
        <v>27</v>
      </c>
      <c r="D137" s="3">
        <v>546191</v>
      </c>
      <c r="G137" s="162">
        <v>2005</v>
      </c>
      <c r="H137" s="162" t="s">
        <v>15</v>
      </c>
      <c r="I137" s="14">
        <v>546191</v>
      </c>
      <c r="J137" s="14">
        <v>19320</v>
      </c>
      <c r="K137" s="14">
        <v>25035</v>
      </c>
      <c r="L137" s="14">
        <v>27553</v>
      </c>
      <c r="M137" s="14">
        <v>42501</v>
      </c>
      <c r="N137" s="14">
        <v>56468</v>
      </c>
      <c r="O137" s="14">
        <v>58611</v>
      </c>
      <c r="P137" s="14">
        <v>56981</v>
      </c>
      <c r="Q137" s="14">
        <v>69245</v>
      </c>
      <c r="R137" s="14">
        <v>107693</v>
      </c>
      <c r="S137" s="14">
        <v>222305</v>
      </c>
      <c r="T137" s="14">
        <v>229857</v>
      </c>
      <c r="U137" s="14">
        <v>41938</v>
      </c>
      <c r="V137" s="14">
        <v>17215</v>
      </c>
      <c r="W137" s="14">
        <v>159887</v>
      </c>
      <c r="X137" s="14">
        <v>104297</v>
      </c>
      <c r="Y137" s="14">
        <v>50809</v>
      </c>
      <c r="Z137" s="14">
        <v>26078</v>
      </c>
      <c r="AA137" s="14">
        <v>39432</v>
      </c>
      <c r="AB137" s="14">
        <v>46172</v>
      </c>
      <c r="AC137" s="14">
        <v>37003</v>
      </c>
      <c r="AD137" s="14">
        <v>30958</v>
      </c>
      <c r="AE137" s="14">
        <v>419466</v>
      </c>
      <c r="AF137" s="12">
        <f t="shared" si="2"/>
        <v>2435015</v>
      </c>
      <c r="AG137" s="12"/>
      <c r="AI137" s="63">
        <v>1517656.0999999999</v>
      </c>
      <c r="AJ137" s="69">
        <f>+AI137/UR_BolxEst2[[#This Row],[TOTAL]]</f>
        <v>0.62326355279125589</v>
      </c>
      <c r="AM137" s="183">
        <f>SUMIFS(UR_BolxEst2[[#This Row],[Federico Lacroze]:[General Lemos]],UR_BolxEst2[[#This Row],[Federico Lacroze]:[General Lemos]],"&gt;="&amp;LARGE(UR_BolxEst2[[#This Row],[Federico Lacroze]:[General Lemos]],11))</f>
        <v>2031001</v>
      </c>
      <c r="AN137" s="184">
        <f>+AM137/UR_BolxEst2[[#This Row],[TOTAL]]</f>
        <v>0.83408151489826554</v>
      </c>
      <c r="AO137" s="183">
        <f>+UR_BolxEst2[[#This Row],[TOTAL]]-AM137</f>
        <v>404014</v>
      </c>
      <c r="AP137" s="184">
        <f>+AO137/UR_BolxEst2[[#This Row],[TOTAL]]</f>
        <v>0.16591848510173449</v>
      </c>
    </row>
    <row r="138" spans="1:42" x14ac:dyDescent="0.25">
      <c r="A138" s="5">
        <v>2005</v>
      </c>
      <c r="B138" s="5" t="s">
        <v>4</v>
      </c>
      <c r="C138" s="5" t="s">
        <v>27</v>
      </c>
      <c r="D138" s="3">
        <v>565899</v>
      </c>
      <c r="G138" s="162">
        <v>2005</v>
      </c>
      <c r="H138" s="162" t="s">
        <v>4</v>
      </c>
      <c r="I138" s="14">
        <v>565899</v>
      </c>
      <c r="J138" s="14">
        <v>18613</v>
      </c>
      <c r="K138" s="14">
        <v>23749</v>
      </c>
      <c r="L138" s="14">
        <v>27371</v>
      </c>
      <c r="M138" s="14">
        <v>40995</v>
      </c>
      <c r="N138" s="14">
        <v>54329</v>
      </c>
      <c r="O138" s="14">
        <v>58718</v>
      </c>
      <c r="P138" s="14">
        <v>57759</v>
      </c>
      <c r="Q138" s="14">
        <v>69226</v>
      </c>
      <c r="R138" s="14">
        <v>106276</v>
      </c>
      <c r="S138" s="14">
        <v>218489</v>
      </c>
      <c r="T138" s="14">
        <v>226826</v>
      </c>
      <c r="U138" s="14">
        <v>41313</v>
      </c>
      <c r="V138" s="14">
        <v>17540</v>
      </c>
      <c r="W138" s="14">
        <v>159365</v>
      </c>
      <c r="X138" s="14">
        <v>101883</v>
      </c>
      <c r="Y138" s="14">
        <v>49575</v>
      </c>
      <c r="Z138" s="14">
        <v>25621</v>
      </c>
      <c r="AA138" s="14">
        <v>39743</v>
      </c>
      <c r="AB138" s="14">
        <v>44228</v>
      </c>
      <c r="AC138" s="14">
        <v>37114</v>
      </c>
      <c r="AD138" s="14">
        <v>29816</v>
      </c>
      <c r="AE138" s="14">
        <v>420984</v>
      </c>
      <c r="AF138" s="12">
        <f t="shared" si="2"/>
        <v>2435432</v>
      </c>
      <c r="AG138" s="12"/>
      <c r="AI138" s="63">
        <v>1520147.9</v>
      </c>
      <c r="AJ138" s="69">
        <f>+AI138/UR_BolxEst2[[#This Row],[TOTAL]]</f>
        <v>0.6241799812107256</v>
      </c>
      <c r="AM138" s="183">
        <f>SUMIFS(UR_BolxEst2[[#This Row],[Federico Lacroze]:[General Lemos]],UR_BolxEst2[[#This Row],[Federico Lacroze]:[General Lemos]],"&gt;="&amp;LARGE(UR_BolxEst2[[#This Row],[Federico Lacroze]:[General Lemos]],11))</f>
        <v>2039754</v>
      </c>
      <c r="AN138" s="184">
        <f>+AM138/UR_BolxEst2[[#This Row],[TOTAL]]</f>
        <v>0.83753272520029298</v>
      </c>
      <c r="AO138" s="183">
        <f>+UR_BolxEst2[[#This Row],[TOTAL]]-AM138</f>
        <v>395678</v>
      </c>
      <c r="AP138" s="184">
        <f>+AO138/UR_BolxEst2[[#This Row],[TOTAL]]</f>
        <v>0.16246727479970699</v>
      </c>
    </row>
    <row r="139" spans="1:42" x14ac:dyDescent="0.25">
      <c r="A139" s="5">
        <v>2005</v>
      </c>
      <c r="B139" s="5" t="s">
        <v>5</v>
      </c>
      <c r="C139" s="5" t="s">
        <v>27</v>
      </c>
      <c r="D139" s="3">
        <v>547358</v>
      </c>
      <c r="G139" s="162">
        <v>2005</v>
      </c>
      <c r="H139" s="162" t="s">
        <v>5</v>
      </c>
      <c r="I139" s="14">
        <v>547358</v>
      </c>
      <c r="J139" s="14">
        <v>17939</v>
      </c>
      <c r="K139" s="14">
        <v>21180</v>
      </c>
      <c r="L139" s="14">
        <v>25243</v>
      </c>
      <c r="M139" s="14">
        <v>39891</v>
      </c>
      <c r="N139" s="14">
        <v>52348</v>
      </c>
      <c r="O139" s="14">
        <v>52490</v>
      </c>
      <c r="P139" s="14">
        <v>54749</v>
      </c>
      <c r="Q139" s="14">
        <v>66100</v>
      </c>
      <c r="R139" s="14">
        <v>104792</v>
      </c>
      <c r="S139" s="14">
        <v>213390</v>
      </c>
      <c r="T139" s="14">
        <v>213677</v>
      </c>
      <c r="U139" s="14">
        <v>38174</v>
      </c>
      <c r="V139" s="14">
        <v>17331</v>
      </c>
      <c r="W139" s="14">
        <v>153066</v>
      </c>
      <c r="X139" s="14">
        <v>102261</v>
      </c>
      <c r="Y139" s="14">
        <v>48084</v>
      </c>
      <c r="Z139" s="14">
        <v>24177</v>
      </c>
      <c r="AA139" s="14">
        <v>38462</v>
      </c>
      <c r="AB139" s="14">
        <v>43069</v>
      </c>
      <c r="AC139" s="14">
        <v>35471</v>
      </c>
      <c r="AD139" s="14">
        <v>28743</v>
      </c>
      <c r="AE139" s="14">
        <v>406108</v>
      </c>
      <c r="AF139" s="12">
        <f t="shared" si="2"/>
        <v>2344103</v>
      </c>
      <c r="AG139" s="12"/>
      <c r="AI139" s="63">
        <v>1513900.85</v>
      </c>
      <c r="AJ139" s="69">
        <f>+AI139/UR_BolxEst2[[#This Row],[TOTAL]]</f>
        <v>0.64583375815823796</v>
      </c>
      <c r="AM139" s="183">
        <f>SUMIFS(UR_BolxEst2[[#This Row],[Federico Lacroze]:[General Lemos]],UR_BolxEst2[[#This Row],[Federico Lacroze]:[General Lemos]],"&gt;="&amp;LARGE(UR_BolxEst2[[#This Row],[Federico Lacroze]:[General Lemos]],11))</f>
        <v>1966339</v>
      </c>
      <c r="AN139" s="184">
        <f>+AM139/UR_BolxEst2[[#This Row],[TOTAL]]</f>
        <v>0.83884496543027331</v>
      </c>
      <c r="AO139" s="183">
        <f>+UR_BolxEst2[[#This Row],[TOTAL]]-AM139</f>
        <v>377764</v>
      </c>
      <c r="AP139" s="184">
        <f>+AO139/UR_BolxEst2[[#This Row],[TOTAL]]</f>
        <v>0.16115503456972669</v>
      </c>
    </row>
    <row r="140" spans="1:42" x14ac:dyDescent="0.25">
      <c r="A140" s="5">
        <v>2005</v>
      </c>
      <c r="B140" s="5" t="s">
        <v>6</v>
      </c>
      <c r="C140" s="5" t="s">
        <v>27</v>
      </c>
      <c r="D140" s="3">
        <v>559314</v>
      </c>
      <c r="G140" s="162">
        <v>2005</v>
      </c>
      <c r="H140" s="162" t="s">
        <v>6</v>
      </c>
      <c r="I140" s="14">
        <v>559314</v>
      </c>
      <c r="J140" s="14">
        <v>17749</v>
      </c>
      <c r="K140" s="14">
        <v>16836</v>
      </c>
      <c r="L140" s="14">
        <v>23751</v>
      </c>
      <c r="M140" s="14">
        <v>38826</v>
      </c>
      <c r="N140" s="14">
        <v>49673</v>
      </c>
      <c r="O140" s="14">
        <v>55273</v>
      </c>
      <c r="P140" s="14">
        <v>53459</v>
      </c>
      <c r="Q140" s="14">
        <v>65576</v>
      </c>
      <c r="R140" s="14">
        <v>101386</v>
      </c>
      <c r="S140" s="14">
        <v>212589</v>
      </c>
      <c r="T140" s="14">
        <v>212817</v>
      </c>
      <c r="U140" s="14">
        <v>37842</v>
      </c>
      <c r="V140" s="14">
        <v>16048</v>
      </c>
      <c r="W140" s="14">
        <v>148616</v>
      </c>
      <c r="X140" s="14">
        <v>98823</v>
      </c>
      <c r="Y140" s="14">
        <v>47982</v>
      </c>
      <c r="Z140" s="14">
        <v>24323</v>
      </c>
      <c r="AA140" s="14">
        <v>36756</v>
      </c>
      <c r="AB140" s="14">
        <v>42239</v>
      </c>
      <c r="AC140" s="14">
        <v>33771</v>
      </c>
      <c r="AD140" s="14">
        <v>24950</v>
      </c>
      <c r="AE140" s="14">
        <v>410591</v>
      </c>
      <c r="AF140" s="12">
        <f t="shared" si="2"/>
        <v>2329190</v>
      </c>
      <c r="AG140" s="12"/>
      <c r="AI140" s="63">
        <v>1474962.75</v>
      </c>
      <c r="AJ140" s="69">
        <f>+AI140/UR_BolxEst2[[#This Row],[TOTAL]]</f>
        <v>0.63325136635482726</v>
      </c>
      <c r="AM140" s="183">
        <f>SUMIFS(UR_BolxEst2[[#This Row],[Federico Lacroze]:[General Lemos]],UR_BolxEst2[[#This Row],[Federico Lacroze]:[General Lemos]],"&gt;="&amp;LARGE(UR_BolxEst2[[#This Row],[Federico Lacroze]:[General Lemos]],11))</f>
        <v>1968117</v>
      </c>
      <c r="AN140" s="184">
        <f>+AM140/UR_BolxEst2[[#This Row],[TOTAL]]</f>
        <v>0.84497915584387706</v>
      </c>
      <c r="AO140" s="183">
        <f>+UR_BolxEst2[[#This Row],[TOTAL]]-AM140</f>
        <v>361073</v>
      </c>
      <c r="AP140" s="184">
        <f>+AO140/UR_BolxEst2[[#This Row],[TOTAL]]</f>
        <v>0.15502084415612294</v>
      </c>
    </row>
    <row r="141" spans="1:42" x14ac:dyDescent="0.25">
      <c r="A141" s="5">
        <v>2005</v>
      </c>
      <c r="B141" s="5" t="s">
        <v>7</v>
      </c>
      <c r="C141" s="5" t="s">
        <v>27</v>
      </c>
      <c r="D141" s="3">
        <v>554110</v>
      </c>
      <c r="G141" s="162">
        <v>2005</v>
      </c>
      <c r="H141" s="162" t="s">
        <v>7</v>
      </c>
      <c r="I141" s="14">
        <v>554110</v>
      </c>
      <c r="J141" s="14">
        <v>18778</v>
      </c>
      <c r="K141" s="14">
        <v>19539</v>
      </c>
      <c r="L141" s="14">
        <v>24416</v>
      </c>
      <c r="M141" s="14">
        <v>38916</v>
      </c>
      <c r="N141" s="14">
        <v>52507</v>
      </c>
      <c r="O141" s="14">
        <v>55663</v>
      </c>
      <c r="P141" s="14">
        <v>55549</v>
      </c>
      <c r="Q141" s="14">
        <v>67467</v>
      </c>
      <c r="R141" s="14">
        <v>105623</v>
      </c>
      <c r="S141" s="14">
        <v>214013</v>
      </c>
      <c r="T141" s="14">
        <v>214172</v>
      </c>
      <c r="U141" s="14">
        <v>39679</v>
      </c>
      <c r="V141" s="14">
        <v>17387</v>
      </c>
      <c r="W141" s="14">
        <v>153619</v>
      </c>
      <c r="X141" s="14">
        <v>103165</v>
      </c>
      <c r="Y141" s="14">
        <v>50174</v>
      </c>
      <c r="Z141" s="14">
        <v>24808</v>
      </c>
      <c r="AA141" s="14">
        <v>39634</v>
      </c>
      <c r="AB141" s="14">
        <v>44121</v>
      </c>
      <c r="AC141" s="14">
        <v>35205</v>
      </c>
      <c r="AD141" s="14">
        <v>26309</v>
      </c>
      <c r="AE141" s="14">
        <v>412665</v>
      </c>
      <c r="AF141" s="12">
        <f t="shared" si="2"/>
        <v>2367519</v>
      </c>
      <c r="AG141" s="12"/>
      <c r="AI141" s="63">
        <v>1473599.9</v>
      </c>
      <c r="AJ141" s="69">
        <f>+AI141/UR_BolxEst2[[#This Row],[TOTAL]]</f>
        <v>0.62242368487855848</v>
      </c>
      <c r="AM141" s="183">
        <f>SUMIFS(UR_BolxEst2[[#This Row],[Federico Lacroze]:[General Lemos]],UR_BolxEst2[[#This Row],[Federico Lacroze]:[General Lemos]],"&gt;="&amp;LARGE(UR_BolxEst2[[#This Row],[Federico Lacroze]:[General Lemos]],11))</f>
        <v>1988553</v>
      </c>
      <c r="AN141" s="184">
        <f>+AM141/UR_BolxEst2[[#This Row],[TOTAL]]</f>
        <v>0.839931168451024</v>
      </c>
      <c r="AO141" s="183">
        <f>+UR_BolxEst2[[#This Row],[TOTAL]]-AM141</f>
        <v>378966</v>
      </c>
      <c r="AP141" s="184">
        <f>+AO141/UR_BolxEst2[[#This Row],[TOTAL]]</f>
        <v>0.16006883154897594</v>
      </c>
    </row>
    <row r="142" spans="1:42" x14ac:dyDescent="0.25">
      <c r="A142" s="5">
        <v>2005</v>
      </c>
      <c r="B142" s="5" t="s">
        <v>8</v>
      </c>
      <c r="C142" s="5" t="s">
        <v>27</v>
      </c>
      <c r="D142" s="3">
        <v>557862</v>
      </c>
      <c r="G142" s="162">
        <v>2005</v>
      </c>
      <c r="H142" s="162" t="s">
        <v>8</v>
      </c>
      <c r="I142" s="14">
        <v>557862</v>
      </c>
      <c r="J142" s="14">
        <v>18811</v>
      </c>
      <c r="K142" s="14">
        <v>23405</v>
      </c>
      <c r="L142" s="14">
        <v>25173</v>
      </c>
      <c r="M142" s="14">
        <v>41337</v>
      </c>
      <c r="N142" s="14">
        <v>54516</v>
      </c>
      <c r="O142" s="14">
        <v>59396</v>
      </c>
      <c r="P142" s="14">
        <v>57276</v>
      </c>
      <c r="Q142" s="14">
        <v>70075</v>
      </c>
      <c r="R142" s="14">
        <v>110280</v>
      </c>
      <c r="S142" s="14">
        <v>226079</v>
      </c>
      <c r="T142" s="14">
        <v>227206</v>
      </c>
      <c r="U142" s="14">
        <v>40028</v>
      </c>
      <c r="V142" s="14">
        <v>17445</v>
      </c>
      <c r="W142" s="14">
        <v>162715</v>
      </c>
      <c r="X142" s="14">
        <v>107813</v>
      </c>
      <c r="Y142" s="14">
        <v>52701</v>
      </c>
      <c r="Z142" s="14">
        <v>27043</v>
      </c>
      <c r="AA142" s="14">
        <v>43714</v>
      </c>
      <c r="AB142" s="14">
        <v>45114</v>
      </c>
      <c r="AC142" s="14">
        <v>36901</v>
      </c>
      <c r="AD142" s="14">
        <v>29530</v>
      </c>
      <c r="AE142" s="14">
        <v>432018</v>
      </c>
      <c r="AF142" s="12">
        <f t="shared" si="2"/>
        <v>2466438</v>
      </c>
      <c r="AG142" s="12"/>
      <c r="AI142" s="63">
        <v>1556507.55</v>
      </c>
      <c r="AJ142" s="69">
        <f>+AI142/UR_BolxEst2[[#This Row],[TOTAL]]</f>
        <v>0.63107507668954177</v>
      </c>
      <c r="AM142" s="183">
        <f>SUMIFS(UR_BolxEst2[[#This Row],[Federico Lacroze]:[General Lemos]],UR_BolxEst2[[#This Row],[Federico Lacroze]:[General Lemos]],"&gt;="&amp;LARGE(UR_BolxEst2[[#This Row],[Federico Lacroze]:[General Lemos]],11))</f>
        <v>2065236</v>
      </c>
      <c r="AN142" s="184">
        <f>+AM142/UR_BolxEst2[[#This Row],[TOTAL]]</f>
        <v>0.83733546109815049</v>
      </c>
      <c r="AO142" s="183">
        <f>+UR_BolxEst2[[#This Row],[TOTAL]]-AM142</f>
        <v>401202</v>
      </c>
      <c r="AP142" s="184">
        <f>+AO142/UR_BolxEst2[[#This Row],[TOTAL]]</f>
        <v>0.16266453890184954</v>
      </c>
    </row>
    <row r="143" spans="1:42" x14ac:dyDescent="0.25">
      <c r="A143" s="5">
        <v>2005</v>
      </c>
      <c r="B143" s="5" t="s">
        <v>9</v>
      </c>
      <c r="C143" s="5" t="s">
        <v>27</v>
      </c>
      <c r="D143" s="3">
        <v>550006</v>
      </c>
      <c r="G143" s="162">
        <v>2005</v>
      </c>
      <c r="H143" s="162" t="s">
        <v>9</v>
      </c>
      <c r="I143" s="14">
        <v>550006</v>
      </c>
      <c r="J143" s="14">
        <v>17435</v>
      </c>
      <c r="K143" s="14">
        <v>19524</v>
      </c>
      <c r="L143" s="14">
        <v>23735</v>
      </c>
      <c r="M143" s="14">
        <v>38729</v>
      </c>
      <c r="N143" s="14">
        <v>51742</v>
      </c>
      <c r="O143" s="14">
        <v>55591</v>
      </c>
      <c r="P143" s="14">
        <v>54505</v>
      </c>
      <c r="Q143" s="14">
        <v>66706</v>
      </c>
      <c r="R143" s="14">
        <v>103189</v>
      </c>
      <c r="S143" s="14">
        <v>213538</v>
      </c>
      <c r="T143" s="14">
        <v>216219</v>
      </c>
      <c r="U143" s="14">
        <v>37981</v>
      </c>
      <c r="V143" s="14">
        <v>17638</v>
      </c>
      <c r="W143" s="14">
        <v>153652</v>
      </c>
      <c r="X143" s="14">
        <v>100291</v>
      </c>
      <c r="Y143" s="14">
        <v>47839</v>
      </c>
      <c r="Z143" s="14">
        <v>25790</v>
      </c>
      <c r="AA143" s="14">
        <v>40438</v>
      </c>
      <c r="AB143" s="14">
        <v>41226</v>
      </c>
      <c r="AC143" s="14">
        <v>35383</v>
      </c>
      <c r="AD143" s="14">
        <v>27433</v>
      </c>
      <c r="AE143" s="14">
        <v>405007</v>
      </c>
      <c r="AF143" s="12">
        <f t="shared" si="2"/>
        <v>2343597</v>
      </c>
      <c r="AG143" s="12"/>
      <c r="AI143" s="63">
        <v>1446455.75</v>
      </c>
      <c r="AJ143" s="69">
        <f>+AI143/UR_BolxEst2[[#This Row],[TOTAL]]</f>
        <v>0.61719474380620898</v>
      </c>
      <c r="AM143" s="183">
        <f>SUMIFS(UR_BolxEst2[[#This Row],[Federico Lacroze]:[General Lemos]],UR_BolxEst2[[#This Row],[Federico Lacroze]:[General Lemos]],"&gt;="&amp;LARGE(UR_BolxEst2[[#This Row],[Federico Lacroze]:[General Lemos]],11))</f>
        <v>1970446</v>
      </c>
      <c r="AN143" s="184">
        <f>+AM143/UR_BolxEst2[[#This Row],[TOTAL]]</f>
        <v>0.84077851268797499</v>
      </c>
      <c r="AO143" s="183">
        <f>+UR_BolxEst2[[#This Row],[TOTAL]]-AM143</f>
        <v>373151</v>
      </c>
      <c r="AP143" s="184">
        <f>+AO143/UR_BolxEst2[[#This Row],[TOTAL]]</f>
        <v>0.15922148731202507</v>
      </c>
    </row>
    <row r="144" spans="1:42" x14ac:dyDescent="0.25">
      <c r="A144" s="5">
        <v>2005</v>
      </c>
      <c r="B144" s="5" t="s">
        <v>10</v>
      </c>
      <c r="C144" s="5" t="s">
        <v>27</v>
      </c>
      <c r="D144" s="3">
        <v>550137</v>
      </c>
      <c r="G144" s="162">
        <v>2005</v>
      </c>
      <c r="H144" s="162" t="s">
        <v>10</v>
      </c>
      <c r="I144" s="14">
        <v>550137</v>
      </c>
      <c r="J144" s="14">
        <v>18342</v>
      </c>
      <c r="K144" s="14">
        <v>18325</v>
      </c>
      <c r="L144" s="14">
        <v>25554</v>
      </c>
      <c r="M144" s="14">
        <v>41085</v>
      </c>
      <c r="N144" s="14">
        <v>49849</v>
      </c>
      <c r="O144" s="14">
        <v>61431</v>
      </c>
      <c r="P144" s="14">
        <v>56297</v>
      </c>
      <c r="Q144" s="14">
        <v>70700</v>
      </c>
      <c r="R144" s="14">
        <v>108036</v>
      </c>
      <c r="S144" s="14">
        <v>218162</v>
      </c>
      <c r="T144" s="14">
        <v>223248</v>
      </c>
      <c r="U144" s="14">
        <v>39890</v>
      </c>
      <c r="V144" s="14">
        <v>18123</v>
      </c>
      <c r="W144" s="14">
        <v>160352</v>
      </c>
      <c r="X144" s="14">
        <v>104945</v>
      </c>
      <c r="Y144" s="14">
        <v>52523</v>
      </c>
      <c r="Z144" s="14">
        <v>27179</v>
      </c>
      <c r="AA144" s="14">
        <v>40052</v>
      </c>
      <c r="AB144" s="14">
        <v>44655</v>
      </c>
      <c r="AC144" s="14">
        <v>36894</v>
      </c>
      <c r="AD144" s="14">
        <v>32366</v>
      </c>
      <c r="AE144" s="14">
        <v>432017</v>
      </c>
      <c r="AF144" s="12">
        <f t="shared" si="2"/>
        <v>2430162</v>
      </c>
      <c r="AG144" s="12"/>
      <c r="AI144" s="63">
        <v>1500164.3499999996</v>
      </c>
      <c r="AJ144" s="69">
        <f>+AI144/UR_BolxEst2[[#This Row],[TOTAL]]</f>
        <v>0.6173104303334509</v>
      </c>
      <c r="AM144" s="183">
        <f>SUMIFS(UR_BolxEst2[[#This Row],[Federico Lacroze]:[General Lemos]],UR_BolxEst2[[#This Row],[Federico Lacroze]:[General Lemos]],"&gt;="&amp;LARGE(UR_BolxEst2[[#This Row],[Federico Lacroze]:[General Lemos]],11))</f>
        <v>2037848</v>
      </c>
      <c r="AN144" s="184">
        <f>+AM144/UR_BolxEst2[[#This Row],[TOTAL]]</f>
        <v>0.83856467182023253</v>
      </c>
      <c r="AO144" s="183">
        <f>+UR_BolxEst2[[#This Row],[TOTAL]]-AM144</f>
        <v>392314</v>
      </c>
      <c r="AP144" s="184">
        <f>+AO144/UR_BolxEst2[[#This Row],[TOTAL]]</f>
        <v>0.16143532817976744</v>
      </c>
    </row>
    <row r="145" spans="1:42" x14ac:dyDescent="0.25">
      <c r="A145" s="5">
        <v>2005</v>
      </c>
      <c r="B145" s="5" t="s">
        <v>11</v>
      </c>
      <c r="C145" s="5" t="s">
        <v>27</v>
      </c>
      <c r="D145" s="3">
        <v>536493</v>
      </c>
      <c r="G145" s="162">
        <v>2005</v>
      </c>
      <c r="H145" s="162" t="s">
        <v>11</v>
      </c>
      <c r="I145" s="14">
        <v>536493</v>
      </c>
      <c r="J145" s="14">
        <v>16241</v>
      </c>
      <c r="K145" s="14">
        <v>16933</v>
      </c>
      <c r="L145" s="14">
        <v>26288</v>
      </c>
      <c r="M145" s="14">
        <v>38181</v>
      </c>
      <c r="N145" s="14">
        <v>42669</v>
      </c>
      <c r="O145" s="14">
        <v>58580</v>
      </c>
      <c r="P145" s="14">
        <v>52634</v>
      </c>
      <c r="Q145" s="14">
        <v>64370</v>
      </c>
      <c r="R145" s="14">
        <v>101192</v>
      </c>
      <c r="S145" s="14">
        <v>208063</v>
      </c>
      <c r="T145" s="14">
        <v>214462</v>
      </c>
      <c r="U145" s="14">
        <v>37920</v>
      </c>
      <c r="V145" s="14">
        <v>17750</v>
      </c>
      <c r="W145" s="14">
        <v>150082</v>
      </c>
      <c r="X145" s="14">
        <v>97074</v>
      </c>
      <c r="Y145" s="14">
        <v>48322</v>
      </c>
      <c r="Z145" s="14">
        <v>26451</v>
      </c>
      <c r="AA145" s="14">
        <v>34383</v>
      </c>
      <c r="AB145" s="14">
        <v>39994</v>
      </c>
      <c r="AC145" s="14">
        <v>35608</v>
      </c>
      <c r="AD145" s="14">
        <v>31001</v>
      </c>
      <c r="AE145" s="14">
        <v>433914</v>
      </c>
      <c r="AF145" s="12">
        <f t="shared" si="2"/>
        <v>2328605</v>
      </c>
      <c r="AG145" s="12"/>
      <c r="AI145" s="63">
        <v>1293268.6500000001</v>
      </c>
      <c r="AJ145" s="69">
        <f>+AI145/UR_BolxEst2[[#This Row],[TOTAL]]</f>
        <v>0.5553834377234439</v>
      </c>
      <c r="AM145" s="183">
        <f>SUMIFS(UR_BolxEst2[[#This Row],[Federico Lacroze]:[General Lemos]],UR_BolxEst2[[#This Row],[Federico Lacroze]:[General Lemos]],"&gt;="&amp;LARGE(UR_BolxEst2[[#This Row],[Federico Lacroze]:[General Lemos]],11))</f>
        <v>1965186</v>
      </c>
      <c r="AN145" s="184">
        <f>+AM145/UR_BolxEst2[[#This Row],[TOTAL]]</f>
        <v>0.84393274084698777</v>
      </c>
      <c r="AO145" s="183">
        <f>+UR_BolxEst2[[#This Row],[TOTAL]]-AM145</f>
        <v>363419</v>
      </c>
      <c r="AP145" s="184">
        <f>+AO145/UR_BolxEst2[[#This Row],[TOTAL]]</f>
        <v>0.1560672591530122</v>
      </c>
    </row>
    <row r="146" spans="1:42" x14ac:dyDescent="0.25">
      <c r="A146" s="5">
        <v>2006</v>
      </c>
      <c r="B146" s="5" t="s">
        <v>12</v>
      </c>
      <c r="C146" s="5" t="s">
        <v>27</v>
      </c>
      <c r="D146" s="3">
        <v>437794</v>
      </c>
      <c r="G146" s="162">
        <v>2006</v>
      </c>
      <c r="H146" s="162" t="s">
        <v>12</v>
      </c>
      <c r="I146" s="14">
        <v>437794</v>
      </c>
      <c r="J146" s="14">
        <v>15417</v>
      </c>
      <c r="K146" s="14">
        <v>15005</v>
      </c>
      <c r="L146" s="14">
        <v>20800</v>
      </c>
      <c r="M146" s="14">
        <v>32155</v>
      </c>
      <c r="N146" s="14">
        <v>39200</v>
      </c>
      <c r="O146" s="14">
        <v>50376</v>
      </c>
      <c r="P146" s="14">
        <v>45709</v>
      </c>
      <c r="Q146" s="14">
        <v>56046</v>
      </c>
      <c r="R146" s="14">
        <v>90413</v>
      </c>
      <c r="S146" s="14">
        <v>181245</v>
      </c>
      <c r="T146" s="14">
        <v>178200</v>
      </c>
      <c r="U146" s="14">
        <v>32190</v>
      </c>
      <c r="V146" s="14">
        <v>15473</v>
      </c>
      <c r="W146" s="14">
        <v>123786</v>
      </c>
      <c r="X146" s="14">
        <v>83135</v>
      </c>
      <c r="Y146" s="14">
        <v>43273</v>
      </c>
      <c r="Z146" s="14">
        <v>21289</v>
      </c>
      <c r="AA146" s="14">
        <v>28493</v>
      </c>
      <c r="AB146" s="14">
        <v>33883</v>
      </c>
      <c r="AC146" s="14">
        <v>28115</v>
      </c>
      <c r="AD146" s="14">
        <v>20031</v>
      </c>
      <c r="AE146" s="14">
        <v>363893</v>
      </c>
      <c r="AF146" s="12">
        <f t="shared" si="2"/>
        <v>1955921</v>
      </c>
      <c r="AG146" s="12"/>
      <c r="AI146" s="63">
        <v>1211800.8999999999</v>
      </c>
      <c r="AJ146" s="69">
        <f>+AI146/UR_BolxEst2[[#This Row],[TOTAL]]</f>
        <v>0.61955513540679807</v>
      </c>
      <c r="AM146" s="183">
        <f>SUMIFS(UR_BolxEst2[[#This Row],[Federico Lacroze]:[General Lemos]],UR_BolxEst2[[#This Row],[Federico Lacroze]:[General Lemos]],"&gt;="&amp;LARGE(UR_BolxEst2[[#This Row],[Federico Lacroze]:[General Lemos]],11))</f>
        <v>1653870</v>
      </c>
      <c r="AN146" s="184">
        <f>+AM146/UR_BolxEst2[[#This Row],[TOTAL]]</f>
        <v>0.84557096119935315</v>
      </c>
      <c r="AO146" s="183">
        <f>+UR_BolxEst2[[#This Row],[TOTAL]]-AM146</f>
        <v>302051</v>
      </c>
      <c r="AP146" s="184">
        <f>+AO146/UR_BolxEst2[[#This Row],[TOTAL]]</f>
        <v>0.15442903880064685</v>
      </c>
    </row>
    <row r="147" spans="1:42" x14ac:dyDescent="0.25">
      <c r="A147" s="5">
        <v>2006</v>
      </c>
      <c r="B147" s="5" t="s">
        <v>13</v>
      </c>
      <c r="C147" s="5" t="s">
        <v>27</v>
      </c>
      <c r="D147" s="3">
        <v>420900</v>
      </c>
      <c r="G147" s="162">
        <v>2006</v>
      </c>
      <c r="H147" s="162" t="s">
        <v>13</v>
      </c>
      <c r="I147" s="14">
        <v>420900</v>
      </c>
      <c r="J147" s="14">
        <v>15073</v>
      </c>
      <c r="K147" s="14">
        <v>16870</v>
      </c>
      <c r="L147" s="14">
        <v>21926</v>
      </c>
      <c r="M147" s="14">
        <v>32817</v>
      </c>
      <c r="N147" s="14">
        <v>40827</v>
      </c>
      <c r="O147" s="14">
        <v>47335</v>
      </c>
      <c r="P147" s="14">
        <v>44843</v>
      </c>
      <c r="Q147" s="14">
        <v>57744</v>
      </c>
      <c r="R147" s="14">
        <v>86507</v>
      </c>
      <c r="S147" s="14">
        <v>181006</v>
      </c>
      <c r="T147" s="14">
        <v>179100</v>
      </c>
      <c r="U147" s="14">
        <v>32425</v>
      </c>
      <c r="V147" s="14">
        <v>14960</v>
      </c>
      <c r="W147" s="14">
        <v>125111</v>
      </c>
      <c r="X147" s="14">
        <v>79534</v>
      </c>
      <c r="Y147" s="14">
        <v>40887</v>
      </c>
      <c r="Z147" s="14">
        <v>19975</v>
      </c>
      <c r="AA147" s="14">
        <v>29526</v>
      </c>
      <c r="AB147" s="14">
        <v>34559</v>
      </c>
      <c r="AC147" s="14">
        <v>28233</v>
      </c>
      <c r="AD147" s="14">
        <v>20646</v>
      </c>
      <c r="AE147" s="14">
        <v>351282</v>
      </c>
      <c r="AF147" s="12">
        <f t="shared" si="2"/>
        <v>1922086</v>
      </c>
      <c r="AG147" s="12"/>
      <c r="AI147" s="63">
        <v>1209898.8</v>
      </c>
      <c r="AJ147" s="69">
        <f>+AI147/UR_BolxEst2[[#This Row],[TOTAL]]</f>
        <v>0.62947173019313396</v>
      </c>
      <c r="AM147" s="183">
        <f>SUMIFS(UR_BolxEst2[[#This Row],[Federico Lacroze]:[General Lemos]],UR_BolxEst2[[#This Row],[Federico Lacroze]:[General Lemos]],"&gt;="&amp;LARGE(UR_BolxEst2[[#This Row],[Federico Lacroze]:[General Lemos]],11))</f>
        <v>1614249</v>
      </c>
      <c r="AN147" s="184">
        <f>+AM147/UR_BolxEst2[[#This Row],[TOTAL]]</f>
        <v>0.83984223390628721</v>
      </c>
      <c r="AO147" s="183">
        <f>+UR_BolxEst2[[#This Row],[TOTAL]]-AM147</f>
        <v>307837</v>
      </c>
      <c r="AP147" s="184">
        <f>+AO147/UR_BolxEst2[[#This Row],[TOTAL]]</f>
        <v>0.16015776609371277</v>
      </c>
    </row>
    <row r="148" spans="1:42" x14ac:dyDescent="0.25">
      <c r="A148" s="5">
        <v>2006</v>
      </c>
      <c r="B148" s="5" t="s">
        <v>14</v>
      </c>
      <c r="C148" s="5" t="s">
        <v>27</v>
      </c>
      <c r="D148" s="3">
        <v>500506</v>
      </c>
      <c r="G148" s="162">
        <v>2006</v>
      </c>
      <c r="H148" s="162" t="s">
        <v>14</v>
      </c>
      <c r="I148" s="14">
        <v>500506</v>
      </c>
      <c r="J148" s="14">
        <v>18983</v>
      </c>
      <c r="K148" s="14">
        <v>19141</v>
      </c>
      <c r="L148" s="14">
        <v>26121</v>
      </c>
      <c r="M148" s="14">
        <v>42271</v>
      </c>
      <c r="N148" s="14">
        <v>53169</v>
      </c>
      <c r="O148" s="14">
        <v>63719</v>
      </c>
      <c r="P148" s="14">
        <v>58690</v>
      </c>
      <c r="Q148" s="14">
        <v>72033</v>
      </c>
      <c r="R148" s="14">
        <v>105058</v>
      </c>
      <c r="S148" s="14">
        <v>222872</v>
      </c>
      <c r="T148" s="14">
        <v>221682</v>
      </c>
      <c r="U148" s="14">
        <v>38535</v>
      </c>
      <c r="V148" s="14">
        <v>18448</v>
      </c>
      <c r="W148" s="14">
        <v>154923</v>
      </c>
      <c r="X148" s="14">
        <v>96335</v>
      </c>
      <c r="Y148" s="14">
        <v>49754</v>
      </c>
      <c r="Z148" s="14">
        <v>25549</v>
      </c>
      <c r="AA148" s="14">
        <v>36134</v>
      </c>
      <c r="AB148" s="14">
        <v>42660</v>
      </c>
      <c r="AC148" s="14">
        <v>36128</v>
      </c>
      <c r="AD148" s="14">
        <v>31437</v>
      </c>
      <c r="AE148" s="14">
        <v>414226</v>
      </c>
      <c r="AF148" s="12">
        <f t="shared" si="2"/>
        <v>2348374</v>
      </c>
      <c r="AG148" s="12"/>
      <c r="AI148" s="63">
        <v>1463996.6499999997</v>
      </c>
      <c r="AJ148" s="69">
        <f>+AI148/UR_BolxEst2[[#This Row],[TOTAL]]</f>
        <v>0.62340864359765513</v>
      </c>
      <c r="AM148" s="183">
        <f>SUMIFS(UR_BolxEst2[[#This Row],[Federico Lacroze]:[General Lemos]],UR_BolxEst2[[#This Row],[Federico Lacroze]:[General Lemos]],"&gt;="&amp;LARGE(UR_BolxEst2[[#This Row],[Federico Lacroze]:[General Lemos]],11))</f>
        <v>1963213</v>
      </c>
      <c r="AN148" s="184">
        <f>+AM148/UR_BolxEst2[[#This Row],[TOTAL]]</f>
        <v>0.8359882199343035</v>
      </c>
      <c r="AO148" s="183">
        <f>+UR_BolxEst2[[#This Row],[TOTAL]]-AM148</f>
        <v>385161</v>
      </c>
      <c r="AP148" s="184">
        <f>+AO148/UR_BolxEst2[[#This Row],[TOTAL]]</f>
        <v>0.16401178006569653</v>
      </c>
    </row>
    <row r="149" spans="1:42" x14ac:dyDescent="0.25">
      <c r="A149" s="5">
        <v>2006</v>
      </c>
      <c r="B149" s="5" t="s">
        <v>15</v>
      </c>
      <c r="C149" s="5" t="s">
        <v>27</v>
      </c>
      <c r="D149" s="3">
        <v>512511</v>
      </c>
      <c r="G149" s="162">
        <v>2006</v>
      </c>
      <c r="H149" s="162" t="s">
        <v>15</v>
      </c>
      <c r="I149" s="14">
        <v>512511</v>
      </c>
      <c r="J149" s="14">
        <v>18689</v>
      </c>
      <c r="K149" s="14">
        <v>22310</v>
      </c>
      <c r="L149" s="14">
        <v>23559</v>
      </c>
      <c r="M149" s="14">
        <v>37902</v>
      </c>
      <c r="N149" s="14">
        <v>47562</v>
      </c>
      <c r="O149" s="14">
        <v>54754</v>
      </c>
      <c r="P149" s="14">
        <v>54090</v>
      </c>
      <c r="Q149" s="14">
        <v>66662</v>
      </c>
      <c r="R149" s="14">
        <v>100820</v>
      </c>
      <c r="S149" s="14">
        <v>207203</v>
      </c>
      <c r="T149" s="14">
        <v>212615</v>
      </c>
      <c r="U149" s="14">
        <v>39052</v>
      </c>
      <c r="V149" s="14">
        <v>17607</v>
      </c>
      <c r="W149" s="14">
        <v>150608</v>
      </c>
      <c r="X149" s="14">
        <v>91582</v>
      </c>
      <c r="Y149" s="14">
        <v>47642</v>
      </c>
      <c r="Z149" s="14">
        <v>23086</v>
      </c>
      <c r="AA149" s="14">
        <v>32438</v>
      </c>
      <c r="AB149" s="14">
        <v>40845</v>
      </c>
      <c r="AC149" s="14">
        <v>34400</v>
      </c>
      <c r="AD149" s="14">
        <v>30632</v>
      </c>
      <c r="AE149" s="14">
        <v>416643</v>
      </c>
      <c r="AF149" s="12">
        <f t="shared" si="2"/>
        <v>2283212</v>
      </c>
      <c r="AG149" s="12"/>
      <c r="AI149" s="63">
        <v>1431328</v>
      </c>
      <c r="AJ149" s="69">
        <f>+AI149/UR_BolxEst2[[#This Row],[TOTAL]]</f>
        <v>0.62689229033484406</v>
      </c>
      <c r="AM149" s="183">
        <f>SUMIFS(UR_BolxEst2[[#This Row],[Federico Lacroze]:[General Lemos]],UR_BolxEst2[[#This Row],[Federico Lacroze]:[General Lemos]],"&gt;="&amp;LARGE(UR_BolxEst2[[#This Row],[Federico Lacroze]:[General Lemos]],11))</f>
        <v>1915130</v>
      </c>
      <c r="AN149" s="184">
        <f>+AM149/UR_BolxEst2[[#This Row],[TOTAL]]</f>
        <v>0.83878763776644483</v>
      </c>
      <c r="AO149" s="183">
        <f>+UR_BolxEst2[[#This Row],[TOTAL]]-AM149</f>
        <v>368082</v>
      </c>
      <c r="AP149" s="184">
        <f>+AO149/UR_BolxEst2[[#This Row],[TOTAL]]</f>
        <v>0.16121236223355517</v>
      </c>
    </row>
    <row r="150" spans="1:42" x14ac:dyDescent="0.25">
      <c r="A150" s="5">
        <v>2006</v>
      </c>
      <c r="B150" s="5" t="s">
        <v>4</v>
      </c>
      <c r="C150" s="5" t="s">
        <v>27</v>
      </c>
      <c r="D150" s="3">
        <v>543805</v>
      </c>
      <c r="G150" s="162">
        <v>2006</v>
      </c>
      <c r="H150" s="162" t="s">
        <v>4</v>
      </c>
      <c r="I150" s="14">
        <v>543805</v>
      </c>
      <c r="J150" s="14">
        <v>20186</v>
      </c>
      <c r="K150" s="14">
        <v>22175</v>
      </c>
      <c r="L150" s="14">
        <v>25061</v>
      </c>
      <c r="M150" s="14">
        <v>40880</v>
      </c>
      <c r="N150" s="14">
        <v>56165</v>
      </c>
      <c r="O150" s="14">
        <v>63143</v>
      </c>
      <c r="P150" s="14">
        <v>56994</v>
      </c>
      <c r="Q150" s="14">
        <v>70876</v>
      </c>
      <c r="R150" s="14">
        <v>106010</v>
      </c>
      <c r="S150" s="14">
        <v>216553</v>
      </c>
      <c r="T150" s="14">
        <v>217945</v>
      </c>
      <c r="U150" s="14">
        <v>39816</v>
      </c>
      <c r="V150" s="14">
        <v>18817</v>
      </c>
      <c r="W150" s="14">
        <v>156214</v>
      </c>
      <c r="X150" s="14">
        <v>97066</v>
      </c>
      <c r="Y150" s="14">
        <v>49087</v>
      </c>
      <c r="Z150" s="14">
        <v>23236</v>
      </c>
      <c r="AA150" s="14">
        <v>34419</v>
      </c>
      <c r="AB150" s="14">
        <v>41818</v>
      </c>
      <c r="AC150" s="14">
        <v>34949</v>
      </c>
      <c r="AD150" s="14">
        <v>30958</v>
      </c>
      <c r="AE150" s="14">
        <v>422286</v>
      </c>
      <c r="AF150" s="12">
        <f t="shared" si="2"/>
        <v>2388459</v>
      </c>
      <c r="AG150" s="12"/>
      <c r="AI150" s="63">
        <v>1460313.2</v>
      </c>
      <c r="AJ150" s="69">
        <f>+AI150/UR_BolxEst2[[#This Row],[TOTAL]]</f>
        <v>0.61140392194297666</v>
      </c>
      <c r="AM150" s="183">
        <f>SUMIFS(UR_BolxEst2[[#This Row],[Federico Lacroze]:[General Lemos]],UR_BolxEst2[[#This Row],[Federico Lacroze]:[General Lemos]],"&gt;="&amp;LARGE(UR_BolxEst2[[#This Row],[Federico Lacroze]:[General Lemos]],11))</f>
        <v>2007057</v>
      </c>
      <c r="AN150" s="184">
        <f>+AM150/UR_BolxEst2[[#This Row],[TOTAL]]</f>
        <v>0.84031461289475762</v>
      </c>
      <c r="AO150" s="183">
        <f>+UR_BolxEst2[[#This Row],[TOTAL]]-AM150</f>
        <v>381402</v>
      </c>
      <c r="AP150" s="184">
        <f>+AO150/UR_BolxEst2[[#This Row],[TOTAL]]</f>
        <v>0.15968538710524233</v>
      </c>
    </row>
    <row r="151" spans="1:42" x14ac:dyDescent="0.25">
      <c r="A151" s="5">
        <v>2006</v>
      </c>
      <c r="B151" s="5" t="s">
        <v>5</v>
      </c>
      <c r="C151" s="5" t="s">
        <v>27</v>
      </c>
      <c r="D151" s="3">
        <v>525948</v>
      </c>
      <c r="G151" s="162">
        <v>2006</v>
      </c>
      <c r="H151" s="162" t="s">
        <v>5</v>
      </c>
      <c r="I151" s="14">
        <v>525948</v>
      </c>
      <c r="J151" s="14">
        <v>19448</v>
      </c>
      <c r="K151" s="14">
        <v>17407</v>
      </c>
      <c r="L151" s="14">
        <v>23882</v>
      </c>
      <c r="M151" s="14">
        <v>40827</v>
      </c>
      <c r="N151" s="14">
        <v>55703</v>
      </c>
      <c r="O151" s="14">
        <v>59671</v>
      </c>
      <c r="P151" s="14">
        <v>54421</v>
      </c>
      <c r="Q151" s="14">
        <v>66506</v>
      </c>
      <c r="R151" s="14">
        <v>102826</v>
      </c>
      <c r="S151" s="14">
        <v>207881</v>
      </c>
      <c r="T151" s="14">
        <v>212370</v>
      </c>
      <c r="U151" s="14">
        <v>35118</v>
      </c>
      <c r="V151" s="14">
        <v>17435</v>
      </c>
      <c r="W151" s="14">
        <v>150061</v>
      </c>
      <c r="X151" s="14">
        <v>90601</v>
      </c>
      <c r="Y151" s="14">
        <v>48029</v>
      </c>
      <c r="Z151" s="14">
        <v>23617</v>
      </c>
      <c r="AA151" s="14">
        <v>34638</v>
      </c>
      <c r="AB151" s="14">
        <v>41014</v>
      </c>
      <c r="AC151" s="14">
        <v>34166</v>
      </c>
      <c r="AD151" s="14">
        <v>30888</v>
      </c>
      <c r="AE151" s="14">
        <v>412333</v>
      </c>
      <c r="AF151" s="12">
        <f t="shared" si="2"/>
        <v>2304790</v>
      </c>
      <c r="AG151" s="12"/>
      <c r="AI151" s="63">
        <v>1427109.5999999999</v>
      </c>
      <c r="AJ151" s="69">
        <f>+AI151/UR_BolxEst2[[#This Row],[TOTAL]]</f>
        <v>0.61919289826838886</v>
      </c>
      <c r="AM151" s="183">
        <f>SUMIFS(UR_BolxEst2[[#This Row],[Federico Lacroze]:[General Lemos]],UR_BolxEst2[[#This Row],[Federico Lacroze]:[General Lemos]],"&gt;="&amp;LARGE(UR_BolxEst2[[#This Row],[Federico Lacroze]:[General Lemos]],11))</f>
        <v>1938321</v>
      </c>
      <c r="AN151" s="184">
        <f>+AM151/UR_BolxEst2[[#This Row],[TOTAL]]</f>
        <v>0.84099679363412716</v>
      </c>
      <c r="AO151" s="183">
        <f>+UR_BolxEst2[[#This Row],[TOTAL]]-AM151</f>
        <v>366469</v>
      </c>
      <c r="AP151" s="184">
        <f>+AO151/UR_BolxEst2[[#This Row],[TOTAL]]</f>
        <v>0.15900320636587281</v>
      </c>
    </row>
    <row r="152" spans="1:42" x14ac:dyDescent="0.25">
      <c r="A152" s="5">
        <v>2006</v>
      </c>
      <c r="B152" s="5" t="s">
        <v>6</v>
      </c>
      <c r="C152" s="5" t="s">
        <v>27</v>
      </c>
      <c r="D152" s="3">
        <v>543176</v>
      </c>
      <c r="G152" s="162">
        <v>2006</v>
      </c>
      <c r="H152" s="162" t="s">
        <v>6</v>
      </c>
      <c r="I152" s="14">
        <v>543176</v>
      </c>
      <c r="J152" s="14">
        <v>19842</v>
      </c>
      <c r="K152" s="14">
        <v>15069</v>
      </c>
      <c r="L152" s="14">
        <v>24329</v>
      </c>
      <c r="M152" s="14">
        <v>40590</v>
      </c>
      <c r="N152" s="14">
        <v>53792</v>
      </c>
      <c r="O152" s="14">
        <v>56794</v>
      </c>
      <c r="P152" s="14">
        <v>55988</v>
      </c>
      <c r="Q152" s="14">
        <v>68465</v>
      </c>
      <c r="R152" s="14">
        <v>107280</v>
      </c>
      <c r="S152" s="14">
        <v>205239</v>
      </c>
      <c r="T152" s="14">
        <v>219059</v>
      </c>
      <c r="U152" s="14">
        <v>37884</v>
      </c>
      <c r="V152" s="14">
        <v>17600</v>
      </c>
      <c r="W152" s="14">
        <v>146172</v>
      </c>
      <c r="X152" s="14">
        <v>92619</v>
      </c>
      <c r="Y152" s="14">
        <v>51307</v>
      </c>
      <c r="Z152" s="14">
        <v>25655</v>
      </c>
      <c r="AA152" s="14">
        <v>36829</v>
      </c>
      <c r="AB152" s="14">
        <v>40862</v>
      </c>
      <c r="AC152" s="14">
        <v>34433</v>
      </c>
      <c r="AD152" s="14">
        <v>29355</v>
      </c>
      <c r="AE152" s="14">
        <v>433341</v>
      </c>
      <c r="AF152" s="12">
        <f t="shared" si="2"/>
        <v>2355680</v>
      </c>
      <c r="AG152" s="12"/>
      <c r="AI152" s="63">
        <v>1451518.25</v>
      </c>
      <c r="AJ152" s="69">
        <f>+AI152/UR_BolxEst2[[#This Row],[TOTAL]]</f>
        <v>0.61617802502886643</v>
      </c>
      <c r="AM152" s="183">
        <f>SUMIFS(UR_BolxEst2[[#This Row],[Federico Lacroze]:[General Lemos]],UR_BolxEst2[[#This Row],[Federico Lacroze]:[General Lemos]],"&gt;="&amp;LARGE(UR_BolxEst2[[#This Row],[Federico Lacroze]:[General Lemos]],11))</f>
        <v>1981925</v>
      </c>
      <c r="AN152" s="184">
        <f>+AM152/UR_BolxEst2[[#This Row],[TOTAL]]</f>
        <v>0.84133880662908378</v>
      </c>
      <c r="AO152" s="183">
        <f>+UR_BolxEst2[[#This Row],[TOTAL]]-AM152</f>
        <v>373755</v>
      </c>
      <c r="AP152" s="184">
        <f>+AO152/UR_BolxEst2[[#This Row],[TOTAL]]</f>
        <v>0.15866119337091625</v>
      </c>
    </row>
    <row r="153" spans="1:42" x14ac:dyDescent="0.25">
      <c r="A153" s="5">
        <v>2006</v>
      </c>
      <c r="B153" s="5" t="s">
        <v>7</v>
      </c>
      <c r="C153" s="5" t="s">
        <v>27</v>
      </c>
      <c r="D153" s="3">
        <v>545283</v>
      </c>
      <c r="G153" s="162">
        <v>2006</v>
      </c>
      <c r="H153" s="162" t="s">
        <v>7</v>
      </c>
      <c r="I153" s="14">
        <v>545283</v>
      </c>
      <c r="J153" s="14">
        <v>20538</v>
      </c>
      <c r="K153" s="14">
        <v>19300</v>
      </c>
      <c r="L153" s="14">
        <v>24480</v>
      </c>
      <c r="M153" s="14">
        <v>42783</v>
      </c>
      <c r="N153" s="14">
        <v>53455</v>
      </c>
      <c r="O153" s="14">
        <v>59670</v>
      </c>
      <c r="P153" s="14">
        <v>58943</v>
      </c>
      <c r="Q153" s="14">
        <v>73236</v>
      </c>
      <c r="R153" s="14">
        <v>113950</v>
      </c>
      <c r="S153" s="14">
        <v>225369</v>
      </c>
      <c r="T153" s="14">
        <v>231265</v>
      </c>
      <c r="U153" s="14">
        <v>39460</v>
      </c>
      <c r="V153" s="14">
        <v>18315</v>
      </c>
      <c r="W153" s="14">
        <v>158195</v>
      </c>
      <c r="X153" s="14">
        <v>98834</v>
      </c>
      <c r="Y153" s="14">
        <v>55395</v>
      </c>
      <c r="Z153" s="14">
        <v>26452</v>
      </c>
      <c r="AA153" s="14">
        <v>39208</v>
      </c>
      <c r="AB153" s="14">
        <v>42887</v>
      </c>
      <c r="AC153" s="14">
        <v>35278</v>
      </c>
      <c r="AD153" s="14">
        <v>30568</v>
      </c>
      <c r="AE153" s="14">
        <v>454191</v>
      </c>
      <c r="AF153" s="12">
        <f t="shared" si="2"/>
        <v>2467055</v>
      </c>
      <c r="AG153" s="12"/>
      <c r="AI153" s="63">
        <v>1526446.5999999999</v>
      </c>
      <c r="AJ153" s="69">
        <f>+AI153/UR_BolxEst2[[#This Row],[TOTAL]]</f>
        <v>0.61873229417260656</v>
      </c>
      <c r="AM153" s="183">
        <f>SUMIFS(UR_BolxEst2[[#This Row],[Federico Lacroze]:[General Lemos]],UR_BolxEst2[[#This Row],[Federico Lacroze]:[General Lemos]],"&gt;="&amp;LARGE(UR_BolxEst2[[#This Row],[Federico Lacroze]:[General Lemos]],11))</f>
        <v>2074331</v>
      </c>
      <c r="AN153" s="184">
        <f>+AM153/UR_BolxEst2[[#This Row],[TOTAL]]</f>
        <v>0.84081262882262453</v>
      </c>
      <c r="AO153" s="183">
        <f>+UR_BolxEst2[[#This Row],[TOTAL]]-AM153</f>
        <v>392724</v>
      </c>
      <c r="AP153" s="184">
        <f>+AO153/UR_BolxEst2[[#This Row],[TOTAL]]</f>
        <v>0.15918737117737544</v>
      </c>
    </row>
    <row r="154" spans="1:42" x14ac:dyDescent="0.25">
      <c r="A154" s="5">
        <v>2006</v>
      </c>
      <c r="B154" s="5" t="s">
        <v>8</v>
      </c>
      <c r="C154" s="5" t="s">
        <v>27</v>
      </c>
      <c r="D154" s="3">
        <v>548855</v>
      </c>
      <c r="G154" s="162">
        <v>2006</v>
      </c>
      <c r="H154" s="162" t="s">
        <v>8</v>
      </c>
      <c r="I154" s="14">
        <v>548855</v>
      </c>
      <c r="J154" s="14">
        <v>20367</v>
      </c>
      <c r="K154" s="14">
        <v>21858</v>
      </c>
      <c r="L154" s="14">
        <v>25051</v>
      </c>
      <c r="M154" s="14">
        <v>41985</v>
      </c>
      <c r="N154" s="14">
        <v>52729</v>
      </c>
      <c r="O154" s="14">
        <v>61935</v>
      </c>
      <c r="P154" s="14">
        <v>60341</v>
      </c>
      <c r="Q154" s="14">
        <v>71878</v>
      </c>
      <c r="R154" s="14">
        <v>111669</v>
      </c>
      <c r="S154" s="14">
        <v>224560</v>
      </c>
      <c r="T154" s="14">
        <v>229393</v>
      </c>
      <c r="U154" s="14">
        <v>38770</v>
      </c>
      <c r="V154" s="14">
        <v>17761</v>
      </c>
      <c r="W154" s="14">
        <v>150149</v>
      </c>
      <c r="X154" s="14">
        <v>99367</v>
      </c>
      <c r="Y154" s="14">
        <v>53263</v>
      </c>
      <c r="Z154" s="14">
        <v>24946</v>
      </c>
      <c r="AA154" s="14">
        <v>38273</v>
      </c>
      <c r="AB154" s="14">
        <v>43575</v>
      </c>
      <c r="AC154" s="14">
        <v>35821</v>
      </c>
      <c r="AD154" s="14">
        <v>35548</v>
      </c>
      <c r="AE154" s="14">
        <v>448808</v>
      </c>
      <c r="AF154" s="12">
        <f t="shared" si="2"/>
        <v>2456902</v>
      </c>
      <c r="AG154" s="12"/>
      <c r="AI154" s="63">
        <v>1514856.15</v>
      </c>
      <c r="AJ154" s="69">
        <f>+AI154/UR_BolxEst2[[#This Row],[TOTAL]]</f>
        <v>0.61657166219898063</v>
      </c>
      <c r="AM154" s="183">
        <f>SUMIFS(UR_BolxEst2[[#This Row],[Federico Lacroze]:[General Lemos]],UR_BolxEst2[[#This Row],[Federico Lacroze]:[General Lemos]],"&gt;="&amp;LARGE(UR_BolxEst2[[#This Row],[Federico Lacroze]:[General Lemos]],11))</f>
        <v>2060218</v>
      </c>
      <c r="AN154" s="184">
        <f>+AM154/UR_BolxEst2[[#This Row],[TOTAL]]</f>
        <v>0.83854301066953418</v>
      </c>
      <c r="AO154" s="183">
        <f>+UR_BolxEst2[[#This Row],[TOTAL]]-AM154</f>
        <v>396684</v>
      </c>
      <c r="AP154" s="184">
        <f>+AO154/UR_BolxEst2[[#This Row],[TOTAL]]</f>
        <v>0.16145698933046576</v>
      </c>
    </row>
    <row r="155" spans="1:42" x14ac:dyDescent="0.25">
      <c r="A155" s="5">
        <v>2006</v>
      </c>
      <c r="B155" s="5" t="s">
        <v>9</v>
      </c>
      <c r="C155" s="5" t="s">
        <v>27</v>
      </c>
      <c r="D155" s="3">
        <v>550573</v>
      </c>
      <c r="G155" s="162">
        <v>2006</v>
      </c>
      <c r="H155" s="162" t="s">
        <v>9</v>
      </c>
      <c r="I155" s="14">
        <v>550573</v>
      </c>
      <c r="J155" s="14">
        <v>18645</v>
      </c>
      <c r="K155" s="14">
        <v>19405</v>
      </c>
      <c r="L155" s="14">
        <v>25902</v>
      </c>
      <c r="M155" s="14">
        <v>40785</v>
      </c>
      <c r="N155" s="14">
        <v>50498</v>
      </c>
      <c r="O155" s="14">
        <v>56231</v>
      </c>
      <c r="P155" s="14">
        <v>58648</v>
      </c>
      <c r="Q155" s="14">
        <v>69832</v>
      </c>
      <c r="R155" s="14">
        <v>106536</v>
      </c>
      <c r="S155" s="14">
        <v>216814</v>
      </c>
      <c r="T155" s="14">
        <v>225948</v>
      </c>
      <c r="U155" s="14">
        <v>37902</v>
      </c>
      <c r="V155" s="14">
        <v>17489</v>
      </c>
      <c r="W155" s="14">
        <v>152607</v>
      </c>
      <c r="X155" s="14">
        <v>97569</v>
      </c>
      <c r="Y155" s="14">
        <v>51385</v>
      </c>
      <c r="Z155" s="14">
        <v>25076</v>
      </c>
      <c r="AA155" s="14">
        <v>35256</v>
      </c>
      <c r="AB155" s="14">
        <v>41301</v>
      </c>
      <c r="AC155" s="14">
        <v>35262</v>
      </c>
      <c r="AD155" s="14">
        <v>34486</v>
      </c>
      <c r="AE155" s="14">
        <v>442570</v>
      </c>
      <c r="AF155" s="12">
        <f t="shared" si="2"/>
        <v>2410720</v>
      </c>
      <c r="AG155" s="12"/>
      <c r="AI155" s="63">
        <v>1495930.15</v>
      </c>
      <c r="AJ155" s="69">
        <f>+AI155/UR_BolxEst2[[#This Row],[TOTAL]]</f>
        <v>0.62053251725625536</v>
      </c>
      <c r="AM155" s="183">
        <f>SUMIFS(UR_BolxEst2[[#This Row],[Federico Lacroze]:[General Lemos]],UR_BolxEst2[[#This Row],[Federico Lacroze]:[General Lemos]],"&gt;="&amp;LARGE(UR_BolxEst2[[#This Row],[Federico Lacroze]:[General Lemos]],11))</f>
        <v>2028713</v>
      </c>
      <c r="AN155" s="184">
        <f>+AM155/UR_BolxEst2[[#This Row],[TOTAL]]</f>
        <v>0.8415382126501626</v>
      </c>
      <c r="AO155" s="183">
        <f>+UR_BolxEst2[[#This Row],[TOTAL]]-AM155</f>
        <v>382007</v>
      </c>
      <c r="AP155" s="184">
        <f>+AO155/UR_BolxEst2[[#This Row],[TOTAL]]</f>
        <v>0.1584617873498374</v>
      </c>
    </row>
    <row r="156" spans="1:42" x14ac:dyDescent="0.25">
      <c r="A156" s="5">
        <v>2006</v>
      </c>
      <c r="B156" s="5" t="s">
        <v>10</v>
      </c>
      <c r="C156" s="5" t="s">
        <v>27</v>
      </c>
      <c r="D156" s="3">
        <v>540517</v>
      </c>
      <c r="G156" s="162">
        <v>2006</v>
      </c>
      <c r="H156" s="162" t="s">
        <v>10</v>
      </c>
      <c r="I156" s="14">
        <v>540517</v>
      </c>
      <c r="J156" s="14">
        <v>19413</v>
      </c>
      <c r="K156" s="14">
        <v>18805</v>
      </c>
      <c r="L156" s="14">
        <v>26369</v>
      </c>
      <c r="M156" s="14">
        <v>42844</v>
      </c>
      <c r="N156" s="14">
        <v>60316</v>
      </c>
      <c r="O156" s="14">
        <v>60708</v>
      </c>
      <c r="P156" s="14">
        <v>61461</v>
      </c>
      <c r="Q156" s="14">
        <v>72728</v>
      </c>
      <c r="R156" s="14">
        <v>109894</v>
      </c>
      <c r="S156" s="14">
        <v>224559</v>
      </c>
      <c r="T156" s="14">
        <v>230623</v>
      </c>
      <c r="U156" s="14">
        <v>40547</v>
      </c>
      <c r="V156" s="14">
        <v>18608</v>
      </c>
      <c r="W156" s="14">
        <v>153455</v>
      </c>
      <c r="X156" s="14">
        <v>99378</v>
      </c>
      <c r="Y156" s="14">
        <v>53861</v>
      </c>
      <c r="Z156" s="14">
        <v>27473</v>
      </c>
      <c r="AA156" s="14">
        <v>39332</v>
      </c>
      <c r="AB156" s="14">
        <v>41577</v>
      </c>
      <c r="AC156" s="14">
        <v>36747</v>
      </c>
      <c r="AD156" s="14">
        <v>35776</v>
      </c>
      <c r="AE156" s="14">
        <v>447265</v>
      </c>
      <c r="AF156" s="12">
        <f t="shared" si="2"/>
        <v>2462256</v>
      </c>
      <c r="AG156" s="12"/>
      <c r="AI156" s="63">
        <v>1520267.5</v>
      </c>
      <c r="AJ156" s="69">
        <f>+AI156/UR_BolxEst2[[#This Row],[TOTAL]]</f>
        <v>0.61742869141145351</v>
      </c>
      <c r="AM156" s="183">
        <f>SUMIFS(UR_BolxEst2[[#This Row],[Federico Lacroze]:[General Lemos]],UR_BolxEst2[[#This Row],[Federico Lacroze]:[General Lemos]],"&gt;="&amp;LARGE(UR_BolxEst2[[#This Row],[Federico Lacroze]:[General Lemos]],11))</f>
        <v>2060904</v>
      </c>
      <c r="AN156" s="184">
        <f>+AM156/UR_BolxEst2[[#This Row],[TOTAL]]</f>
        <v>0.83699826500575081</v>
      </c>
      <c r="AO156" s="183">
        <f>+UR_BolxEst2[[#This Row],[TOTAL]]-AM156</f>
        <v>401352</v>
      </c>
      <c r="AP156" s="184">
        <f>+AO156/UR_BolxEst2[[#This Row],[TOTAL]]</f>
        <v>0.16300173499424916</v>
      </c>
    </row>
    <row r="157" spans="1:42" x14ac:dyDescent="0.25">
      <c r="A157" s="5">
        <v>2006</v>
      </c>
      <c r="B157" s="5" t="s">
        <v>11</v>
      </c>
      <c r="C157" s="5" t="s">
        <v>27</v>
      </c>
      <c r="D157" s="3">
        <v>491417</v>
      </c>
      <c r="G157" s="162">
        <v>2006</v>
      </c>
      <c r="H157" s="162" t="s">
        <v>11</v>
      </c>
      <c r="I157" s="14">
        <v>491417</v>
      </c>
      <c r="J157" s="14">
        <v>16264</v>
      </c>
      <c r="K157" s="14">
        <v>12503</v>
      </c>
      <c r="L157" s="14">
        <v>23520</v>
      </c>
      <c r="M157" s="14">
        <v>36868</v>
      </c>
      <c r="N157" s="14">
        <v>41055</v>
      </c>
      <c r="O157" s="14">
        <v>49841</v>
      </c>
      <c r="P157" s="14">
        <v>50987</v>
      </c>
      <c r="Q157" s="14">
        <v>60671</v>
      </c>
      <c r="R157" s="14">
        <v>97606</v>
      </c>
      <c r="S157" s="14">
        <v>192690</v>
      </c>
      <c r="T157" s="14">
        <v>202316</v>
      </c>
      <c r="U157" s="14">
        <v>34990</v>
      </c>
      <c r="V157" s="14">
        <v>16835</v>
      </c>
      <c r="W157" s="14">
        <v>129958</v>
      </c>
      <c r="X157" s="14">
        <v>81006</v>
      </c>
      <c r="Y157" s="14">
        <v>41953</v>
      </c>
      <c r="Z157" s="14">
        <v>20978</v>
      </c>
      <c r="AA157" s="14">
        <v>30726</v>
      </c>
      <c r="AB157" s="14">
        <v>35045</v>
      </c>
      <c r="AC157" s="14">
        <v>31424</v>
      </c>
      <c r="AD157" s="14">
        <v>23982</v>
      </c>
      <c r="AE157" s="14">
        <v>394791</v>
      </c>
      <c r="AF157" s="12">
        <f t="shared" si="2"/>
        <v>2117426</v>
      </c>
      <c r="AG157" s="12"/>
      <c r="AI157" s="63">
        <v>1320372.3</v>
      </c>
      <c r="AJ157" s="69">
        <f>+AI157/UR_BolxEst2[[#This Row],[TOTAL]]</f>
        <v>0.62357423588829075</v>
      </c>
      <c r="AM157" s="183">
        <f>SUMIFS(UR_BolxEst2[[#This Row],[Federico Lacroze]:[General Lemos]],UR_BolxEst2[[#This Row],[Federico Lacroze]:[General Lemos]],"&gt;="&amp;LARGE(UR_BolxEst2[[#This Row],[Federico Lacroze]:[General Lemos]],11))</f>
        <v>1793236</v>
      </c>
      <c r="AN157" s="184">
        <f>+AM157/UR_BolxEst2[[#This Row],[TOTAL]]</f>
        <v>0.84689429524337567</v>
      </c>
      <c r="AO157" s="183">
        <f>+UR_BolxEst2[[#This Row],[TOTAL]]-AM157</f>
        <v>324190</v>
      </c>
      <c r="AP157" s="184">
        <f>+AO157/UR_BolxEst2[[#This Row],[TOTAL]]</f>
        <v>0.15310570475662433</v>
      </c>
    </row>
    <row r="158" spans="1:42" x14ac:dyDescent="0.25">
      <c r="A158" s="5">
        <v>2007</v>
      </c>
      <c r="B158" s="5" t="s">
        <v>12</v>
      </c>
      <c r="C158" s="5" t="s">
        <v>27</v>
      </c>
      <c r="D158" s="3">
        <v>429578</v>
      </c>
      <c r="G158" s="162">
        <v>2007</v>
      </c>
      <c r="H158" s="162" t="s">
        <v>12</v>
      </c>
      <c r="I158" s="14">
        <v>429578</v>
      </c>
      <c r="J158" s="14">
        <v>16673</v>
      </c>
      <c r="K158" s="14">
        <v>13785</v>
      </c>
      <c r="L158" s="14">
        <v>20669</v>
      </c>
      <c r="M158" s="14">
        <v>33790</v>
      </c>
      <c r="N158" s="14">
        <v>31752</v>
      </c>
      <c r="O158" s="14">
        <v>49555</v>
      </c>
      <c r="P158" s="14">
        <v>46038</v>
      </c>
      <c r="Q158" s="14">
        <v>56908</v>
      </c>
      <c r="R158" s="14">
        <v>92773</v>
      </c>
      <c r="S158" s="14">
        <v>175980</v>
      </c>
      <c r="T158" s="14">
        <v>180177</v>
      </c>
      <c r="U158" s="14">
        <v>31849</v>
      </c>
      <c r="V158" s="14">
        <v>16911</v>
      </c>
      <c r="W158" s="14">
        <v>117978</v>
      </c>
      <c r="X158" s="14">
        <v>78349</v>
      </c>
      <c r="Y158" s="14">
        <v>40825</v>
      </c>
      <c r="Z158" s="14">
        <v>18538</v>
      </c>
      <c r="AA158" s="14">
        <v>28190</v>
      </c>
      <c r="AB158" s="14">
        <v>36312</v>
      </c>
      <c r="AC158" s="14">
        <v>29993</v>
      </c>
      <c r="AD158" s="14">
        <v>19834</v>
      </c>
      <c r="AE158" s="14">
        <v>362137</v>
      </c>
      <c r="AF158" s="12">
        <f t="shared" si="2"/>
        <v>1928594</v>
      </c>
      <c r="AG158" s="12"/>
      <c r="AI158" s="63">
        <v>1197433.3999999997</v>
      </c>
      <c r="AJ158" s="69">
        <f>+AI158/UR_BolxEst2[[#This Row],[TOTAL]]</f>
        <v>0.62088412594874798</v>
      </c>
      <c r="AM158" s="183">
        <f>SUMIFS(UR_BolxEst2[[#This Row],[Federico Lacroze]:[General Lemos]],UR_BolxEst2[[#This Row],[Federico Lacroze]:[General Lemos]],"&gt;="&amp;LARGE(UR_BolxEst2[[#This Row],[Federico Lacroze]:[General Lemos]],11))</f>
        <v>1630298</v>
      </c>
      <c r="AN158" s="184">
        <f>+AM158/UR_BolxEst2[[#This Row],[TOTAL]]</f>
        <v>0.84532981021407305</v>
      </c>
      <c r="AO158" s="183">
        <f>+UR_BolxEst2[[#This Row],[TOTAL]]-AM158</f>
        <v>298296</v>
      </c>
      <c r="AP158" s="184">
        <f>+AO158/UR_BolxEst2[[#This Row],[TOTAL]]</f>
        <v>0.15467018978592695</v>
      </c>
    </row>
    <row r="159" spans="1:42" x14ac:dyDescent="0.25">
      <c r="A159" s="5">
        <v>2007</v>
      </c>
      <c r="B159" s="5" t="s">
        <v>13</v>
      </c>
      <c r="C159" s="5" t="s">
        <v>27</v>
      </c>
      <c r="D159" s="3">
        <v>413089</v>
      </c>
      <c r="G159" s="162">
        <v>2007</v>
      </c>
      <c r="H159" s="162" t="s">
        <v>13</v>
      </c>
      <c r="I159" s="14">
        <v>413089</v>
      </c>
      <c r="J159" s="14">
        <v>16324</v>
      </c>
      <c r="K159" s="14">
        <v>11848</v>
      </c>
      <c r="L159" s="14">
        <v>19500</v>
      </c>
      <c r="M159" s="14">
        <v>32971</v>
      </c>
      <c r="N159" s="14">
        <v>32048</v>
      </c>
      <c r="O159" s="14">
        <v>46207</v>
      </c>
      <c r="P159" s="14">
        <v>45519</v>
      </c>
      <c r="Q159" s="14">
        <v>55556</v>
      </c>
      <c r="R159" s="14">
        <v>88284</v>
      </c>
      <c r="S159" s="14">
        <v>177715</v>
      </c>
      <c r="T159" s="14">
        <v>179921</v>
      </c>
      <c r="U159" s="14">
        <v>30075</v>
      </c>
      <c r="V159" s="14">
        <v>15067</v>
      </c>
      <c r="W159" s="14">
        <v>117790</v>
      </c>
      <c r="X159" s="14">
        <v>76973</v>
      </c>
      <c r="Y159" s="14">
        <v>39596</v>
      </c>
      <c r="Z159" s="14">
        <v>17825</v>
      </c>
      <c r="AA159" s="14">
        <v>27925</v>
      </c>
      <c r="AB159" s="14">
        <v>37040</v>
      </c>
      <c r="AC159" s="14">
        <v>28198</v>
      </c>
      <c r="AD159" s="14">
        <v>21347</v>
      </c>
      <c r="AE159" s="14">
        <v>350768</v>
      </c>
      <c r="AF159" s="12">
        <f t="shared" si="2"/>
        <v>1881586</v>
      </c>
      <c r="AG159" s="12"/>
      <c r="AI159" s="63">
        <v>1185611.1499999999</v>
      </c>
      <c r="AJ159" s="69">
        <f>+AI159/UR_BolxEst2[[#This Row],[TOTAL]]</f>
        <v>0.63011265496235613</v>
      </c>
      <c r="AM159" s="183">
        <f>SUMIFS(UR_BolxEst2[[#This Row],[Federico Lacroze]:[General Lemos]],UR_BolxEst2[[#This Row],[Federico Lacroze]:[General Lemos]],"&gt;="&amp;LARGE(UR_BolxEst2[[#This Row],[Federico Lacroze]:[General Lemos]],11))</f>
        <v>1591418</v>
      </c>
      <c r="AN159" s="184">
        <f>+AM159/UR_BolxEst2[[#This Row],[TOTAL]]</f>
        <v>0.84578541719591871</v>
      </c>
      <c r="AO159" s="183">
        <f>+UR_BolxEst2[[#This Row],[TOTAL]]-AM159</f>
        <v>290168</v>
      </c>
      <c r="AP159" s="184">
        <f>+AO159/UR_BolxEst2[[#This Row],[TOTAL]]</f>
        <v>0.15421458280408123</v>
      </c>
    </row>
    <row r="160" spans="1:42" x14ac:dyDescent="0.25">
      <c r="A160" s="5">
        <v>2007</v>
      </c>
      <c r="B160" s="5" t="s">
        <v>14</v>
      </c>
      <c r="C160" s="5" t="s">
        <v>27</v>
      </c>
      <c r="D160" s="3">
        <v>513344</v>
      </c>
      <c r="G160" s="162">
        <v>2007</v>
      </c>
      <c r="H160" s="162" t="s">
        <v>14</v>
      </c>
      <c r="I160" s="14">
        <v>513344</v>
      </c>
      <c r="J160" s="14">
        <v>19269</v>
      </c>
      <c r="K160" s="14">
        <v>16933</v>
      </c>
      <c r="L160" s="14">
        <v>25216</v>
      </c>
      <c r="M160" s="14">
        <v>42159</v>
      </c>
      <c r="N160" s="14">
        <v>41546</v>
      </c>
      <c r="O160" s="14">
        <v>60344</v>
      </c>
      <c r="P160" s="14">
        <v>59014</v>
      </c>
      <c r="Q160" s="14">
        <v>70068</v>
      </c>
      <c r="R160" s="14">
        <v>107890</v>
      </c>
      <c r="S160" s="14">
        <v>223717</v>
      </c>
      <c r="T160" s="14">
        <v>230593</v>
      </c>
      <c r="U160" s="14">
        <v>38057</v>
      </c>
      <c r="V160" s="14">
        <v>18508</v>
      </c>
      <c r="W160" s="14">
        <v>148492</v>
      </c>
      <c r="X160" s="14">
        <v>94258</v>
      </c>
      <c r="Y160" s="14">
        <v>47894</v>
      </c>
      <c r="Z160" s="14">
        <v>23511</v>
      </c>
      <c r="AA160" s="14">
        <v>35024</v>
      </c>
      <c r="AB160" s="14">
        <v>43872</v>
      </c>
      <c r="AC160" s="14">
        <v>34579</v>
      </c>
      <c r="AD160" s="14">
        <v>27440</v>
      </c>
      <c r="AE160" s="14">
        <v>418576</v>
      </c>
      <c r="AF160" s="12">
        <f t="shared" si="2"/>
        <v>2340304</v>
      </c>
      <c r="AG160" s="12"/>
      <c r="AI160" s="63">
        <v>1458777.4999999998</v>
      </c>
      <c r="AJ160" s="69">
        <f>+AI160/UR_BolxEst2[[#This Row],[TOTAL]]</f>
        <v>0.62332820864297966</v>
      </c>
      <c r="AM160" s="183">
        <f>SUMIFS(UR_BolxEst2[[#This Row],[Federico Lacroze]:[General Lemos]],UR_BolxEst2[[#This Row],[Federico Lacroze]:[General Lemos]],"&gt;="&amp;LARGE(UR_BolxEst2[[#This Row],[Federico Lacroze]:[General Lemos]],11))</f>
        <v>1974190</v>
      </c>
      <c r="AN160" s="184">
        <f>+AM160/UR_BolxEst2[[#This Row],[TOTAL]]</f>
        <v>0.84356134929479243</v>
      </c>
      <c r="AO160" s="183">
        <f>+UR_BolxEst2[[#This Row],[TOTAL]]-AM160</f>
        <v>366114</v>
      </c>
      <c r="AP160" s="184">
        <f>+AO160/UR_BolxEst2[[#This Row],[TOTAL]]</f>
        <v>0.15643865070520752</v>
      </c>
    </row>
    <row r="161" spans="1:42" x14ac:dyDescent="0.25">
      <c r="A161" s="5">
        <v>2007</v>
      </c>
      <c r="B161" s="5" t="s">
        <v>15</v>
      </c>
      <c r="C161" s="5" t="s">
        <v>27</v>
      </c>
      <c r="D161" s="3">
        <v>481854</v>
      </c>
      <c r="G161" s="162">
        <v>2007</v>
      </c>
      <c r="H161" s="162" t="s">
        <v>15</v>
      </c>
      <c r="I161" s="14">
        <v>481854</v>
      </c>
      <c r="J161" s="14">
        <v>15678</v>
      </c>
      <c r="K161" s="14">
        <v>17460</v>
      </c>
      <c r="L161" s="14">
        <v>22184</v>
      </c>
      <c r="M161" s="14">
        <v>35936</v>
      </c>
      <c r="N161" s="14">
        <v>36055</v>
      </c>
      <c r="O161" s="14">
        <v>48682</v>
      </c>
      <c r="P161" s="14">
        <v>51452</v>
      </c>
      <c r="Q161" s="14">
        <v>62171</v>
      </c>
      <c r="R161" s="14">
        <v>95168</v>
      </c>
      <c r="S161" s="14">
        <v>204212</v>
      </c>
      <c r="T161" s="14">
        <v>207842</v>
      </c>
      <c r="U161" s="14">
        <v>35884</v>
      </c>
      <c r="V161" s="14">
        <v>16966</v>
      </c>
      <c r="W161" s="14">
        <v>138594</v>
      </c>
      <c r="X161" s="14">
        <v>82707</v>
      </c>
      <c r="Y161" s="14">
        <v>41040</v>
      </c>
      <c r="Z161" s="14">
        <v>20905</v>
      </c>
      <c r="AA161" s="14">
        <v>30982</v>
      </c>
      <c r="AB161" s="14">
        <v>37917</v>
      </c>
      <c r="AC161" s="14">
        <v>31625</v>
      </c>
      <c r="AD161" s="14">
        <v>26169</v>
      </c>
      <c r="AE161" s="14">
        <v>383420</v>
      </c>
      <c r="AF161" s="12">
        <f t="shared" si="2"/>
        <v>2124903</v>
      </c>
      <c r="AG161" s="12"/>
      <c r="AI161" s="63">
        <v>1339826.5999999999</v>
      </c>
      <c r="AJ161" s="69">
        <f>+AI161/UR_BolxEst2[[#This Row],[TOTAL]]</f>
        <v>0.63053541738140506</v>
      </c>
      <c r="AM161" s="183">
        <f>SUMIFS(UR_BolxEst2[[#This Row],[Federico Lacroze]:[General Lemos]],UR_BolxEst2[[#This Row],[Federico Lacroze]:[General Lemos]],"&gt;="&amp;LARGE(UR_BolxEst2[[#This Row],[Federico Lacroze]:[General Lemos]],11))</f>
        <v>1797142</v>
      </c>
      <c r="AN161" s="184">
        <f>+AM161/UR_BolxEst2[[#This Row],[TOTAL]]</f>
        <v>0.84575248846653239</v>
      </c>
      <c r="AO161" s="183">
        <f>+UR_BolxEst2[[#This Row],[TOTAL]]-AM161</f>
        <v>327761</v>
      </c>
      <c r="AP161" s="184">
        <f>+AO161/UR_BolxEst2[[#This Row],[TOTAL]]</f>
        <v>0.15424751153346763</v>
      </c>
    </row>
    <row r="162" spans="1:42" x14ac:dyDescent="0.25">
      <c r="A162" s="5">
        <v>2007</v>
      </c>
      <c r="B162" s="5" t="s">
        <v>4</v>
      </c>
      <c r="C162" s="5" t="s">
        <v>27</v>
      </c>
      <c r="D162" s="3">
        <v>405175</v>
      </c>
      <c r="G162" s="162">
        <v>2007</v>
      </c>
      <c r="H162" s="162" t="s">
        <v>4</v>
      </c>
      <c r="I162" s="14">
        <v>405175</v>
      </c>
      <c r="J162" s="14">
        <v>14995</v>
      </c>
      <c r="K162" s="14">
        <v>18455</v>
      </c>
      <c r="L162" s="14">
        <v>21545</v>
      </c>
      <c r="M162" s="14">
        <v>38631</v>
      </c>
      <c r="N162" s="14">
        <v>36662</v>
      </c>
      <c r="O162" s="14">
        <v>48046</v>
      </c>
      <c r="P162" s="14">
        <v>47785</v>
      </c>
      <c r="Q162" s="14">
        <v>57543</v>
      </c>
      <c r="R162" s="14">
        <v>91085</v>
      </c>
      <c r="S162" s="14">
        <v>181662</v>
      </c>
      <c r="T162" s="14">
        <v>182083</v>
      </c>
      <c r="U162" s="14">
        <v>32131</v>
      </c>
      <c r="V162" s="14">
        <v>16744</v>
      </c>
      <c r="W162" s="14">
        <v>129827</v>
      </c>
      <c r="X162" s="14">
        <v>76521</v>
      </c>
      <c r="Y162" s="14">
        <v>40246</v>
      </c>
      <c r="Z162" s="14">
        <v>26197</v>
      </c>
      <c r="AA162" s="14">
        <v>33246</v>
      </c>
      <c r="AB162" s="14">
        <v>41835</v>
      </c>
      <c r="AC162" s="14">
        <v>33324</v>
      </c>
      <c r="AD162" s="14">
        <v>25171</v>
      </c>
      <c r="AE162" s="14">
        <v>373275</v>
      </c>
      <c r="AF162" s="12">
        <f t="shared" si="2"/>
        <v>1972184</v>
      </c>
      <c r="AG162" s="12"/>
      <c r="AI162" s="63">
        <v>1430649.4</v>
      </c>
      <c r="AJ162" s="69">
        <f>+AI162/UR_BolxEst2[[#This Row],[TOTAL]]</f>
        <v>0.72541375449755185</v>
      </c>
      <c r="AM162" s="183">
        <f>SUMIFS(UR_BolxEst2[[#This Row],[Federico Lacroze]:[General Lemos]],UR_BolxEst2[[#This Row],[Federico Lacroze]:[General Lemos]],"&gt;="&amp;LARGE(UR_BolxEst2[[#This Row],[Federico Lacroze]:[General Lemos]],11))</f>
        <v>1634837</v>
      </c>
      <c r="AN162" s="184">
        <f>+AM162/UR_BolxEst2[[#This Row],[TOTAL]]</f>
        <v>0.82894750185581056</v>
      </c>
      <c r="AO162" s="183">
        <f>+UR_BolxEst2[[#This Row],[TOTAL]]-AM162</f>
        <v>337347</v>
      </c>
      <c r="AP162" s="184">
        <f>+AO162/UR_BolxEst2[[#This Row],[TOTAL]]</f>
        <v>0.17105249814418938</v>
      </c>
    </row>
    <row r="163" spans="1:42" x14ac:dyDescent="0.25">
      <c r="A163" s="5">
        <v>2007</v>
      </c>
      <c r="B163" s="5" t="s">
        <v>5</v>
      </c>
      <c r="C163" s="5" t="s">
        <v>27</v>
      </c>
      <c r="D163" s="3">
        <v>374791</v>
      </c>
      <c r="G163" s="162">
        <v>2007</v>
      </c>
      <c r="H163" s="162" t="s">
        <v>5</v>
      </c>
      <c r="I163" s="14">
        <v>374791</v>
      </c>
      <c r="J163" s="14">
        <v>13663</v>
      </c>
      <c r="K163" s="14">
        <v>15705</v>
      </c>
      <c r="L163" s="14">
        <v>20876</v>
      </c>
      <c r="M163" s="14">
        <v>38028</v>
      </c>
      <c r="N163" s="14">
        <v>36252</v>
      </c>
      <c r="O163" s="14">
        <v>43635</v>
      </c>
      <c r="P163" s="14">
        <v>46442</v>
      </c>
      <c r="Q163" s="14">
        <v>55045</v>
      </c>
      <c r="R163" s="14">
        <v>86465</v>
      </c>
      <c r="S163" s="14">
        <v>174907</v>
      </c>
      <c r="T163" s="14">
        <v>169979</v>
      </c>
      <c r="U163" s="14">
        <v>30692</v>
      </c>
      <c r="V163" s="14">
        <v>15717</v>
      </c>
      <c r="W163" s="14">
        <v>126267</v>
      </c>
      <c r="X163" s="14">
        <v>74123</v>
      </c>
      <c r="Y163" s="14">
        <v>39846</v>
      </c>
      <c r="Z163" s="14">
        <v>24419</v>
      </c>
      <c r="AA163" s="14">
        <v>34357</v>
      </c>
      <c r="AB163" s="14">
        <v>38408</v>
      </c>
      <c r="AC163" s="14">
        <v>31537</v>
      </c>
      <c r="AD163" s="14">
        <v>24599</v>
      </c>
      <c r="AE163" s="14">
        <v>353871</v>
      </c>
      <c r="AF163" s="12">
        <f t="shared" si="2"/>
        <v>1869624</v>
      </c>
      <c r="AG163" s="12"/>
      <c r="AI163" s="63">
        <v>1358557.65</v>
      </c>
      <c r="AJ163" s="69">
        <f>+AI163/UR_BolxEst2[[#This Row],[TOTAL]]</f>
        <v>0.72664752378018249</v>
      </c>
      <c r="AM163" s="183">
        <f>SUMIFS(UR_BolxEst2[[#This Row],[Federico Lacroze]:[General Lemos]],UR_BolxEst2[[#This Row],[Federico Lacroze]:[General Lemos]],"&gt;="&amp;LARGE(UR_BolxEst2[[#This Row],[Federico Lacroze]:[General Lemos]],11))</f>
        <v>1545371</v>
      </c>
      <c r="AN163" s="184">
        <f>+AM163/UR_BolxEst2[[#This Row],[TOTAL]]</f>
        <v>0.82656780186818313</v>
      </c>
      <c r="AO163" s="183">
        <f>+UR_BolxEst2[[#This Row],[TOTAL]]-AM163</f>
        <v>324253</v>
      </c>
      <c r="AP163" s="184">
        <f>+AO163/UR_BolxEst2[[#This Row],[TOTAL]]</f>
        <v>0.17343219813181687</v>
      </c>
    </row>
    <row r="164" spans="1:42" x14ac:dyDescent="0.25">
      <c r="A164" s="5">
        <v>2007</v>
      </c>
      <c r="B164" s="5" t="s">
        <v>6</v>
      </c>
      <c r="C164" s="5" t="s">
        <v>27</v>
      </c>
      <c r="D164" s="3">
        <v>387414</v>
      </c>
      <c r="G164" s="162">
        <v>2007</v>
      </c>
      <c r="H164" s="162" t="s">
        <v>6</v>
      </c>
      <c r="I164" s="14">
        <v>387414</v>
      </c>
      <c r="J164" s="14">
        <v>13652</v>
      </c>
      <c r="K164" s="14">
        <v>13488</v>
      </c>
      <c r="L164" s="14">
        <v>21137</v>
      </c>
      <c r="M164" s="14">
        <v>38404</v>
      </c>
      <c r="N164" s="14">
        <v>32728</v>
      </c>
      <c r="O164" s="14">
        <v>45017</v>
      </c>
      <c r="P164" s="14">
        <v>46341</v>
      </c>
      <c r="Q164" s="14">
        <v>54486</v>
      </c>
      <c r="R164" s="14">
        <v>90470</v>
      </c>
      <c r="S164" s="14">
        <v>177090</v>
      </c>
      <c r="T164" s="14">
        <v>173451</v>
      </c>
      <c r="U164" s="14">
        <v>30312</v>
      </c>
      <c r="V164" s="14">
        <v>15794</v>
      </c>
      <c r="W164" s="14">
        <v>128815</v>
      </c>
      <c r="X164" s="14">
        <v>71740</v>
      </c>
      <c r="Y164" s="14">
        <v>39861</v>
      </c>
      <c r="Z164" s="14">
        <v>24032</v>
      </c>
      <c r="AA164" s="14">
        <v>34264</v>
      </c>
      <c r="AB164" s="14">
        <v>38219</v>
      </c>
      <c r="AC164" s="14">
        <v>29631</v>
      </c>
      <c r="AD164" s="14">
        <v>22767</v>
      </c>
      <c r="AE164" s="14">
        <v>361713</v>
      </c>
      <c r="AF164" s="12">
        <f t="shared" si="2"/>
        <v>1890826</v>
      </c>
      <c r="AG164" s="12"/>
      <c r="AI164" s="63">
        <v>1319706.6000000001</v>
      </c>
      <c r="AJ164" s="69">
        <f>+AI164/UR_BolxEst2[[#This Row],[TOTAL]]</f>
        <v>0.6979524292557856</v>
      </c>
      <c r="AM164" s="183">
        <f>SUMIFS(UR_BolxEst2[[#This Row],[Federico Lacroze]:[General Lemos]],UR_BolxEst2[[#This Row],[Federico Lacroze]:[General Lemos]],"&gt;="&amp;LARGE(UR_BolxEst2[[#This Row],[Federico Lacroze]:[General Lemos]],11))</f>
        <v>1576398</v>
      </c>
      <c r="AN164" s="184">
        <f>+AM164/UR_BolxEst2[[#This Row],[TOTAL]]</f>
        <v>0.8337086543129828</v>
      </c>
      <c r="AO164" s="183">
        <f>+UR_BolxEst2[[#This Row],[TOTAL]]-AM164</f>
        <v>314428</v>
      </c>
      <c r="AP164" s="184">
        <f>+AO164/UR_BolxEst2[[#This Row],[TOTAL]]</f>
        <v>0.1662913456870172</v>
      </c>
    </row>
    <row r="165" spans="1:42" x14ac:dyDescent="0.25">
      <c r="A165" s="5">
        <v>2007</v>
      </c>
      <c r="B165" s="5" t="s">
        <v>7</v>
      </c>
      <c r="C165" s="5" t="s">
        <v>27</v>
      </c>
      <c r="D165" s="3">
        <v>489984</v>
      </c>
      <c r="G165" s="162">
        <v>2007</v>
      </c>
      <c r="H165" s="162" t="s">
        <v>7</v>
      </c>
      <c r="I165" s="14">
        <v>489984</v>
      </c>
      <c r="J165" s="14">
        <v>14416</v>
      </c>
      <c r="K165" s="14">
        <v>13692</v>
      </c>
      <c r="L165" s="14">
        <v>22277</v>
      </c>
      <c r="M165" s="14">
        <v>40000</v>
      </c>
      <c r="N165" s="14">
        <v>37132</v>
      </c>
      <c r="O165" s="14">
        <v>48665</v>
      </c>
      <c r="P165" s="14">
        <v>52167</v>
      </c>
      <c r="Q165" s="14">
        <v>62476</v>
      </c>
      <c r="R165" s="14">
        <v>98990</v>
      </c>
      <c r="S165" s="14">
        <v>209260</v>
      </c>
      <c r="T165" s="14">
        <v>206345</v>
      </c>
      <c r="U165" s="14">
        <v>34796</v>
      </c>
      <c r="V165" s="14">
        <v>17202</v>
      </c>
      <c r="W165" s="14">
        <v>145219</v>
      </c>
      <c r="X165" s="14">
        <v>84258</v>
      </c>
      <c r="Y165" s="14">
        <v>45649</v>
      </c>
      <c r="Z165" s="14">
        <v>24848</v>
      </c>
      <c r="AA165" s="14">
        <v>36108</v>
      </c>
      <c r="AB165" s="14">
        <v>39601</v>
      </c>
      <c r="AC165" s="14">
        <v>31633</v>
      </c>
      <c r="AD165" s="14">
        <v>24139</v>
      </c>
      <c r="AE165" s="14">
        <v>412715</v>
      </c>
      <c r="AF165" s="12">
        <f t="shared" si="2"/>
        <v>2191572</v>
      </c>
      <c r="AG165" s="12"/>
      <c r="AI165" s="63">
        <v>1402267.6999999997</v>
      </c>
      <c r="AJ165" s="69">
        <f>+AI165/UR_BolxEst2[[#This Row],[TOTAL]]</f>
        <v>0.63984559941448405</v>
      </c>
      <c r="AM165" s="183">
        <f>SUMIFS(UR_BolxEst2[[#This Row],[Federico Lacroze]:[General Lemos]],UR_BolxEst2[[#This Row],[Federico Lacroze]:[General Lemos]],"&gt;="&amp;LARGE(UR_BolxEst2[[#This Row],[Federico Lacroze]:[General Lemos]],11))</f>
        <v>1855728</v>
      </c>
      <c r="AN165" s="184">
        <f>+AM165/UR_BolxEst2[[#This Row],[TOTAL]]</f>
        <v>0.84675657473265764</v>
      </c>
      <c r="AO165" s="183">
        <f>+UR_BolxEst2[[#This Row],[TOTAL]]-AM165</f>
        <v>335844</v>
      </c>
      <c r="AP165" s="184">
        <f>+AO165/UR_BolxEst2[[#This Row],[TOTAL]]</f>
        <v>0.15324342526734236</v>
      </c>
    </row>
    <row r="166" spans="1:42" x14ac:dyDescent="0.25">
      <c r="A166" s="5">
        <v>2007</v>
      </c>
      <c r="B166" s="5" t="s">
        <v>8</v>
      </c>
      <c r="C166" s="5" t="s">
        <v>27</v>
      </c>
      <c r="D166" s="3">
        <v>498245</v>
      </c>
      <c r="G166" s="162">
        <v>2007</v>
      </c>
      <c r="H166" s="162" t="s">
        <v>8</v>
      </c>
      <c r="I166" s="14">
        <v>498245</v>
      </c>
      <c r="J166" s="14">
        <v>13782</v>
      </c>
      <c r="K166" s="14">
        <v>14092</v>
      </c>
      <c r="L166" s="14">
        <v>22850</v>
      </c>
      <c r="M166" s="14">
        <v>38546</v>
      </c>
      <c r="N166" s="14">
        <v>36539</v>
      </c>
      <c r="O166" s="14">
        <v>44100</v>
      </c>
      <c r="P166" s="14">
        <v>44656</v>
      </c>
      <c r="Q166" s="14">
        <v>62590</v>
      </c>
      <c r="R166" s="14">
        <v>97275</v>
      </c>
      <c r="S166" s="14">
        <v>202292</v>
      </c>
      <c r="T166" s="14">
        <v>204897</v>
      </c>
      <c r="U166" s="14">
        <v>32861</v>
      </c>
      <c r="V166" s="14">
        <v>16664</v>
      </c>
      <c r="W166" s="14">
        <v>140953</v>
      </c>
      <c r="X166" s="14">
        <v>72695</v>
      </c>
      <c r="Y166" s="14">
        <v>45111</v>
      </c>
      <c r="Z166" s="14">
        <v>24288</v>
      </c>
      <c r="AA166" s="14">
        <v>33078</v>
      </c>
      <c r="AB166" s="14">
        <v>39448</v>
      </c>
      <c r="AC166" s="14">
        <v>27710</v>
      </c>
      <c r="AD166" s="14">
        <v>21790</v>
      </c>
      <c r="AE166" s="14">
        <v>416731</v>
      </c>
      <c r="AF166" s="12">
        <f t="shared" si="2"/>
        <v>2151193</v>
      </c>
      <c r="AG166" s="12"/>
      <c r="AI166" s="63">
        <v>1338392.3</v>
      </c>
      <c r="AJ166" s="69">
        <f>+AI166/UR_BolxEst2[[#This Row],[TOTAL]]</f>
        <v>0.62216281849187871</v>
      </c>
      <c r="AM166" s="183">
        <f>SUMIFS(UR_BolxEst2[[#This Row],[Federico Lacroze]:[General Lemos]],UR_BolxEst2[[#This Row],[Federico Lacroze]:[General Lemos]],"&gt;="&amp;LARGE(UR_BolxEst2[[#This Row],[Federico Lacroze]:[General Lemos]],11))</f>
        <v>1829545</v>
      </c>
      <c r="AN166" s="184">
        <f>+AM166/UR_BolxEst2[[#This Row],[TOTAL]]</f>
        <v>0.85047924570226852</v>
      </c>
      <c r="AO166" s="183">
        <f>+UR_BolxEst2[[#This Row],[TOTAL]]-AM166</f>
        <v>321648</v>
      </c>
      <c r="AP166" s="184">
        <f>+AO166/UR_BolxEst2[[#This Row],[TOTAL]]</f>
        <v>0.14952075429773154</v>
      </c>
    </row>
    <row r="167" spans="1:42" x14ac:dyDescent="0.25">
      <c r="A167" s="5">
        <v>2007</v>
      </c>
      <c r="B167" s="5" t="s">
        <v>9</v>
      </c>
      <c r="C167" s="5" t="s">
        <v>27</v>
      </c>
      <c r="D167" s="3">
        <v>515631</v>
      </c>
      <c r="G167" s="162">
        <v>2007</v>
      </c>
      <c r="H167" s="162" t="s">
        <v>9</v>
      </c>
      <c r="I167" s="14">
        <v>515631</v>
      </c>
      <c r="J167" s="14">
        <v>14371</v>
      </c>
      <c r="K167" s="14">
        <v>14459</v>
      </c>
      <c r="L167" s="14">
        <v>23270</v>
      </c>
      <c r="M167" s="14">
        <v>41899</v>
      </c>
      <c r="N167" s="14">
        <v>39758</v>
      </c>
      <c r="O167" s="14">
        <v>49562</v>
      </c>
      <c r="P167" s="14">
        <v>49589</v>
      </c>
      <c r="Q167" s="14">
        <v>68746</v>
      </c>
      <c r="R167" s="14">
        <v>102731</v>
      </c>
      <c r="S167" s="14">
        <v>211307</v>
      </c>
      <c r="T167" s="14">
        <v>213801</v>
      </c>
      <c r="U167" s="14">
        <v>34602</v>
      </c>
      <c r="V167" s="14">
        <v>18907</v>
      </c>
      <c r="W167" s="14">
        <v>148459</v>
      </c>
      <c r="X167" s="14">
        <v>81504</v>
      </c>
      <c r="Y167" s="14">
        <v>47700</v>
      </c>
      <c r="Z167" s="14">
        <v>23200</v>
      </c>
      <c r="AA167" s="14">
        <v>33626</v>
      </c>
      <c r="AB167" s="14">
        <v>41750</v>
      </c>
      <c r="AC167" s="14">
        <v>30482</v>
      </c>
      <c r="AD167" s="14">
        <v>22864</v>
      </c>
      <c r="AE167" s="14">
        <v>432225</v>
      </c>
      <c r="AF167" s="12">
        <f t="shared" si="2"/>
        <v>2260443</v>
      </c>
      <c r="AG167" s="12"/>
      <c r="AI167" s="63">
        <v>1467831.7999999998</v>
      </c>
      <c r="AJ167" s="69">
        <f>+AI167/UR_BolxEst2[[#This Row],[TOTAL]]</f>
        <v>0.64935581211293525</v>
      </c>
      <c r="AM167" s="183">
        <f>SUMIFS(UR_BolxEst2[[#This Row],[Federico Lacroze]:[General Lemos]],UR_BolxEst2[[#This Row],[Federico Lacroze]:[General Lemos]],"&gt;="&amp;LARGE(UR_BolxEst2[[#This Row],[Federico Lacroze]:[General Lemos]],11))</f>
        <v>1921255</v>
      </c>
      <c r="AN167" s="184">
        <f>+AM167/UR_BolxEst2[[#This Row],[TOTAL]]</f>
        <v>0.8499462273545495</v>
      </c>
      <c r="AO167" s="183">
        <f>+UR_BolxEst2[[#This Row],[TOTAL]]-AM167</f>
        <v>339188</v>
      </c>
      <c r="AP167" s="184">
        <f>+AO167/UR_BolxEst2[[#This Row],[TOTAL]]</f>
        <v>0.15005377264545047</v>
      </c>
    </row>
    <row r="168" spans="1:42" x14ac:dyDescent="0.25">
      <c r="A168" s="5">
        <v>2007</v>
      </c>
      <c r="B168" s="5" t="s">
        <v>10</v>
      </c>
      <c r="C168" s="5" t="s">
        <v>27</v>
      </c>
      <c r="D168" s="3">
        <v>492405</v>
      </c>
      <c r="G168" s="162">
        <v>2007</v>
      </c>
      <c r="H168" s="162" t="s">
        <v>10</v>
      </c>
      <c r="I168" s="14">
        <v>492405</v>
      </c>
      <c r="J168" s="14">
        <v>15749</v>
      </c>
      <c r="K168" s="14">
        <v>15720</v>
      </c>
      <c r="L168" s="14">
        <v>26360</v>
      </c>
      <c r="M168" s="14">
        <v>42184</v>
      </c>
      <c r="N168" s="14">
        <v>44344</v>
      </c>
      <c r="O168" s="14">
        <v>62837</v>
      </c>
      <c r="P168" s="14">
        <v>54404</v>
      </c>
      <c r="Q168" s="14">
        <v>68854</v>
      </c>
      <c r="R168" s="14">
        <v>102518</v>
      </c>
      <c r="S168" s="14">
        <v>214018</v>
      </c>
      <c r="T168" s="14">
        <v>217263</v>
      </c>
      <c r="U168" s="14">
        <v>36848</v>
      </c>
      <c r="V168" s="14">
        <v>18632</v>
      </c>
      <c r="W168" s="14">
        <v>144835</v>
      </c>
      <c r="X168" s="14">
        <v>87524</v>
      </c>
      <c r="Y168" s="14">
        <v>46874</v>
      </c>
      <c r="Z168" s="14">
        <v>27450</v>
      </c>
      <c r="AA168" s="14">
        <v>34645</v>
      </c>
      <c r="AB168" s="14">
        <v>44227</v>
      </c>
      <c r="AC168" s="14">
        <v>33128</v>
      </c>
      <c r="AD168" s="14">
        <v>29488</v>
      </c>
      <c r="AE168" s="14">
        <v>420378</v>
      </c>
      <c r="AF168" s="12">
        <f t="shared" si="2"/>
        <v>2280685</v>
      </c>
      <c r="AG168" s="12"/>
      <c r="AI168" s="63">
        <v>1232147.2999999998</v>
      </c>
      <c r="AJ168" s="69">
        <f>+AI168/UR_BolxEst2[[#This Row],[TOTAL]]</f>
        <v>0.5402531695521301</v>
      </c>
      <c r="AM168" s="183">
        <f>SUMIFS(UR_BolxEst2[[#This Row],[Federico Lacroze]:[General Lemos]],UR_BolxEst2[[#This Row],[Federico Lacroze]:[General Lemos]],"&gt;="&amp;LARGE(UR_BolxEst2[[#This Row],[Federico Lacroze]:[General Lemos]],11))</f>
        <v>1911910</v>
      </c>
      <c r="AN168" s="184">
        <f>+AM168/UR_BolxEst2[[#This Row],[TOTAL]]</f>
        <v>0.83830515831866304</v>
      </c>
      <c r="AO168" s="183">
        <f>+UR_BolxEst2[[#This Row],[TOTAL]]-AM168</f>
        <v>368775</v>
      </c>
      <c r="AP168" s="184">
        <f>+AO168/UR_BolxEst2[[#This Row],[TOTAL]]</f>
        <v>0.16169484168133696</v>
      </c>
    </row>
    <row r="169" spans="1:42" x14ac:dyDescent="0.25">
      <c r="A169" s="5">
        <v>2007</v>
      </c>
      <c r="B169" s="5" t="s">
        <v>11</v>
      </c>
      <c r="C169" s="5" t="s">
        <v>27</v>
      </c>
      <c r="D169" s="3">
        <v>445966</v>
      </c>
      <c r="G169" s="162">
        <v>2007</v>
      </c>
      <c r="H169" s="162" t="s">
        <v>11</v>
      </c>
      <c r="I169" s="14">
        <v>445966</v>
      </c>
      <c r="J169" s="14">
        <v>12458</v>
      </c>
      <c r="K169" s="14">
        <v>10793</v>
      </c>
      <c r="L169" s="14">
        <v>22542</v>
      </c>
      <c r="M169" s="14">
        <v>34003</v>
      </c>
      <c r="N169" s="14">
        <v>36765</v>
      </c>
      <c r="O169" s="14">
        <v>46897</v>
      </c>
      <c r="P169" s="14">
        <v>46025</v>
      </c>
      <c r="Q169" s="14">
        <v>57534</v>
      </c>
      <c r="R169" s="14">
        <v>86968</v>
      </c>
      <c r="S169" s="14">
        <v>186786</v>
      </c>
      <c r="T169" s="14">
        <v>186965</v>
      </c>
      <c r="U169" s="14">
        <v>29865</v>
      </c>
      <c r="V169" s="14">
        <v>14675</v>
      </c>
      <c r="W169" s="14">
        <v>123968</v>
      </c>
      <c r="X169" s="14">
        <v>74695</v>
      </c>
      <c r="Y169" s="14">
        <v>36478</v>
      </c>
      <c r="Z169" s="14">
        <v>23539</v>
      </c>
      <c r="AA169" s="14">
        <v>28460</v>
      </c>
      <c r="AB169" s="14">
        <v>33398</v>
      </c>
      <c r="AC169" s="14">
        <v>26111</v>
      </c>
      <c r="AD169" s="14">
        <v>23173</v>
      </c>
      <c r="AE169" s="14">
        <v>380941</v>
      </c>
      <c r="AF169" s="12">
        <f t="shared" si="2"/>
        <v>1969005</v>
      </c>
      <c r="AG169" s="12"/>
      <c r="AI169" s="63">
        <v>1077297.3</v>
      </c>
      <c r="AJ169" s="69">
        <f>+AI169/UR_BolxEst2[[#This Row],[TOTAL]]</f>
        <v>0.54712776249933348</v>
      </c>
      <c r="AM169" s="183">
        <f>SUMIFS(UR_BolxEst2[[#This Row],[Federico Lacroze]:[General Lemos]],UR_BolxEst2[[#This Row],[Federico Lacroze]:[General Lemos]],"&gt;="&amp;LARGE(UR_BolxEst2[[#This Row],[Federico Lacroze]:[General Lemos]],11))</f>
        <v>1673510</v>
      </c>
      <c r="AN169" s="184">
        <f>+AM169/UR_BolxEst2[[#This Row],[TOTAL]]</f>
        <v>0.84992673964769005</v>
      </c>
      <c r="AO169" s="183">
        <f>+UR_BolxEst2[[#This Row],[TOTAL]]-AM169</f>
        <v>295495</v>
      </c>
      <c r="AP169" s="184">
        <f>+AO169/UR_BolxEst2[[#This Row],[TOTAL]]</f>
        <v>0.15007326035230992</v>
      </c>
    </row>
    <row r="170" spans="1:42" x14ac:dyDescent="0.25">
      <c r="A170" s="5">
        <v>2008</v>
      </c>
      <c r="B170" s="5" t="s">
        <v>12</v>
      </c>
      <c r="C170" s="5" t="s">
        <v>27</v>
      </c>
      <c r="D170" s="3">
        <v>404947</v>
      </c>
      <c r="G170" s="162">
        <v>2008</v>
      </c>
      <c r="H170" s="162" t="s">
        <v>12</v>
      </c>
      <c r="I170" s="14">
        <v>404947</v>
      </c>
      <c r="J170" s="14">
        <v>12054</v>
      </c>
      <c r="K170" s="14">
        <v>9588</v>
      </c>
      <c r="L170" s="14">
        <v>19322</v>
      </c>
      <c r="M170" s="14">
        <v>33176</v>
      </c>
      <c r="N170" s="14">
        <v>32239</v>
      </c>
      <c r="O170" s="14">
        <v>44871</v>
      </c>
      <c r="P170" s="14">
        <v>42482</v>
      </c>
      <c r="Q170" s="14">
        <v>54182</v>
      </c>
      <c r="R170" s="14">
        <v>81762</v>
      </c>
      <c r="S170" s="14">
        <v>169706</v>
      </c>
      <c r="T170" s="14">
        <v>168936</v>
      </c>
      <c r="U170" s="14">
        <v>28747</v>
      </c>
      <c r="V170" s="14">
        <v>14051</v>
      </c>
      <c r="W170" s="14">
        <v>113576</v>
      </c>
      <c r="X170" s="14">
        <v>70485</v>
      </c>
      <c r="Y170" s="14">
        <v>36585</v>
      </c>
      <c r="Z170" s="14">
        <v>21409</v>
      </c>
      <c r="AA170" s="14">
        <v>24514</v>
      </c>
      <c r="AB170" s="14">
        <v>31746</v>
      </c>
      <c r="AC170" s="14">
        <v>44872</v>
      </c>
      <c r="AD170" s="14">
        <v>17227</v>
      </c>
      <c r="AE170" s="14">
        <v>335472</v>
      </c>
      <c r="AF170" s="12">
        <f t="shared" si="2"/>
        <v>1811949</v>
      </c>
      <c r="AG170" s="12"/>
      <c r="AI170" s="63">
        <v>1162612.2</v>
      </c>
      <c r="AJ170" s="69">
        <f>+AI170/UR_BolxEst2[[#This Row],[TOTAL]]</f>
        <v>0.64163627121955413</v>
      </c>
      <c r="AM170" s="183">
        <f>SUMIFS(UR_BolxEst2[[#This Row],[Federico Lacroze]:[General Lemos]],UR_BolxEst2[[#This Row],[Federico Lacroze]:[General Lemos]],"&gt;="&amp;LARGE(UR_BolxEst2[[#This Row],[Federico Lacroze]:[General Lemos]],11))</f>
        <v>1531291</v>
      </c>
      <c r="AN170" s="184">
        <f>+AM170/UR_BolxEst2[[#This Row],[TOTAL]]</f>
        <v>0.84510711946086781</v>
      </c>
      <c r="AO170" s="183">
        <f>+UR_BolxEst2[[#This Row],[TOTAL]]-AM170</f>
        <v>280658</v>
      </c>
      <c r="AP170" s="184">
        <f>+AO170/UR_BolxEst2[[#This Row],[TOTAL]]</f>
        <v>0.15489288053913217</v>
      </c>
    </row>
    <row r="171" spans="1:42" x14ac:dyDescent="0.25">
      <c r="A171" s="5">
        <v>2008</v>
      </c>
      <c r="B171" s="5" t="s">
        <v>13</v>
      </c>
      <c r="C171" s="5" t="s">
        <v>27</v>
      </c>
      <c r="D171" s="3">
        <v>409683</v>
      </c>
      <c r="G171" s="162">
        <v>2008</v>
      </c>
      <c r="H171" s="162" t="s">
        <v>13</v>
      </c>
      <c r="I171" s="14">
        <v>409683</v>
      </c>
      <c r="J171" s="14">
        <v>12040</v>
      </c>
      <c r="K171" s="14">
        <v>10563</v>
      </c>
      <c r="L171" s="14">
        <v>20522</v>
      </c>
      <c r="M171" s="14">
        <v>34808</v>
      </c>
      <c r="N171" s="14">
        <v>34144</v>
      </c>
      <c r="O171" s="14">
        <v>45336</v>
      </c>
      <c r="P171" s="14">
        <v>44590</v>
      </c>
      <c r="Q171" s="14">
        <v>56933</v>
      </c>
      <c r="R171" s="14">
        <v>84564</v>
      </c>
      <c r="S171" s="14">
        <v>172962</v>
      </c>
      <c r="T171" s="14">
        <v>177589</v>
      </c>
      <c r="U171" s="14">
        <v>29403</v>
      </c>
      <c r="V171" s="14">
        <v>14295</v>
      </c>
      <c r="W171" s="14">
        <v>118658</v>
      </c>
      <c r="X171" s="14">
        <v>69788</v>
      </c>
      <c r="Y171" s="14">
        <v>36370</v>
      </c>
      <c r="Z171" s="14">
        <v>24061</v>
      </c>
      <c r="AA171" s="14">
        <v>25069</v>
      </c>
      <c r="AB171" s="14">
        <v>33124</v>
      </c>
      <c r="AC171" s="14">
        <v>26118</v>
      </c>
      <c r="AD171" s="14">
        <v>23189</v>
      </c>
      <c r="AE171" s="14">
        <v>339192</v>
      </c>
      <c r="AF171" s="12">
        <f t="shared" si="2"/>
        <v>1843001</v>
      </c>
      <c r="AG171" s="12"/>
      <c r="AI171" s="63">
        <v>1424525.8</v>
      </c>
      <c r="AJ171" s="69">
        <f>+AI171/UR_BolxEst2[[#This Row],[TOTAL]]</f>
        <v>0.77293815901347862</v>
      </c>
      <c r="AM171" s="183">
        <f>SUMIFS(UR_BolxEst2[[#This Row],[Federico Lacroze]:[General Lemos]],UR_BolxEst2[[#This Row],[Federico Lacroze]:[General Lemos]],"&gt;="&amp;LARGE(UR_BolxEst2[[#This Row],[Federico Lacroze]:[General Lemos]],11))</f>
        <v>1555665</v>
      </c>
      <c r="AN171" s="184">
        <f>+AM171/UR_BolxEst2[[#This Row],[TOTAL]]</f>
        <v>0.84409341069266919</v>
      </c>
      <c r="AO171" s="183">
        <f>+UR_BolxEst2[[#This Row],[TOTAL]]-AM171</f>
        <v>287336</v>
      </c>
      <c r="AP171" s="184">
        <f>+AO171/UR_BolxEst2[[#This Row],[TOTAL]]</f>
        <v>0.15590658930733081</v>
      </c>
    </row>
    <row r="172" spans="1:42" x14ac:dyDescent="0.25">
      <c r="A172" s="5">
        <v>2008</v>
      </c>
      <c r="B172" s="5" t="s">
        <v>14</v>
      </c>
      <c r="C172" s="5" t="s">
        <v>27</v>
      </c>
      <c r="D172" s="3">
        <v>451372</v>
      </c>
      <c r="G172" s="162">
        <v>2008</v>
      </c>
      <c r="H172" s="162" t="s">
        <v>14</v>
      </c>
      <c r="I172" s="14">
        <v>451372</v>
      </c>
      <c r="J172" s="14">
        <v>12706</v>
      </c>
      <c r="K172" s="14">
        <v>11495</v>
      </c>
      <c r="L172" s="14">
        <v>21861</v>
      </c>
      <c r="M172" s="14">
        <v>35584</v>
      </c>
      <c r="N172" s="14">
        <v>36177</v>
      </c>
      <c r="O172" s="14">
        <v>44181</v>
      </c>
      <c r="P172" s="14">
        <v>48555</v>
      </c>
      <c r="Q172" s="14">
        <v>57066</v>
      </c>
      <c r="R172" s="14">
        <v>84826</v>
      </c>
      <c r="S172" s="14">
        <v>184073</v>
      </c>
      <c r="T172" s="14">
        <v>187788</v>
      </c>
      <c r="U172" s="14">
        <v>30716</v>
      </c>
      <c r="V172" s="14">
        <v>15339</v>
      </c>
      <c r="W172" s="14">
        <v>126431</v>
      </c>
      <c r="X172" s="14">
        <v>74263</v>
      </c>
      <c r="Y172" s="14">
        <v>36155</v>
      </c>
      <c r="Z172" s="14">
        <v>24145</v>
      </c>
      <c r="AA172" s="14">
        <v>26881</v>
      </c>
      <c r="AB172" s="14">
        <v>34434</v>
      </c>
      <c r="AC172" s="14">
        <v>27220</v>
      </c>
      <c r="AD172" s="14">
        <v>22677</v>
      </c>
      <c r="AE172" s="14">
        <v>357411</v>
      </c>
      <c r="AF172" s="12">
        <f t="shared" si="2"/>
        <v>1951356</v>
      </c>
      <c r="AG172" s="12"/>
      <c r="AI172" s="63">
        <v>1527715.5</v>
      </c>
      <c r="AJ172" s="69">
        <f>+AI172/UR_BolxEst2[[#This Row],[TOTAL]]</f>
        <v>0.78289942993487605</v>
      </c>
      <c r="AM172" s="183">
        <f>SUMIFS(UR_BolxEst2[[#This Row],[Federico Lacroze]:[General Lemos]],UR_BolxEst2[[#This Row],[Federico Lacroze]:[General Lemos]],"&gt;="&amp;LARGE(UR_BolxEst2[[#This Row],[Federico Lacroze]:[General Lemos]],11))</f>
        <v>1652143</v>
      </c>
      <c r="AN172" s="184">
        <f>+AM172/UR_BolxEst2[[#This Row],[TOTAL]]</f>
        <v>0.84666406334876876</v>
      </c>
      <c r="AO172" s="183">
        <f>+UR_BolxEst2[[#This Row],[TOTAL]]-AM172</f>
        <v>299213</v>
      </c>
      <c r="AP172" s="184">
        <f>+AO172/UR_BolxEst2[[#This Row],[TOTAL]]</f>
        <v>0.15333593665123124</v>
      </c>
    </row>
    <row r="173" spans="1:42" x14ac:dyDescent="0.25">
      <c r="A173" s="5">
        <v>2008</v>
      </c>
      <c r="B173" s="5" t="s">
        <v>15</v>
      </c>
      <c r="C173" s="5" t="s">
        <v>27</v>
      </c>
      <c r="D173" s="3">
        <v>489292</v>
      </c>
      <c r="G173" s="162">
        <v>2008</v>
      </c>
      <c r="H173" s="162" t="s">
        <v>15</v>
      </c>
      <c r="I173" s="14">
        <v>489292</v>
      </c>
      <c r="J173" s="14">
        <v>13710</v>
      </c>
      <c r="K173" s="14">
        <v>15170</v>
      </c>
      <c r="L173" s="14">
        <v>24166</v>
      </c>
      <c r="M173" s="14">
        <v>40073</v>
      </c>
      <c r="N173" s="14">
        <v>42055</v>
      </c>
      <c r="O173" s="14">
        <v>49685</v>
      </c>
      <c r="P173" s="14">
        <v>52072</v>
      </c>
      <c r="Q173" s="14">
        <v>64922</v>
      </c>
      <c r="R173" s="14">
        <v>95301</v>
      </c>
      <c r="S173" s="14">
        <v>203104</v>
      </c>
      <c r="T173" s="14">
        <v>207767</v>
      </c>
      <c r="U173" s="14">
        <v>33800</v>
      </c>
      <c r="V173" s="14">
        <v>16284</v>
      </c>
      <c r="W173" s="14">
        <v>145171</v>
      </c>
      <c r="X173" s="14">
        <v>86462</v>
      </c>
      <c r="Y173" s="14">
        <v>40285</v>
      </c>
      <c r="Z173" s="14">
        <v>25322</v>
      </c>
      <c r="AA173" s="14">
        <v>32195</v>
      </c>
      <c r="AB173" s="14">
        <v>40018</v>
      </c>
      <c r="AC173" s="14">
        <v>30969</v>
      </c>
      <c r="AD173" s="14">
        <v>26173</v>
      </c>
      <c r="AE173" s="14">
        <v>398705</v>
      </c>
      <c r="AF173" s="12">
        <f t="shared" si="2"/>
        <v>2172701</v>
      </c>
      <c r="AG173" s="12"/>
      <c r="AI173" s="63">
        <v>1691441.05</v>
      </c>
      <c r="AJ173" s="69">
        <f>+AI173/UR_BolxEst2[[#This Row],[TOTAL]]</f>
        <v>0.77849692617622035</v>
      </c>
      <c r="AM173" s="183">
        <f>SUMIFS(UR_BolxEst2[[#This Row],[Federico Lacroze]:[General Lemos]],UR_BolxEst2[[#This Row],[Federico Lacroze]:[General Lemos]],"&gt;="&amp;LARGE(UR_BolxEst2[[#This Row],[Federico Lacroze]:[General Lemos]],11))</f>
        <v>1834536</v>
      </c>
      <c r="AN173" s="184">
        <f>+AM173/UR_BolxEst2[[#This Row],[TOTAL]]</f>
        <v>0.84435732298185528</v>
      </c>
      <c r="AO173" s="183">
        <f>+UR_BolxEst2[[#This Row],[TOTAL]]-AM173</f>
        <v>338165</v>
      </c>
      <c r="AP173" s="184">
        <f>+AO173/UR_BolxEst2[[#This Row],[TOTAL]]</f>
        <v>0.15564267701814469</v>
      </c>
    </row>
    <row r="174" spans="1:42" x14ac:dyDescent="0.25">
      <c r="A174" s="5">
        <v>2008</v>
      </c>
      <c r="B174" s="5" t="s">
        <v>4</v>
      </c>
      <c r="C174" s="5" t="s">
        <v>27</v>
      </c>
      <c r="D174" s="3">
        <v>496275</v>
      </c>
      <c r="G174" s="162">
        <v>2008</v>
      </c>
      <c r="H174" s="162" t="s">
        <v>4</v>
      </c>
      <c r="I174" s="14">
        <v>496275</v>
      </c>
      <c r="J174" s="14">
        <v>12624</v>
      </c>
      <c r="K174" s="14">
        <v>13960</v>
      </c>
      <c r="L174" s="14">
        <v>23388</v>
      </c>
      <c r="M174" s="14">
        <v>39956</v>
      </c>
      <c r="N174" s="14">
        <v>41883</v>
      </c>
      <c r="O174" s="14">
        <v>46853</v>
      </c>
      <c r="P174" s="14">
        <v>53239</v>
      </c>
      <c r="Q174" s="14">
        <v>65379</v>
      </c>
      <c r="R174" s="14">
        <v>94348</v>
      </c>
      <c r="S174" s="14">
        <v>202341</v>
      </c>
      <c r="T174" s="14">
        <v>200906</v>
      </c>
      <c r="U174" s="14">
        <v>33591</v>
      </c>
      <c r="V174" s="14">
        <v>16374</v>
      </c>
      <c r="W174" s="14">
        <v>142683</v>
      </c>
      <c r="X174" s="14">
        <v>85252</v>
      </c>
      <c r="Y174" s="14">
        <v>40638</v>
      </c>
      <c r="Z174" s="14">
        <v>24660</v>
      </c>
      <c r="AA174" s="14">
        <v>29430</v>
      </c>
      <c r="AB174" s="14">
        <v>38901</v>
      </c>
      <c r="AC174" s="14">
        <v>28389</v>
      </c>
      <c r="AD174" s="14">
        <v>25698</v>
      </c>
      <c r="AE174" s="14">
        <v>397246</v>
      </c>
      <c r="AF174" s="12">
        <f t="shared" si="2"/>
        <v>2154014</v>
      </c>
      <c r="AG174" s="12"/>
      <c r="AI174" s="63">
        <v>1696604.35</v>
      </c>
      <c r="AJ174" s="69">
        <f>+AI174/UR_BolxEst2[[#This Row],[TOTAL]]</f>
        <v>0.7876477822335417</v>
      </c>
      <c r="AM174" s="183">
        <f>SUMIFS(UR_BolxEst2[[#This Row],[Federico Lacroze]:[General Lemos]],UR_BolxEst2[[#This Row],[Federico Lacroze]:[General Lemos]],"&gt;="&amp;LARGE(UR_BolxEst2[[#This Row],[Federico Lacroze]:[General Lemos]],11))</f>
        <v>1826405</v>
      </c>
      <c r="AN174" s="184">
        <f>+AM174/UR_BolxEst2[[#This Row],[TOTAL]]</f>
        <v>0.84790767376628007</v>
      </c>
      <c r="AO174" s="183">
        <f>+UR_BolxEst2[[#This Row],[TOTAL]]-AM174</f>
        <v>327609</v>
      </c>
      <c r="AP174" s="184">
        <f>+AO174/UR_BolxEst2[[#This Row],[TOTAL]]</f>
        <v>0.15209232623371993</v>
      </c>
    </row>
    <row r="175" spans="1:42" x14ac:dyDescent="0.25">
      <c r="A175" s="5">
        <v>2008</v>
      </c>
      <c r="B175" s="5" t="s">
        <v>5</v>
      </c>
      <c r="C175" s="5" t="s">
        <v>27</v>
      </c>
      <c r="D175" s="3">
        <v>454571</v>
      </c>
      <c r="G175" s="162">
        <v>2008</v>
      </c>
      <c r="H175" s="162" t="s">
        <v>5</v>
      </c>
      <c r="I175" s="14">
        <v>454571</v>
      </c>
      <c r="J175" s="14">
        <v>11601</v>
      </c>
      <c r="K175" s="14">
        <v>12073</v>
      </c>
      <c r="L175" s="14">
        <v>21093</v>
      </c>
      <c r="M175" s="14">
        <v>38652</v>
      </c>
      <c r="N175" s="14">
        <v>37586</v>
      </c>
      <c r="O175" s="14">
        <v>44589</v>
      </c>
      <c r="P175" s="14">
        <v>48543</v>
      </c>
      <c r="Q175" s="14">
        <v>57547</v>
      </c>
      <c r="R175" s="14">
        <v>90528</v>
      </c>
      <c r="S175" s="14">
        <v>176340</v>
      </c>
      <c r="T175" s="14">
        <v>187043</v>
      </c>
      <c r="U175" s="14">
        <v>32848</v>
      </c>
      <c r="V175" s="14">
        <v>14507</v>
      </c>
      <c r="W175" s="14">
        <v>129353</v>
      </c>
      <c r="X175" s="14">
        <v>78912</v>
      </c>
      <c r="Y175" s="14">
        <v>37376</v>
      </c>
      <c r="Z175" s="14">
        <v>21413</v>
      </c>
      <c r="AA175" s="14">
        <v>26363</v>
      </c>
      <c r="AB175" s="14">
        <v>35243</v>
      </c>
      <c r="AC175" s="14">
        <v>24545</v>
      </c>
      <c r="AD175" s="14">
        <v>24108</v>
      </c>
      <c r="AE175" s="14">
        <v>350563</v>
      </c>
      <c r="AF175" s="12">
        <f t="shared" si="2"/>
        <v>1955397</v>
      </c>
      <c r="AG175" s="12"/>
      <c r="AI175" s="63">
        <v>1511416.8</v>
      </c>
      <c r="AJ175" s="69">
        <f>+AI175/UR_BolxEst2[[#This Row],[TOTAL]]</f>
        <v>0.77294626104059694</v>
      </c>
      <c r="AM175" s="183">
        <f>SUMIFS(UR_BolxEst2[[#This Row],[Federico Lacroze]:[General Lemos]],UR_BolxEst2[[#This Row],[Federico Lacroze]:[General Lemos]],"&gt;="&amp;LARGE(UR_BolxEst2[[#This Row],[Federico Lacroze]:[General Lemos]],11))</f>
        <v>1656641</v>
      </c>
      <c r="AN175" s="184">
        <f>+AM175/UR_BolxEst2[[#This Row],[TOTAL]]</f>
        <v>0.84721465768843873</v>
      </c>
      <c r="AO175" s="183">
        <f>+UR_BolxEst2[[#This Row],[TOTAL]]-AM175</f>
        <v>298756</v>
      </c>
      <c r="AP175" s="184">
        <f>+AO175/UR_BolxEst2[[#This Row],[TOTAL]]</f>
        <v>0.1527853423115613</v>
      </c>
    </row>
    <row r="176" spans="1:42" x14ac:dyDescent="0.25">
      <c r="A176" s="5">
        <v>2008</v>
      </c>
      <c r="B176" s="5" t="s">
        <v>6</v>
      </c>
      <c r="C176" s="5" t="s">
        <v>27</v>
      </c>
      <c r="D176" s="3">
        <v>477754</v>
      </c>
      <c r="G176" s="162">
        <v>2008</v>
      </c>
      <c r="H176" s="162" t="s">
        <v>6</v>
      </c>
      <c r="I176" s="14">
        <v>477754</v>
      </c>
      <c r="J176" s="14">
        <v>12076</v>
      </c>
      <c r="K176" s="14">
        <v>10216</v>
      </c>
      <c r="L176" s="14">
        <v>21219</v>
      </c>
      <c r="M176" s="14">
        <v>42346</v>
      </c>
      <c r="N176" s="14">
        <v>39370</v>
      </c>
      <c r="O176" s="14">
        <v>46207</v>
      </c>
      <c r="P176" s="14">
        <v>51477</v>
      </c>
      <c r="Q176" s="14">
        <v>62750</v>
      </c>
      <c r="R176" s="14">
        <v>96346</v>
      </c>
      <c r="S176" s="14">
        <v>195713</v>
      </c>
      <c r="T176" s="14">
        <v>201598</v>
      </c>
      <c r="U176" s="14">
        <v>37545</v>
      </c>
      <c r="V176" s="14">
        <v>15119</v>
      </c>
      <c r="W176" s="14">
        <v>137252</v>
      </c>
      <c r="X176" s="14">
        <v>83717</v>
      </c>
      <c r="Y176" s="14">
        <v>40807</v>
      </c>
      <c r="Z176" s="14">
        <v>24175</v>
      </c>
      <c r="AA176" s="14">
        <v>29391</v>
      </c>
      <c r="AB176" s="14">
        <v>38187</v>
      </c>
      <c r="AC176" s="14">
        <v>28538</v>
      </c>
      <c r="AD176" s="14">
        <v>26257</v>
      </c>
      <c r="AE176" s="14">
        <v>397944</v>
      </c>
      <c r="AF176" s="12">
        <f t="shared" si="2"/>
        <v>2116004</v>
      </c>
      <c r="AG176" s="12"/>
      <c r="AI176" s="63">
        <v>1655631.4</v>
      </c>
      <c r="AJ176" s="69">
        <f>+AI176/UR_BolxEst2[[#This Row],[TOTAL]]</f>
        <v>0.7824330199753875</v>
      </c>
      <c r="AM176" s="183">
        <f>SUMIFS(UR_BolxEst2[[#This Row],[Federico Lacroze]:[General Lemos]],UR_BolxEst2[[#This Row],[Federico Lacroze]:[General Lemos]],"&gt;="&amp;LARGE(UR_BolxEst2[[#This Row],[Federico Lacroze]:[General Lemos]],11))</f>
        <v>1793104</v>
      </c>
      <c r="AN176" s="184">
        <f>+AM176/UR_BolxEst2[[#This Row],[TOTAL]]</f>
        <v>0.8474010446105017</v>
      </c>
      <c r="AO176" s="183">
        <f>+UR_BolxEst2[[#This Row],[TOTAL]]-AM176</f>
        <v>322900</v>
      </c>
      <c r="AP176" s="184">
        <f>+AO176/UR_BolxEst2[[#This Row],[TOTAL]]</f>
        <v>0.15259895538949833</v>
      </c>
    </row>
    <row r="177" spans="1:42" x14ac:dyDescent="0.25">
      <c r="A177" s="5">
        <v>2008</v>
      </c>
      <c r="B177" s="5" t="s">
        <v>7</v>
      </c>
      <c r="C177" s="5" t="s">
        <v>27</v>
      </c>
      <c r="D177" s="3">
        <v>469092</v>
      </c>
      <c r="G177" s="162">
        <v>2008</v>
      </c>
      <c r="H177" s="162" t="s">
        <v>7</v>
      </c>
      <c r="I177" s="14">
        <v>469092</v>
      </c>
      <c r="J177" s="14">
        <v>11123</v>
      </c>
      <c r="K177" s="14">
        <v>10606</v>
      </c>
      <c r="L177" s="14">
        <v>19624</v>
      </c>
      <c r="M177" s="14">
        <v>40109</v>
      </c>
      <c r="N177" s="14">
        <v>36728</v>
      </c>
      <c r="O177" s="14">
        <v>40912</v>
      </c>
      <c r="P177" s="14">
        <v>50116</v>
      </c>
      <c r="Q177" s="14">
        <v>60976</v>
      </c>
      <c r="R177" s="14">
        <v>92119</v>
      </c>
      <c r="S177" s="14">
        <v>191211</v>
      </c>
      <c r="T177" s="14">
        <v>194118</v>
      </c>
      <c r="U177" s="14">
        <v>35870</v>
      </c>
      <c r="V177" s="14">
        <v>14128</v>
      </c>
      <c r="W177" s="14">
        <v>131351</v>
      </c>
      <c r="X177" s="14">
        <v>81107</v>
      </c>
      <c r="Y177" s="14">
        <v>39699</v>
      </c>
      <c r="Z177" s="14">
        <v>21813</v>
      </c>
      <c r="AA177" s="14">
        <v>27994</v>
      </c>
      <c r="AB177" s="14">
        <v>37044</v>
      </c>
      <c r="AC177" s="14">
        <v>28970</v>
      </c>
      <c r="AD177" s="14">
        <v>23915</v>
      </c>
      <c r="AE177" s="14">
        <v>391267</v>
      </c>
      <c r="AF177" s="12">
        <f t="shared" si="2"/>
        <v>2049892</v>
      </c>
      <c r="AG177" s="12"/>
      <c r="AI177" s="63">
        <v>1748548.2</v>
      </c>
      <c r="AJ177" s="69">
        <f>+AI177/UR_BolxEst2[[#This Row],[TOTAL]]</f>
        <v>0.8529952797513235</v>
      </c>
      <c r="AM177" s="183">
        <f>SUMIFS(UR_BolxEst2[[#This Row],[Federico Lacroze]:[General Lemos]],UR_BolxEst2[[#This Row],[Federico Lacroze]:[General Lemos]],"&gt;="&amp;LARGE(UR_BolxEst2[[#This Row],[Federico Lacroze]:[General Lemos]],11))</f>
        <v>1742378</v>
      </c>
      <c r="AN177" s="184">
        <f>+AM177/UR_BolxEst2[[#This Row],[TOTAL]]</f>
        <v>0.84998526751653258</v>
      </c>
      <c r="AO177" s="183">
        <f>+UR_BolxEst2[[#This Row],[TOTAL]]-AM177</f>
        <v>307514</v>
      </c>
      <c r="AP177" s="184">
        <f>+AO177/UR_BolxEst2[[#This Row],[TOTAL]]</f>
        <v>0.15001473248346742</v>
      </c>
    </row>
    <row r="178" spans="1:42" x14ac:dyDescent="0.25">
      <c r="A178" s="5">
        <v>2008</v>
      </c>
      <c r="B178" s="5" t="s">
        <v>8</v>
      </c>
      <c r="C178" s="5" t="s">
        <v>27</v>
      </c>
      <c r="D178" s="3">
        <v>500089</v>
      </c>
      <c r="G178" s="162">
        <v>2008</v>
      </c>
      <c r="H178" s="162" t="s">
        <v>8</v>
      </c>
      <c r="I178" s="14">
        <v>500089</v>
      </c>
      <c r="J178" s="14">
        <v>12007</v>
      </c>
      <c r="K178" s="14">
        <v>12841</v>
      </c>
      <c r="L178" s="14">
        <v>20718</v>
      </c>
      <c r="M178" s="14">
        <v>39927</v>
      </c>
      <c r="N178" s="14">
        <v>39685</v>
      </c>
      <c r="O178" s="14">
        <v>44246</v>
      </c>
      <c r="P178" s="14">
        <v>49689</v>
      </c>
      <c r="Q178" s="14">
        <v>63659</v>
      </c>
      <c r="R178" s="14">
        <v>96392</v>
      </c>
      <c r="S178" s="14">
        <v>188444</v>
      </c>
      <c r="T178" s="14">
        <v>194581</v>
      </c>
      <c r="U178" s="14">
        <v>38035</v>
      </c>
      <c r="V178" s="14">
        <v>14888</v>
      </c>
      <c r="W178" s="14">
        <v>138215</v>
      </c>
      <c r="X178" s="14">
        <v>76681</v>
      </c>
      <c r="Y178" s="14">
        <v>40744</v>
      </c>
      <c r="Z178" s="14">
        <v>21765</v>
      </c>
      <c r="AA178" s="14">
        <v>31649</v>
      </c>
      <c r="AB178" s="14">
        <v>40157</v>
      </c>
      <c r="AC178" s="14">
        <v>29118</v>
      </c>
      <c r="AD178" s="14">
        <v>26746</v>
      </c>
      <c r="AE178" s="14">
        <v>396569</v>
      </c>
      <c r="AF178" s="12">
        <f t="shared" si="2"/>
        <v>2116845</v>
      </c>
      <c r="AG178" s="12"/>
      <c r="AI178" s="63">
        <v>1635538.3</v>
      </c>
      <c r="AJ178" s="69">
        <f>+AI178/UR_BolxEst2[[#This Row],[TOTAL]]</f>
        <v>0.77263016423025777</v>
      </c>
      <c r="AM178" s="183">
        <f>SUMIFS(UR_BolxEst2[[#This Row],[Federico Lacroze]:[General Lemos]],UR_BolxEst2[[#This Row],[Federico Lacroze]:[General Lemos]],"&gt;="&amp;LARGE(UR_BolxEst2[[#This Row],[Federico Lacroze]:[General Lemos]],11))</f>
        <v>1789309</v>
      </c>
      <c r="AN178" s="184">
        <f>+AM178/UR_BolxEst2[[#This Row],[TOTAL]]</f>
        <v>0.84527161884786084</v>
      </c>
      <c r="AO178" s="183">
        <f>+UR_BolxEst2[[#This Row],[TOTAL]]-AM178</f>
        <v>327536</v>
      </c>
      <c r="AP178" s="184">
        <f>+AO178/UR_BolxEst2[[#This Row],[TOTAL]]</f>
        <v>0.15472838115213916</v>
      </c>
    </row>
    <row r="179" spans="1:42" x14ac:dyDescent="0.25">
      <c r="A179" s="5">
        <v>2008</v>
      </c>
      <c r="B179" s="5" t="s">
        <v>9</v>
      </c>
      <c r="C179" s="5" t="s">
        <v>27</v>
      </c>
      <c r="D179" s="3">
        <v>504584</v>
      </c>
      <c r="G179" s="162">
        <v>2008</v>
      </c>
      <c r="H179" s="162" t="s">
        <v>9</v>
      </c>
      <c r="I179" s="14">
        <v>504584</v>
      </c>
      <c r="J179" s="14">
        <v>11589</v>
      </c>
      <c r="K179" s="14">
        <v>11413</v>
      </c>
      <c r="L179" s="14">
        <v>20516</v>
      </c>
      <c r="M179" s="14">
        <v>42999</v>
      </c>
      <c r="N179" s="14">
        <v>41192</v>
      </c>
      <c r="O179" s="14">
        <v>44112</v>
      </c>
      <c r="P179" s="14">
        <v>50288</v>
      </c>
      <c r="Q179" s="14">
        <v>65949</v>
      </c>
      <c r="R179" s="14">
        <v>96729</v>
      </c>
      <c r="S179" s="14">
        <v>196363</v>
      </c>
      <c r="T179" s="14">
        <v>203657</v>
      </c>
      <c r="U179" s="14">
        <v>38801</v>
      </c>
      <c r="V179" s="14">
        <v>14915</v>
      </c>
      <c r="W179" s="14">
        <v>141992</v>
      </c>
      <c r="X179" s="14">
        <v>78787</v>
      </c>
      <c r="Y179" s="14">
        <v>41551</v>
      </c>
      <c r="Z179" s="14">
        <v>21480</v>
      </c>
      <c r="AA179" s="14">
        <v>30488</v>
      </c>
      <c r="AB179" s="14">
        <v>39270</v>
      </c>
      <c r="AC179" s="14">
        <v>29548</v>
      </c>
      <c r="AD179" s="14">
        <v>24596</v>
      </c>
      <c r="AE179" s="14">
        <v>381072</v>
      </c>
      <c r="AF179" s="12">
        <f t="shared" si="2"/>
        <v>2131891</v>
      </c>
      <c r="AG179" s="12"/>
      <c r="AI179" s="63">
        <v>1638544.15</v>
      </c>
      <c r="AJ179" s="69">
        <f>+AI179/UR_BolxEst2[[#This Row],[TOTAL]]</f>
        <v>0.76858720731969876</v>
      </c>
      <c r="AM179" s="183">
        <f>SUMIFS(UR_BolxEst2[[#This Row],[Federico Lacroze]:[General Lemos]],UR_BolxEst2[[#This Row],[Federico Lacroze]:[General Lemos]],"&gt;="&amp;LARGE(UR_BolxEst2[[#This Row],[Federico Lacroze]:[General Lemos]],11))</f>
        <v>1806532</v>
      </c>
      <c r="AN179" s="184">
        <f>+AM179/UR_BolxEst2[[#This Row],[TOTAL]]</f>
        <v>0.84738478655803695</v>
      </c>
      <c r="AO179" s="183">
        <f>+UR_BolxEst2[[#This Row],[TOTAL]]-AM179</f>
        <v>325359</v>
      </c>
      <c r="AP179" s="184">
        <f>+AO179/UR_BolxEst2[[#This Row],[TOTAL]]</f>
        <v>0.15261521344196302</v>
      </c>
    </row>
    <row r="180" spans="1:42" x14ac:dyDescent="0.25">
      <c r="A180" s="5">
        <v>2008</v>
      </c>
      <c r="B180" s="5" t="s">
        <v>10</v>
      </c>
      <c r="C180" s="5" t="s">
        <v>27</v>
      </c>
      <c r="D180" s="3">
        <v>466947</v>
      </c>
      <c r="G180" s="162">
        <v>2008</v>
      </c>
      <c r="H180" s="162" t="s">
        <v>10</v>
      </c>
      <c r="I180" s="14">
        <v>466947</v>
      </c>
      <c r="J180" s="14">
        <v>10410</v>
      </c>
      <c r="K180" s="14">
        <v>9960</v>
      </c>
      <c r="L180" s="14">
        <v>20099</v>
      </c>
      <c r="M180" s="14">
        <v>38127</v>
      </c>
      <c r="N180" s="14">
        <v>36574</v>
      </c>
      <c r="O180" s="14">
        <v>39619</v>
      </c>
      <c r="P180" s="14">
        <v>49950</v>
      </c>
      <c r="Q180" s="14">
        <v>60966</v>
      </c>
      <c r="R180" s="14">
        <v>90858</v>
      </c>
      <c r="S180" s="14">
        <v>178516</v>
      </c>
      <c r="T180" s="14">
        <v>190717</v>
      </c>
      <c r="U180" s="14">
        <v>36741</v>
      </c>
      <c r="V180" s="14">
        <v>12425</v>
      </c>
      <c r="W180" s="14">
        <v>126594</v>
      </c>
      <c r="X180" s="14">
        <v>72632</v>
      </c>
      <c r="Y180" s="14">
        <v>37492</v>
      </c>
      <c r="Z180" s="14">
        <v>20435</v>
      </c>
      <c r="AA180" s="14">
        <v>28077</v>
      </c>
      <c r="AB180" s="14">
        <v>34646</v>
      </c>
      <c r="AC180" s="14">
        <v>28316</v>
      </c>
      <c r="AD180" s="14">
        <v>22753</v>
      </c>
      <c r="AE180" s="14">
        <v>372987</v>
      </c>
      <c r="AF180" s="12">
        <f t="shared" si="2"/>
        <v>1985841</v>
      </c>
      <c r="AG180" s="12"/>
      <c r="AI180" s="63">
        <v>1780720.95</v>
      </c>
      <c r="AJ180" s="69">
        <f>+AI180/UR_BolxEst2[[#This Row],[TOTAL]]</f>
        <v>0.89670872441449234</v>
      </c>
      <c r="AM180" s="183">
        <f>SUMIFS(UR_BolxEst2[[#This Row],[Federico Lacroze]:[General Lemos]],UR_BolxEst2[[#This Row],[Federico Lacroze]:[General Lemos]],"&gt;="&amp;LARGE(UR_BolxEst2[[#This Row],[Federico Lacroze]:[General Lemos]],11))</f>
        <v>1687913</v>
      </c>
      <c r="AN180" s="184">
        <f>+AM180/UR_BolxEst2[[#This Row],[TOTAL]]</f>
        <v>0.84997389015535485</v>
      </c>
      <c r="AO180" s="183">
        <f>+UR_BolxEst2[[#This Row],[TOTAL]]-AM180</f>
        <v>297928</v>
      </c>
      <c r="AP180" s="184">
        <f>+AO180/UR_BolxEst2[[#This Row],[TOTAL]]</f>
        <v>0.15002610984464518</v>
      </c>
    </row>
    <row r="181" spans="1:42" x14ac:dyDescent="0.25">
      <c r="A181" s="5">
        <v>2008</v>
      </c>
      <c r="B181" s="5" t="s">
        <v>11</v>
      </c>
      <c r="C181" s="5" t="s">
        <v>27</v>
      </c>
      <c r="D181" s="3">
        <v>487911</v>
      </c>
      <c r="G181" s="162">
        <v>2008</v>
      </c>
      <c r="H181" s="162" t="s">
        <v>11</v>
      </c>
      <c r="I181" s="14">
        <v>487911</v>
      </c>
      <c r="J181" s="14">
        <v>11137</v>
      </c>
      <c r="K181" s="14">
        <v>7713</v>
      </c>
      <c r="L181" s="14">
        <v>20142</v>
      </c>
      <c r="M181" s="14">
        <v>35361</v>
      </c>
      <c r="N181" s="14">
        <v>33666</v>
      </c>
      <c r="O181" s="14">
        <v>43418</v>
      </c>
      <c r="P181" s="14">
        <v>47260</v>
      </c>
      <c r="Q181" s="14">
        <v>57582</v>
      </c>
      <c r="R181" s="14">
        <v>83454</v>
      </c>
      <c r="S181" s="14">
        <v>168487</v>
      </c>
      <c r="T181" s="14">
        <v>178668</v>
      </c>
      <c r="U181" s="14">
        <v>34337</v>
      </c>
      <c r="V181" s="14">
        <v>13589</v>
      </c>
      <c r="W181" s="14">
        <v>118055</v>
      </c>
      <c r="X181" s="14">
        <v>69476</v>
      </c>
      <c r="Y181" s="14">
        <v>19134</v>
      </c>
      <c r="Z181" s="14">
        <v>19172</v>
      </c>
      <c r="AA181" s="14">
        <v>26781</v>
      </c>
      <c r="AB181" s="14">
        <v>32275</v>
      </c>
      <c r="AC181" s="14">
        <v>25693</v>
      </c>
      <c r="AD181" s="14">
        <v>22418</v>
      </c>
      <c r="AE181" s="14">
        <v>367503</v>
      </c>
      <c r="AF181" s="12">
        <f t="shared" si="2"/>
        <v>1923232</v>
      </c>
      <c r="AG181" s="12"/>
      <c r="AI181" s="63">
        <v>1316229.8</v>
      </c>
      <c r="AJ181" s="69">
        <f>+AI181/UR_BolxEst2[[#This Row],[TOTAL]]</f>
        <v>0.68438430724946342</v>
      </c>
      <c r="AM181" s="183">
        <f>SUMIFS(UR_BolxEst2[[#This Row],[Federico Lacroze]:[General Lemos]],UR_BolxEst2[[#This Row],[Federico Lacroze]:[General Lemos]],"&gt;="&amp;LARGE(UR_BolxEst2[[#This Row],[Federico Lacroze]:[General Lemos]],11))</f>
        <v>1657175</v>
      </c>
      <c r="AN181" s="184">
        <f>+AM181/UR_BolxEst2[[#This Row],[TOTAL]]</f>
        <v>0.86166151561538074</v>
      </c>
      <c r="AO181" s="183">
        <f>+UR_BolxEst2[[#This Row],[TOTAL]]-AM181</f>
        <v>266057</v>
      </c>
      <c r="AP181" s="184">
        <f>+AO181/UR_BolxEst2[[#This Row],[TOTAL]]</f>
        <v>0.13833848438461924</v>
      </c>
    </row>
    <row r="182" spans="1:42" x14ac:dyDescent="0.25">
      <c r="A182" s="5">
        <v>2009</v>
      </c>
      <c r="B182" s="5" t="s">
        <v>12</v>
      </c>
      <c r="C182" s="5" t="s">
        <v>27</v>
      </c>
      <c r="D182" s="3">
        <v>406045</v>
      </c>
      <c r="G182" s="162">
        <v>2009</v>
      </c>
      <c r="H182" s="162" t="s">
        <v>12</v>
      </c>
      <c r="I182" s="14">
        <v>406045</v>
      </c>
      <c r="J182" s="14">
        <v>9389</v>
      </c>
      <c r="K182" s="14">
        <v>6246</v>
      </c>
      <c r="L182" s="14">
        <v>17223</v>
      </c>
      <c r="M182" s="14">
        <v>30370</v>
      </c>
      <c r="N182" s="14">
        <v>27944</v>
      </c>
      <c r="O182" s="14">
        <v>37566</v>
      </c>
      <c r="P182" s="14">
        <v>41949</v>
      </c>
      <c r="Q182" s="14">
        <v>50159</v>
      </c>
      <c r="R182" s="14">
        <v>77227</v>
      </c>
      <c r="S182" s="14">
        <v>148040</v>
      </c>
      <c r="T182" s="14">
        <v>155969</v>
      </c>
      <c r="U182" s="14">
        <v>32619</v>
      </c>
      <c r="V182" s="14">
        <v>12170</v>
      </c>
      <c r="W182" s="14">
        <v>100844</v>
      </c>
      <c r="X182" s="14">
        <v>61687</v>
      </c>
      <c r="Y182" s="14">
        <v>32883</v>
      </c>
      <c r="Z182" s="14">
        <v>18263</v>
      </c>
      <c r="AA182" s="14">
        <v>22601</v>
      </c>
      <c r="AB182" s="14">
        <v>28485</v>
      </c>
      <c r="AC182" s="14">
        <v>21547</v>
      </c>
      <c r="AD182" s="14">
        <v>17909</v>
      </c>
      <c r="AE182" s="14">
        <v>318672</v>
      </c>
      <c r="AF182" s="12">
        <f t="shared" si="2"/>
        <v>1675807</v>
      </c>
      <c r="AG182" s="12"/>
      <c r="AI182" s="63">
        <v>1592424.1500000001</v>
      </c>
      <c r="AJ182" s="69">
        <f>+AI182/UR_BolxEst2[[#This Row],[TOTAL]]</f>
        <v>0.95024316642668283</v>
      </c>
      <c r="AM182" s="183">
        <f>SUMIFS(UR_BolxEst2[[#This Row],[Federico Lacroze]:[General Lemos]],UR_BolxEst2[[#This Row],[Federico Lacroze]:[General Lemos]],"&gt;="&amp;LARGE(UR_BolxEst2[[#This Row],[Federico Lacroze]:[General Lemos]],11))</f>
        <v>1431041</v>
      </c>
      <c r="AN182" s="184">
        <f>+AM182/UR_BolxEst2[[#This Row],[TOTAL]]</f>
        <v>0.85394141449462857</v>
      </c>
      <c r="AO182" s="183">
        <f>+UR_BolxEst2[[#This Row],[TOTAL]]-AM182</f>
        <v>244766</v>
      </c>
      <c r="AP182" s="184">
        <f>+AO182/UR_BolxEst2[[#This Row],[TOTAL]]</f>
        <v>0.14605858550537143</v>
      </c>
    </row>
    <row r="183" spans="1:42" x14ac:dyDescent="0.25">
      <c r="A183" s="5">
        <v>2009</v>
      </c>
      <c r="B183" s="5" t="s">
        <v>13</v>
      </c>
      <c r="C183" s="5" t="s">
        <v>27</v>
      </c>
      <c r="D183" s="3">
        <v>418345</v>
      </c>
      <c r="G183" s="162">
        <v>2009</v>
      </c>
      <c r="H183" s="162" t="s">
        <v>13</v>
      </c>
      <c r="I183" s="14">
        <v>418345</v>
      </c>
      <c r="J183" s="14">
        <v>9425</v>
      </c>
      <c r="K183" s="14">
        <v>7107</v>
      </c>
      <c r="L183" s="14">
        <v>17293</v>
      </c>
      <c r="M183" s="14">
        <v>29600</v>
      </c>
      <c r="N183" s="14">
        <v>28169</v>
      </c>
      <c r="O183" s="14">
        <v>37897</v>
      </c>
      <c r="P183" s="14">
        <v>41076</v>
      </c>
      <c r="Q183" s="14">
        <v>49316</v>
      </c>
      <c r="R183" s="14">
        <v>73076</v>
      </c>
      <c r="S183" s="14">
        <v>143119</v>
      </c>
      <c r="T183" s="14">
        <v>150330</v>
      </c>
      <c r="U183" s="14">
        <v>30272</v>
      </c>
      <c r="V183" s="14">
        <v>11789</v>
      </c>
      <c r="W183" s="14">
        <v>94986</v>
      </c>
      <c r="X183" s="14">
        <v>58433</v>
      </c>
      <c r="Y183" s="14">
        <v>32602</v>
      </c>
      <c r="Z183" s="14">
        <v>17806</v>
      </c>
      <c r="AA183" s="14">
        <v>23037</v>
      </c>
      <c r="AB183" s="14">
        <v>27784</v>
      </c>
      <c r="AC183" s="14">
        <v>21384</v>
      </c>
      <c r="AD183" s="14">
        <v>19016</v>
      </c>
      <c r="AE183" s="14">
        <v>308168</v>
      </c>
      <c r="AF183" s="12">
        <f t="shared" si="2"/>
        <v>1650030</v>
      </c>
      <c r="AG183" s="12"/>
      <c r="AI183" s="63">
        <v>1624970.75</v>
      </c>
      <c r="AJ183" s="69">
        <f>+AI183/UR_BolxEst2[[#This Row],[TOTAL]]</f>
        <v>0.98481285188754142</v>
      </c>
      <c r="AM183" s="183">
        <f>SUMIFS(UR_BolxEst2[[#This Row],[Federico Lacroze]:[General Lemos]],UR_BolxEst2[[#This Row],[Federico Lacroze]:[General Lemos]],"&gt;="&amp;LARGE(UR_BolxEst2[[#This Row],[Federico Lacroze]:[General Lemos]],11))</f>
        <v>1407348</v>
      </c>
      <c r="AN183" s="184">
        <f>+AM183/UR_BolxEst2[[#This Row],[TOTAL]]</f>
        <v>0.85292267413319756</v>
      </c>
      <c r="AO183" s="183">
        <f>+UR_BolxEst2[[#This Row],[TOTAL]]-AM183</f>
        <v>242682</v>
      </c>
      <c r="AP183" s="184">
        <f>+AO183/UR_BolxEst2[[#This Row],[TOTAL]]</f>
        <v>0.14707732586680242</v>
      </c>
    </row>
    <row r="184" spans="1:42" x14ac:dyDescent="0.25">
      <c r="A184" s="5">
        <v>2009</v>
      </c>
      <c r="B184" s="5" t="s">
        <v>14</v>
      </c>
      <c r="C184" s="5" t="s">
        <v>27</v>
      </c>
      <c r="D184" s="3">
        <v>496873</v>
      </c>
      <c r="G184" s="162">
        <v>2009</v>
      </c>
      <c r="H184" s="162" t="s">
        <v>14</v>
      </c>
      <c r="I184" s="14">
        <v>496873</v>
      </c>
      <c r="J184" s="14">
        <v>10810</v>
      </c>
      <c r="K184" s="14">
        <v>8568</v>
      </c>
      <c r="L184" s="14">
        <v>20669</v>
      </c>
      <c r="M184" s="14">
        <v>33929</v>
      </c>
      <c r="N184" s="14">
        <v>36580</v>
      </c>
      <c r="O184" s="14">
        <v>40516</v>
      </c>
      <c r="P184" s="14">
        <v>48310</v>
      </c>
      <c r="Q184" s="14">
        <v>58070</v>
      </c>
      <c r="R184" s="14">
        <v>85010</v>
      </c>
      <c r="S184" s="14">
        <v>171572</v>
      </c>
      <c r="T184" s="14">
        <v>180536</v>
      </c>
      <c r="U184" s="14">
        <v>34372</v>
      </c>
      <c r="V184" s="14">
        <v>13755</v>
      </c>
      <c r="W184" s="14">
        <v>114220</v>
      </c>
      <c r="X184" s="14">
        <v>66149</v>
      </c>
      <c r="Y184" s="14">
        <v>38017</v>
      </c>
      <c r="Z184" s="14">
        <v>18155</v>
      </c>
      <c r="AA184" s="14">
        <v>26289</v>
      </c>
      <c r="AB184" s="14">
        <v>31856</v>
      </c>
      <c r="AC184" s="14">
        <v>22633</v>
      </c>
      <c r="AD184" s="14">
        <v>22589</v>
      </c>
      <c r="AE184" s="14">
        <v>345064</v>
      </c>
      <c r="AF184" s="12">
        <f t="shared" si="2"/>
        <v>1924542</v>
      </c>
      <c r="AG184" s="12"/>
      <c r="AI184" s="63">
        <v>1895766.5500000003</v>
      </c>
      <c r="AJ184" s="69">
        <f>+AI184/UR_BolxEst2[[#This Row],[TOTAL]]</f>
        <v>0.98504815691213821</v>
      </c>
      <c r="AM184" s="183">
        <f>SUMIFS(UR_BolxEst2[[#This Row],[Federico Lacroze]:[General Lemos]],UR_BolxEst2[[#This Row],[Federico Lacroze]:[General Lemos]],"&gt;="&amp;LARGE(UR_BolxEst2[[#This Row],[Federico Lacroze]:[General Lemos]],11))</f>
        <v>1644337</v>
      </c>
      <c r="AN184" s="184">
        <f>+AM184/UR_BolxEst2[[#This Row],[TOTAL]]</f>
        <v>0.85440432061238469</v>
      </c>
      <c r="AO184" s="183">
        <f>+UR_BolxEst2[[#This Row],[TOTAL]]-AM184</f>
        <v>280205</v>
      </c>
      <c r="AP184" s="184">
        <f>+AO184/UR_BolxEst2[[#This Row],[TOTAL]]</f>
        <v>0.14559567938761533</v>
      </c>
    </row>
    <row r="185" spans="1:42" x14ac:dyDescent="0.25">
      <c r="A185" s="5">
        <v>2009</v>
      </c>
      <c r="B185" s="5" t="s">
        <v>15</v>
      </c>
      <c r="C185" s="5" t="s">
        <v>27</v>
      </c>
      <c r="D185" s="3">
        <v>493598</v>
      </c>
      <c r="G185" s="162">
        <v>2009</v>
      </c>
      <c r="H185" s="162" t="s">
        <v>15</v>
      </c>
      <c r="I185" s="14">
        <v>493598</v>
      </c>
      <c r="J185" s="14">
        <v>10836</v>
      </c>
      <c r="K185" s="14">
        <v>8823</v>
      </c>
      <c r="L185" s="14">
        <v>20058</v>
      </c>
      <c r="M185" s="14">
        <v>32722</v>
      </c>
      <c r="N185" s="14">
        <v>33958</v>
      </c>
      <c r="O185" s="14">
        <v>38162</v>
      </c>
      <c r="P185" s="14">
        <v>46062</v>
      </c>
      <c r="Q185" s="14">
        <v>57803</v>
      </c>
      <c r="R185" s="14">
        <v>77504</v>
      </c>
      <c r="S185" s="14">
        <v>167807</v>
      </c>
      <c r="T185" s="14">
        <v>181165</v>
      </c>
      <c r="U185" s="14">
        <v>34260</v>
      </c>
      <c r="V185" s="14">
        <v>13689</v>
      </c>
      <c r="W185" s="14">
        <v>116535</v>
      </c>
      <c r="X185" s="14">
        <v>64392</v>
      </c>
      <c r="Y185" s="14">
        <v>36471</v>
      </c>
      <c r="Z185" s="14">
        <v>17855</v>
      </c>
      <c r="AA185" s="14">
        <v>24933</v>
      </c>
      <c r="AB185" s="14">
        <v>30008</v>
      </c>
      <c r="AC185" s="14">
        <v>20701</v>
      </c>
      <c r="AD185" s="14">
        <v>21124</v>
      </c>
      <c r="AE185" s="14">
        <v>359108</v>
      </c>
      <c r="AF185" s="12">
        <f t="shared" si="2"/>
        <v>1907574</v>
      </c>
      <c r="AG185" s="12"/>
      <c r="AI185" s="63">
        <v>1877211.8</v>
      </c>
      <c r="AJ185" s="69">
        <f>+AI185/UR_BolxEst2[[#This Row],[TOTAL]]</f>
        <v>0.98408334355574145</v>
      </c>
      <c r="AM185" s="183">
        <f>SUMIFS(UR_BolxEst2[[#This Row],[Federico Lacroze]:[General Lemos]],UR_BolxEst2[[#This Row],[Federico Lacroze]:[General Lemos]],"&gt;="&amp;LARGE(UR_BolxEst2[[#This Row],[Federico Lacroze]:[General Lemos]],11))</f>
        <v>1638607</v>
      </c>
      <c r="AN185" s="184">
        <f>+AM185/UR_BolxEst2[[#This Row],[TOTAL]]</f>
        <v>0.85900048962713893</v>
      </c>
      <c r="AO185" s="183">
        <f>+UR_BolxEst2[[#This Row],[TOTAL]]-AM185</f>
        <v>268967</v>
      </c>
      <c r="AP185" s="184">
        <f>+AO185/UR_BolxEst2[[#This Row],[TOTAL]]</f>
        <v>0.14099951037286101</v>
      </c>
    </row>
    <row r="186" spans="1:42" x14ac:dyDescent="0.25">
      <c r="A186" s="5">
        <v>2009</v>
      </c>
      <c r="B186" s="5" t="s">
        <v>4</v>
      </c>
      <c r="C186" s="5" t="s">
        <v>27</v>
      </c>
      <c r="D186" s="3">
        <v>491165</v>
      </c>
      <c r="G186" s="162">
        <v>2009</v>
      </c>
      <c r="H186" s="162" t="s">
        <v>4</v>
      </c>
      <c r="I186" s="14">
        <v>491165</v>
      </c>
      <c r="J186" s="14">
        <v>10597</v>
      </c>
      <c r="K186" s="14">
        <v>8427</v>
      </c>
      <c r="L186" s="14">
        <v>19599</v>
      </c>
      <c r="M186" s="14">
        <v>33757</v>
      </c>
      <c r="N186" s="14">
        <v>34360</v>
      </c>
      <c r="O186" s="14">
        <v>38798</v>
      </c>
      <c r="P186" s="14">
        <v>46530</v>
      </c>
      <c r="Q186" s="14">
        <v>56521</v>
      </c>
      <c r="R186" s="14">
        <v>81360</v>
      </c>
      <c r="S186" s="14">
        <v>167351</v>
      </c>
      <c r="T186" s="14">
        <v>179561</v>
      </c>
      <c r="U186" s="14">
        <v>33818</v>
      </c>
      <c r="V186" s="14">
        <v>13441</v>
      </c>
      <c r="W186" s="14">
        <v>116422</v>
      </c>
      <c r="X186" s="14">
        <v>63268</v>
      </c>
      <c r="Y186" s="14">
        <v>35282</v>
      </c>
      <c r="Z186" s="14">
        <v>18811</v>
      </c>
      <c r="AA186" s="14">
        <v>23728</v>
      </c>
      <c r="AB186" s="14">
        <v>31432</v>
      </c>
      <c r="AC186" s="14">
        <v>20975</v>
      </c>
      <c r="AD186" s="14">
        <v>19923</v>
      </c>
      <c r="AE186" s="14">
        <v>356215</v>
      </c>
      <c r="AF186" s="12">
        <f t="shared" si="2"/>
        <v>1901341</v>
      </c>
      <c r="AG186" s="12"/>
      <c r="AI186" s="63">
        <v>1861938.35</v>
      </c>
      <c r="AJ186" s="69">
        <f>+AI186/UR_BolxEst2[[#This Row],[TOTAL]]</f>
        <v>0.97927638966392672</v>
      </c>
      <c r="AM186" s="183">
        <f>SUMIFS(UR_BolxEst2[[#This Row],[Federico Lacroze]:[General Lemos]],UR_BolxEst2[[#This Row],[Federico Lacroze]:[General Lemos]],"&gt;="&amp;LARGE(UR_BolxEst2[[#This Row],[Federico Lacroze]:[General Lemos]],11))</f>
        <v>1632473</v>
      </c>
      <c r="AN186" s="184">
        <f>+AM186/UR_BolxEst2[[#This Row],[TOTAL]]</f>
        <v>0.85859033177110256</v>
      </c>
      <c r="AO186" s="183">
        <f>+UR_BolxEst2[[#This Row],[TOTAL]]-AM186</f>
        <v>268868</v>
      </c>
      <c r="AP186" s="184">
        <f>+AO186/UR_BolxEst2[[#This Row],[TOTAL]]</f>
        <v>0.14140966822889739</v>
      </c>
    </row>
    <row r="187" spans="1:42" x14ac:dyDescent="0.25">
      <c r="A187" s="5">
        <v>2009</v>
      </c>
      <c r="B187" s="5" t="s">
        <v>5</v>
      </c>
      <c r="C187" s="5" t="s">
        <v>27</v>
      </c>
      <c r="D187" s="3">
        <v>501017</v>
      </c>
      <c r="G187" s="162">
        <v>2009</v>
      </c>
      <c r="H187" s="162" t="s">
        <v>5</v>
      </c>
      <c r="I187" s="14">
        <v>501017</v>
      </c>
      <c r="J187" s="14">
        <v>11700</v>
      </c>
      <c r="K187" s="14">
        <v>7967</v>
      </c>
      <c r="L187" s="14">
        <v>20027</v>
      </c>
      <c r="M187" s="14">
        <v>36929</v>
      </c>
      <c r="N187" s="14">
        <v>35946</v>
      </c>
      <c r="O187" s="14">
        <v>39451</v>
      </c>
      <c r="P187" s="14">
        <v>46996</v>
      </c>
      <c r="Q187" s="14">
        <v>57998</v>
      </c>
      <c r="R187" s="14">
        <v>86762</v>
      </c>
      <c r="S187" s="14">
        <v>170529</v>
      </c>
      <c r="T187" s="14">
        <v>185347</v>
      </c>
      <c r="U187" s="14">
        <v>34954</v>
      </c>
      <c r="V187" s="14">
        <v>13487</v>
      </c>
      <c r="W187" s="14">
        <v>121598</v>
      </c>
      <c r="X187" s="14">
        <v>67038</v>
      </c>
      <c r="Y187" s="14">
        <v>36635</v>
      </c>
      <c r="Z187" s="14">
        <v>18586</v>
      </c>
      <c r="AA187" s="14">
        <v>25014</v>
      </c>
      <c r="AB187" s="14">
        <v>31019</v>
      </c>
      <c r="AC187" s="14">
        <v>21108</v>
      </c>
      <c r="AD187" s="14">
        <v>22906</v>
      </c>
      <c r="AE187" s="14">
        <v>363956</v>
      </c>
      <c r="AF187" s="12">
        <f t="shared" si="2"/>
        <v>1956970</v>
      </c>
      <c r="AG187" s="12"/>
      <c r="AI187" s="63">
        <v>1905098.6</v>
      </c>
      <c r="AJ187" s="69">
        <f>+AI187/UR_BolxEst2[[#This Row],[TOTAL]]</f>
        <v>0.97349402392474083</v>
      </c>
      <c r="AM187" s="183">
        <f>SUMIFS(UR_BolxEst2[[#This Row],[Federico Lacroze]:[General Lemos]],UR_BolxEst2[[#This Row],[Federico Lacroze]:[General Lemos]],"&gt;="&amp;LARGE(UR_BolxEst2[[#This Row],[Federico Lacroze]:[General Lemos]],11))</f>
        <v>1677621</v>
      </c>
      <c r="AN187" s="184">
        <f>+AM187/UR_BolxEst2[[#This Row],[TOTAL]]</f>
        <v>0.85725432684200575</v>
      </c>
      <c r="AO187" s="183">
        <f>+UR_BolxEst2[[#This Row],[TOTAL]]-AM187</f>
        <v>279349</v>
      </c>
      <c r="AP187" s="184">
        <f>+AO187/UR_BolxEst2[[#This Row],[TOTAL]]</f>
        <v>0.14274567315799425</v>
      </c>
    </row>
    <row r="188" spans="1:42" x14ac:dyDescent="0.25">
      <c r="A188" s="5">
        <v>2009</v>
      </c>
      <c r="B188" s="5" t="s">
        <v>6</v>
      </c>
      <c r="C188" s="5" t="s">
        <v>27</v>
      </c>
      <c r="D188" s="3">
        <v>460065</v>
      </c>
      <c r="G188" s="162">
        <v>2009</v>
      </c>
      <c r="H188" s="162" t="s">
        <v>6</v>
      </c>
      <c r="I188" s="14">
        <v>460065</v>
      </c>
      <c r="J188" s="14">
        <v>10740</v>
      </c>
      <c r="K188" s="14">
        <v>5663</v>
      </c>
      <c r="L188" s="14">
        <v>17616</v>
      </c>
      <c r="M188" s="14">
        <v>36949</v>
      </c>
      <c r="N188" s="14">
        <v>29845</v>
      </c>
      <c r="O188" s="14">
        <v>38005</v>
      </c>
      <c r="P188" s="14">
        <v>38783</v>
      </c>
      <c r="Q188" s="14">
        <v>49254</v>
      </c>
      <c r="R188" s="14">
        <v>75772</v>
      </c>
      <c r="S188" s="14">
        <v>149389</v>
      </c>
      <c r="T188" s="14">
        <v>162024</v>
      </c>
      <c r="U188" s="14">
        <v>32355</v>
      </c>
      <c r="V188" s="14">
        <v>11821</v>
      </c>
      <c r="W188" s="14">
        <v>109073</v>
      </c>
      <c r="X188" s="14">
        <v>62840</v>
      </c>
      <c r="Y188" s="14">
        <v>33685</v>
      </c>
      <c r="Z188" s="14">
        <v>17287</v>
      </c>
      <c r="AA188" s="14">
        <v>21839</v>
      </c>
      <c r="AB188" s="14">
        <v>26756</v>
      </c>
      <c r="AC188" s="14">
        <v>20718</v>
      </c>
      <c r="AD188" s="14">
        <v>18717</v>
      </c>
      <c r="AE188" s="14">
        <v>352174</v>
      </c>
      <c r="AF188" s="12">
        <f t="shared" si="2"/>
        <v>1781370</v>
      </c>
      <c r="AG188" s="12"/>
      <c r="AI188" s="63">
        <v>1725231.65</v>
      </c>
      <c r="AJ188" s="69">
        <f>+AI188/UR_BolxEst2[[#This Row],[TOTAL]]</f>
        <v>0.96848585639142903</v>
      </c>
      <c r="AM188" s="183">
        <f>SUMIFS(UR_BolxEst2[[#This Row],[Federico Lacroze]:[General Lemos]],UR_BolxEst2[[#This Row],[Federico Lacroze]:[General Lemos]],"&gt;="&amp;LARGE(UR_BolxEst2[[#This Row],[Federico Lacroze]:[General Lemos]],11))</f>
        <v>1534328</v>
      </c>
      <c r="AN188" s="184">
        <f>+AM188/UR_BolxEst2[[#This Row],[TOTAL]]</f>
        <v>0.86131909709942345</v>
      </c>
      <c r="AO188" s="183">
        <f>+UR_BolxEst2[[#This Row],[TOTAL]]-AM188</f>
        <v>247042</v>
      </c>
      <c r="AP188" s="184">
        <f>+AO188/UR_BolxEst2[[#This Row],[TOTAL]]</f>
        <v>0.13868090290057652</v>
      </c>
    </row>
    <row r="189" spans="1:42" x14ac:dyDescent="0.25">
      <c r="A189" s="5">
        <v>2009</v>
      </c>
      <c r="B189" s="5" t="s">
        <v>7</v>
      </c>
      <c r="C189" s="5" t="s">
        <v>27</v>
      </c>
      <c r="D189" s="3">
        <v>508944</v>
      </c>
      <c r="G189" s="162">
        <v>2009</v>
      </c>
      <c r="H189" s="162" t="s">
        <v>7</v>
      </c>
      <c r="I189" s="14">
        <v>508944</v>
      </c>
      <c r="J189" s="14">
        <v>11148</v>
      </c>
      <c r="K189" s="14">
        <v>7170</v>
      </c>
      <c r="L189" s="14">
        <v>19344</v>
      </c>
      <c r="M189" s="14">
        <v>38822</v>
      </c>
      <c r="N189" s="14">
        <v>34973</v>
      </c>
      <c r="O189" s="14">
        <v>35030</v>
      </c>
      <c r="P189" s="14">
        <v>37126</v>
      </c>
      <c r="Q189" s="14">
        <v>52576</v>
      </c>
      <c r="R189" s="14">
        <v>83297</v>
      </c>
      <c r="S189" s="14">
        <v>144366</v>
      </c>
      <c r="T189" s="14">
        <v>173903</v>
      </c>
      <c r="U189" s="14">
        <v>33716</v>
      </c>
      <c r="V189" s="14">
        <v>12881</v>
      </c>
      <c r="W189" s="14">
        <v>115518</v>
      </c>
      <c r="X189" s="14">
        <v>64204</v>
      </c>
      <c r="Y189" s="14">
        <v>35904</v>
      </c>
      <c r="Z189" s="14">
        <v>17934</v>
      </c>
      <c r="AA189" s="14">
        <v>23244</v>
      </c>
      <c r="AB189" s="14">
        <v>28634</v>
      </c>
      <c r="AC189" s="14">
        <v>20467</v>
      </c>
      <c r="AD189" s="14">
        <v>21352</v>
      </c>
      <c r="AE189" s="14">
        <v>363075</v>
      </c>
      <c r="AF189" s="12">
        <f t="shared" si="2"/>
        <v>1883628</v>
      </c>
      <c r="AG189" s="12"/>
      <c r="AI189" s="63">
        <v>1847226.6500000001</v>
      </c>
      <c r="AJ189" s="69">
        <f>+AI189/UR_BolxEst2[[#This Row],[TOTAL]]</f>
        <v>0.98067487317028634</v>
      </c>
      <c r="AM189" s="183">
        <f>SUMIFS(UR_BolxEst2[[#This Row],[Federico Lacroze]:[General Lemos]],UR_BolxEst2[[#This Row],[Federico Lacroze]:[General Lemos]],"&gt;="&amp;LARGE(UR_BolxEst2[[#This Row],[Federico Lacroze]:[General Lemos]],11))</f>
        <v>1617735</v>
      </c>
      <c r="AN189" s="184">
        <f>+AM189/UR_BolxEst2[[#This Row],[TOTAL]]</f>
        <v>0.85883996203071944</v>
      </c>
      <c r="AO189" s="183">
        <f>+UR_BolxEst2[[#This Row],[TOTAL]]-AM189</f>
        <v>265893</v>
      </c>
      <c r="AP189" s="184">
        <f>+AO189/UR_BolxEst2[[#This Row],[TOTAL]]</f>
        <v>0.14116003796928056</v>
      </c>
    </row>
    <row r="190" spans="1:42" x14ac:dyDescent="0.25">
      <c r="A190" s="5">
        <v>2009</v>
      </c>
      <c r="B190" s="5" t="s">
        <v>8</v>
      </c>
      <c r="C190" s="5" t="s">
        <v>27</v>
      </c>
      <c r="D190" s="3">
        <v>537621</v>
      </c>
      <c r="G190" s="162">
        <v>2009</v>
      </c>
      <c r="H190" s="162" t="s">
        <v>8</v>
      </c>
      <c r="I190" s="14">
        <v>537621</v>
      </c>
      <c r="J190" s="14">
        <v>12270</v>
      </c>
      <c r="K190" s="14">
        <v>9389</v>
      </c>
      <c r="L190" s="14">
        <v>21127</v>
      </c>
      <c r="M190" s="14">
        <v>43678</v>
      </c>
      <c r="N190" s="14">
        <v>38643</v>
      </c>
      <c r="O190" s="14">
        <v>37822</v>
      </c>
      <c r="P190" s="14">
        <v>43499</v>
      </c>
      <c r="Q190" s="14">
        <v>59870</v>
      </c>
      <c r="R190" s="14">
        <v>90172</v>
      </c>
      <c r="S190" s="14">
        <v>174989</v>
      </c>
      <c r="T190" s="14">
        <v>189710</v>
      </c>
      <c r="U190" s="14">
        <v>36464</v>
      </c>
      <c r="V190" s="14">
        <v>14052</v>
      </c>
      <c r="W190" s="14">
        <v>125575</v>
      </c>
      <c r="X190" s="14">
        <v>71841</v>
      </c>
      <c r="Y190" s="14">
        <v>36806</v>
      </c>
      <c r="Z190" s="14">
        <v>19592</v>
      </c>
      <c r="AA190" s="14">
        <v>25432</v>
      </c>
      <c r="AB190" s="14">
        <v>31586</v>
      </c>
      <c r="AC190" s="14">
        <v>23498</v>
      </c>
      <c r="AD190" s="14">
        <v>23870</v>
      </c>
      <c r="AE190" s="14">
        <v>388529</v>
      </c>
      <c r="AF190" s="12">
        <f t="shared" si="2"/>
        <v>2056035</v>
      </c>
      <c r="AG190" s="12"/>
      <c r="AI190" s="63">
        <v>1999525.6</v>
      </c>
      <c r="AJ190" s="69">
        <f>+AI190/UR_BolxEst2[[#This Row],[TOTAL]]</f>
        <v>0.97251535114917798</v>
      </c>
      <c r="AM190" s="183">
        <f>SUMIFS(UR_BolxEst2[[#This Row],[Federico Lacroze]:[General Lemos]],UR_BolxEst2[[#This Row],[Federico Lacroze]:[General Lemos]],"&gt;="&amp;LARGE(UR_BolxEst2[[#This Row],[Federico Lacroze]:[General Lemos]],11))</f>
        <v>1764127</v>
      </c>
      <c r="AN190" s="184">
        <f>+AM190/UR_BolxEst2[[#This Row],[TOTAL]]</f>
        <v>0.85802381768792846</v>
      </c>
      <c r="AO190" s="183">
        <f>+UR_BolxEst2[[#This Row],[TOTAL]]-AM190</f>
        <v>291908</v>
      </c>
      <c r="AP190" s="184">
        <f>+AO190/UR_BolxEst2[[#This Row],[TOTAL]]</f>
        <v>0.14197618231207154</v>
      </c>
    </row>
    <row r="191" spans="1:42" x14ac:dyDescent="0.25">
      <c r="A191" s="5">
        <v>2009</v>
      </c>
      <c r="B191" s="5" t="s">
        <v>9</v>
      </c>
      <c r="C191" s="5" t="s">
        <v>27</v>
      </c>
      <c r="D191" s="3">
        <v>540654</v>
      </c>
      <c r="G191" s="162">
        <v>2009</v>
      </c>
      <c r="H191" s="162" t="s">
        <v>9</v>
      </c>
      <c r="I191" s="14">
        <v>540654</v>
      </c>
      <c r="J191" s="14">
        <v>12515</v>
      </c>
      <c r="K191" s="14">
        <v>11042</v>
      </c>
      <c r="L191" s="14">
        <v>20898</v>
      </c>
      <c r="M191" s="14">
        <v>42537</v>
      </c>
      <c r="N191" s="14">
        <v>38122</v>
      </c>
      <c r="O191" s="14">
        <v>44105</v>
      </c>
      <c r="P191" s="14">
        <v>46315</v>
      </c>
      <c r="Q191" s="14">
        <v>59269</v>
      </c>
      <c r="R191" s="14">
        <v>93003</v>
      </c>
      <c r="S191" s="14">
        <v>173897</v>
      </c>
      <c r="T191" s="14">
        <v>191083</v>
      </c>
      <c r="U191" s="14">
        <v>36562</v>
      </c>
      <c r="V191" s="14">
        <v>13705</v>
      </c>
      <c r="W191" s="14">
        <v>126061</v>
      </c>
      <c r="X191" s="14">
        <v>72788</v>
      </c>
      <c r="Y191" s="14">
        <v>37654</v>
      </c>
      <c r="Z191" s="14">
        <v>19367</v>
      </c>
      <c r="AA191" s="14">
        <v>24086</v>
      </c>
      <c r="AB191" s="14">
        <v>31844</v>
      </c>
      <c r="AC191" s="14">
        <v>23786</v>
      </c>
      <c r="AD191" s="14">
        <v>22121</v>
      </c>
      <c r="AE191" s="14">
        <v>393116</v>
      </c>
      <c r="AF191" s="12">
        <f t="shared" si="2"/>
        <v>2074530</v>
      </c>
      <c r="AG191" s="12"/>
      <c r="AI191" s="63">
        <v>2020617.8</v>
      </c>
      <c r="AJ191" s="69">
        <f>+AI191/UR_BolxEst2[[#This Row],[TOTAL]]</f>
        <v>0.97401233050377678</v>
      </c>
      <c r="AM191" s="183">
        <f>SUMIFS(UR_BolxEst2[[#This Row],[Federico Lacroze]:[General Lemos]],UR_BolxEst2[[#This Row],[Federico Lacroze]:[General Lemos]],"&gt;="&amp;LARGE(UR_BolxEst2[[#This Row],[Federico Lacroze]:[General Lemos]],11))</f>
        <v>1782828</v>
      </c>
      <c r="AN191" s="184">
        <f>+AM191/UR_BolxEst2[[#This Row],[TOTAL]]</f>
        <v>0.85938887362438721</v>
      </c>
      <c r="AO191" s="183">
        <f>+UR_BolxEst2[[#This Row],[TOTAL]]-AM191</f>
        <v>291702</v>
      </c>
      <c r="AP191" s="184">
        <f>+AO191/UR_BolxEst2[[#This Row],[TOTAL]]</f>
        <v>0.14061112637561279</v>
      </c>
    </row>
    <row r="192" spans="1:42" x14ac:dyDescent="0.25">
      <c r="A192" s="5">
        <v>2009</v>
      </c>
      <c r="B192" s="5" t="s">
        <v>10</v>
      </c>
      <c r="C192" s="5" t="s">
        <v>27</v>
      </c>
      <c r="D192" s="3">
        <v>500209</v>
      </c>
      <c r="G192" s="162">
        <v>2009</v>
      </c>
      <c r="H192" s="162" t="s">
        <v>10</v>
      </c>
      <c r="I192" s="14">
        <v>500209</v>
      </c>
      <c r="J192" s="14">
        <v>11424</v>
      </c>
      <c r="K192" s="14">
        <v>11881</v>
      </c>
      <c r="L192" s="14">
        <v>19523</v>
      </c>
      <c r="M192" s="14">
        <v>40314</v>
      </c>
      <c r="N192" s="14">
        <v>36427</v>
      </c>
      <c r="O192" s="14">
        <v>37182</v>
      </c>
      <c r="P192" s="14">
        <v>42516</v>
      </c>
      <c r="Q192" s="14">
        <v>55784</v>
      </c>
      <c r="R192" s="14">
        <v>87019</v>
      </c>
      <c r="S192" s="14">
        <v>159794</v>
      </c>
      <c r="T192" s="14">
        <v>180041</v>
      </c>
      <c r="U192" s="14">
        <v>35248</v>
      </c>
      <c r="V192" s="14">
        <v>13404</v>
      </c>
      <c r="W192" s="14">
        <v>115888</v>
      </c>
      <c r="X192" s="14">
        <v>67098</v>
      </c>
      <c r="Y192" s="14">
        <v>35409</v>
      </c>
      <c r="Z192" s="14">
        <v>17399</v>
      </c>
      <c r="AA192" s="14">
        <v>23676</v>
      </c>
      <c r="AB192" s="14">
        <v>27466</v>
      </c>
      <c r="AC192" s="14">
        <v>22150</v>
      </c>
      <c r="AD192" s="14">
        <v>20722</v>
      </c>
      <c r="AE192" s="14">
        <v>373838</v>
      </c>
      <c r="AF192" s="12">
        <f t="shared" si="2"/>
        <v>1934412</v>
      </c>
      <c r="AG192" s="12"/>
      <c r="AI192" s="63">
        <v>1885868.7500000002</v>
      </c>
      <c r="AJ192" s="69">
        <f>+AI192/UR_BolxEst2[[#This Row],[TOTAL]]</f>
        <v>0.97490542345684383</v>
      </c>
      <c r="AM192" s="183">
        <f>SUMIFS(UR_BolxEst2[[#This Row],[Federico Lacroze]:[General Lemos]],UR_BolxEst2[[#This Row],[Federico Lacroze]:[General Lemos]],"&gt;="&amp;LARGE(UR_BolxEst2[[#This Row],[Federico Lacroze]:[General Lemos]],11))</f>
        <v>1659683</v>
      </c>
      <c r="AN192" s="184">
        <f>+AM192/UR_BolxEst2[[#This Row],[TOTAL]]</f>
        <v>0.8579780315672153</v>
      </c>
      <c r="AO192" s="183">
        <f>+UR_BolxEst2[[#This Row],[TOTAL]]-AM192</f>
        <v>274729</v>
      </c>
      <c r="AP192" s="184">
        <f>+AO192/UR_BolxEst2[[#This Row],[TOTAL]]</f>
        <v>0.14202196843278475</v>
      </c>
    </row>
    <row r="193" spans="1:42" x14ac:dyDescent="0.25">
      <c r="A193" s="5">
        <v>2009</v>
      </c>
      <c r="B193" s="5" t="s">
        <v>11</v>
      </c>
      <c r="C193" s="5" t="s">
        <v>27</v>
      </c>
      <c r="D193" s="3">
        <v>489244</v>
      </c>
      <c r="G193" s="162">
        <v>2009</v>
      </c>
      <c r="H193" s="162" t="s">
        <v>11</v>
      </c>
      <c r="I193" s="14">
        <v>489244</v>
      </c>
      <c r="J193" s="14">
        <v>10511</v>
      </c>
      <c r="K193" s="14">
        <v>7560</v>
      </c>
      <c r="L193" s="14">
        <v>20098</v>
      </c>
      <c r="M193" s="14">
        <v>39288</v>
      </c>
      <c r="N193" s="14">
        <v>37669</v>
      </c>
      <c r="O193" s="14">
        <v>39784</v>
      </c>
      <c r="P193" s="14">
        <v>39282</v>
      </c>
      <c r="Q193" s="14">
        <v>53013</v>
      </c>
      <c r="R193" s="14">
        <v>84610</v>
      </c>
      <c r="S193" s="14">
        <v>156695</v>
      </c>
      <c r="T193" s="14">
        <v>179367</v>
      </c>
      <c r="U193" s="14">
        <v>34999</v>
      </c>
      <c r="V193" s="14">
        <v>13224</v>
      </c>
      <c r="W193" s="14">
        <v>110951</v>
      </c>
      <c r="X193" s="14">
        <v>63501</v>
      </c>
      <c r="Y193" s="14">
        <v>36227</v>
      </c>
      <c r="Z193" s="14">
        <v>16994</v>
      </c>
      <c r="AA193" s="14">
        <v>22362</v>
      </c>
      <c r="AB193" s="14">
        <v>32033</v>
      </c>
      <c r="AC193" s="14">
        <v>17816</v>
      </c>
      <c r="AD193" s="14">
        <v>22931</v>
      </c>
      <c r="AE193" s="14">
        <v>364952</v>
      </c>
      <c r="AF193" s="12">
        <f t="shared" si="2"/>
        <v>1893111</v>
      </c>
      <c r="AG193" s="12"/>
      <c r="AI193" s="63">
        <v>1848756.8</v>
      </c>
      <c r="AJ193" s="69">
        <f>+AI193/UR_BolxEst2[[#This Row],[TOTAL]]</f>
        <v>0.97657073462675992</v>
      </c>
      <c r="AM193" s="183">
        <f>SUMIFS(UR_BolxEst2[[#This Row],[Federico Lacroze]:[General Lemos]],UR_BolxEst2[[#This Row],[Federico Lacroze]:[General Lemos]],"&gt;="&amp;LARGE(UR_BolxEst2[[#This Row],[Federico Lacroze]:[General Lemos]],11))</f>
        <v>1620687</v>
      </c>
      <c r="AN193" s="184">
        <f>+AM193/UR_BolxEst2[[#This Row],[TOTAL]]</f>
        <v>0.8560971860604053</v>
      </c>
      <c r="AO193" s="183">
        <f>+UR_BolxEst2[[#This Row],[TOTAL]]-AM193</f>
        <v>272424</v>
      </c>
      <c r="AP193" s="184">
        <f>+AO193/UR_BolxEst2[[#This Row],[TOTAL]]</f>
        <v>0.14390281393959467</v>
      </c>
    </row>
    <row r="194" spans="1:42" x14ac:dyDescent="0.25">
      <c r="A194" s="5">
        <v>2010</v>
      </c>
      <c r="B194" s="5" t="s">
        <v>12</v>
      </c>
      <c r="C194" s="5" t="s">
        <v>27</v>
      </c>
      <c r="D194" s="3">
        <v>399704</v>
      </c>
      <c r="G194" s="162">
        <v>2010</v>
      </c>
      <c r="H194" s="162" t="s">
        <v>12</v>
      </c>
      <c r="I194" s="14">
        <v>399704</v>
      </c>
      <c r="J194" s="14">
        <v>8825</v>
      </c>
      <c r="K194" s="14">
        <v>4876</v>
      </c>
      <c r="L194" s="14">
        <v>14962</v>
      </c>
      <c r="M194" s="14">
        <v>32190</v>
      </c>
      <c r="N194" s="14">
        <v>26507</v>
      </c>
      <c r="O194" s="14">
        <v>30668</v>
      </c>
      <c r="P194" s="14">
        <v>32491</v>
      </c>
      <c r="Q194" s="14">
        <v>42137</v>
      </c>
      <c r="R194" s="14">
        <v>72572</v>
      </c>
      <c r="S194" s="14">
        <v>131081</v>
      </c>
      <c r="T194" s="14">
        <v>146543</v>
      </c>
      <c r="U194" s="14">
        <v>29792</v>
      </c>
      <c r="V194" s="14">
        <v>10924</v>
      </c>
      <c r="W194" s="14">
        <v>90609</v>
      </c>
      <c r="X194" s="14">
        <v>52728</v>
      </c>
      <c r="Y194" s="14">
        <v>30899</v>
      </c>
      <c r="Z194" s="14">
        <v>15040</v>
      </c>
      <c r="AA194" s="14">
        <v>16754</v>
      </c>
      <c r="AB194" s="14">
        <v>28861</v>
      </c>
      <c r="AC194" s="14">
        <v>15839</v>
      </c>
      <c r="AD194" s="14">
        <v>15491</v>
      </c>
      <c r="AE194" s="14">
        <v>321985</v>
      </c>
      <c r="AF194" s="12">
        <f t="shared" ref="AF194:AF257" si="3">SUM(I194:AE194)</f>
        <v>1571478</v>
      </c>
      <c r="AG194" s="12"/>
      <c r="AI194" s="63">
        <v>1540876.7</v>
      </c>
      <c r="AJ194" s="69">
        <f>+AI194/UR_BolxEst2[[#This Row],[TOTAL]]</f>
        <v>0.98052705796708572</v>
      </c>
      <c r="AM194" s="183">
        <f>SUMIFS(UR_BolxEst2[[#This Row],[Federico Lacroze]:[General Lemos]],UR_BolxEst2[[#This Row],[Federico Lacroze]:[General Lemos]],"&gt;="&amp;LARGE(UR_BolxEst2[[#This Row],[Federico Lacroze]:[General Lemos]],11))</f>
        <v>1352939</v>
      </c>
      <c r="AN194" s="184">
        <f>+AM194/UR_BolxEst2[[#This Row],[TOTAL]]</f>
        <v>0.86093410152735195</v>
      </c>
      <c r="AO194" s="183">
        <f>+UR_BolxEst2[[#This Row],[TOTAL]]-AM194</f>
        <v>218539</v>
      </c>
      <c r="AP194" s="184">
        <f>+AO194/UR_BolxEst2[[#This Row],[TOTAL]]</f>
        <v>0.13906589847264805</v>
      </c>
    </row>
    <row r="195" spans="1:42" x14ac:dyDescent="0.25">
      <c r="A195" s="5">
        <v>2010</v>
      </c>
      <c r="B195" s="5" t="s">
        <v>13</v>
      </c>
      <c r="C195" s="5" t="s">
        <v>27</v>
      </c>
      <c r="D195" s="3">
        <v>400375</v>
      </c>
      <c r="G195" s="162">
        <v>2010</v>
      </c>
      <c r="H195" s="162" t="s">
        <v>13</v>
      </c>
      <c r="I195" s="14">
        <v>400375</v>
      </c>
      <c r="J195" s="14">
        <v>9037</v>
      </c>
      <c r="K195" s="14">
        <v>6566</v>
      </c>
      <c r="L195" s="14">
        <v>15126</v>
      </c>
      <c r="M195" s="14">
        <v>33600</v>
      </c>
      <c r="N195" s="14">
        <v>28238</v>
      </c>
      <c r="O195" s="14">
        <v>34869</v>
      </c>
      <c r="P195" s="14">
        <v>33511</v>
      </c>
      <c r="Q195" s="14">
        <v>44419</v>
      </c>
      <c r="R195" s="14">
        <v>70978</v>
      </c>
      <c r="S195" s="14">
        <v>135685</v>
      </c>
      <c r="T195" s="14">
        <v>146083</v>
      </c>
      <c r="U195" s="14">
        <v>30446</v>
      </c>
      <c r="V195" s="14">
        <v>11277</v>
      </c>
      <c r="W195" s="14">
        <v>101234</v>
      </c>
      <c r="X195" s="14">
        <v>55528</v>
      </c>
      <c r="Y195" s="14">
        <v>31748</v>
      </c>
      <c r="Z195" s="14">
        <v>16922</v>
      </c>
      <c r="AA195" s="14">
        <v>18525</v>
      </c>
      <c r="AB195" s="14">
        <v>32840</v>
      </c>
      <c r="AC195" s="14">
        <v>19801</v>
      </c>
      <c r="AD195" s="14">
        <v>20287</v>
      </c>
      <c r="AE195" s="14">
        <v>329204</v>
      </c>
      <c r="AF195" s="12">
        <f t="shared" si="3"/>
        <v>1626299</v>
      </c>
      <c r="AG195" s="12"/>
      <c r="AI195" s="63">
        <v>1608210.2000000002</v>
      </c>
      <c r="AJ195" s="69">
        <f>+AI195/UR_BolxEst2[[#This Row],[TOTAL]]</f>
        <v>0.98887732206685253</v>
      </c>
      <c r="AM195" s="183">
        <f>SUMIFS(UR_BolxEst2[[#This Row],[Federico Lacroze]:[General Lemos]],UR_BolxEst2[[#This Row],[Federico Lacroze]:[General Lemos]],"&gt;="&amp;LARGE(UR_BolxEst2[[#This Row],[Federico Lacroze]:[General Lemos]],11))</f>
        <v>1385486</v>
      </c>
      <c r="AN195" s="184">
        <f>+AM195/UR_BolxEst2[[#This Row],[TOTAL]]</f>
        <v>0.85192575289045869</v>
      </c>
      <c r="AO195" s="183">
        <f>+UR_BolxEst2[[#This Row],[TOTAL]]-AM195</f>
        <v>240813</v>
      </c>
      <c r="AP195" s="184">
        <f>+AO195/UR_BolxEst2[[#This Row],[TOTAL]]</f>
        <v>0.14807424710954137</v>
      </c>
    </row>
    <row r="196" spans="1:42" x14ac:dyDescent="0.25">
      <c r="A196" s="5">
        <v>2010</v>
      </c>
      <c r="B196" s="5" t="s">
        <v>14</v>
      </c>
      <c r="C196" s="5" t="s">
        <v>27</v>
      </c>
      <c r="D196" s="3">
        <v>514737</v>
      </c>
      <c r="G196" s="162">
        <v>2010</v>
      </c>
      <c r="H196" s="162" t="s">
        <v>14</v>
      </c>
      <c r="I196" s="14">
        <v>514737</v>
      </c>
      <c r="J196" s="14">
        <v>10972</v>
      </c>
      <c r="K196" s="14">
        <v>10082</v>
      </c>
      <c r="L196" s="14">
        <v>20869</v>
      </c>
      <c r="M196" s="14">
        <v>43109</v>
      </c>
      <c r="N196" s="14">
        <v>38836</v>
      </c>
      <c r="O196" s="14">
        <v>42175</v>
      </c>
      <c r="P196" s="14">
        <v>46482</v>
      </c>
      <c r="Q196" s="14">
        <v>58621</v>
      </c>
      <c r="R196" s="14">
        <v>88609</v>
      </c>
      <c r="S196" s="14">
        <v>175634</v>
      </c>
      <c r="T196" s="14">
        <v>197498</v>
      </c>
      <c r="U196" s="14">
        <v>37780</v>
      </c>
      <c r="V196" s="14">
        <v>14062</v>
      </c>
      <c r="W196" s="14">
        <v>129469</v>
      </c>
      <c r="X196" s="14">
        <v>70388</v>
      </c>
      <c r="Y196" s="14">
        <v>39285</v>
      </c>
      <c r="Z196" s="14">
        <v>18632</v>
      </c>
      <c r="AA196" s="14">
        <v>23768</v>
      </c>
      <c r="AB196" s="14">
        <v>37134</v>
      </c>
      <c r="AC196" s="14">
        <v>25512</v>
      </c>
      <c r="AD196" s="14">
        <v>26816</v>
      </c>
      <c r="AE196" s="14">
        <v>391787</v>
      </c>
      <c r="AF196" s="12">
        <f t="shared" si="3"/>
        <v>2062257</v>
      </c>
      <c r="AG196" s="12"/>
      <c r="AI196" s="63">
        <v>2159043.6500000004</v>
      </c>
      <c r="AJ196" s="69">
        <f>+AI196/UR_BolxEst2[[#This Row],[TOTAL]]</f>
        <v>1.0469323900949301</v>
      </c>
      <c r="AM196" s="183">
        <f>SUMIFS(UR_BolxEst2[[#This Row],[Federico Lacroze]:[General Lemos]],UR_BolxEst2[[#This Row],[Federico Lacroze]:[General Lemos]],"&gt;="&amp;LARGE(UR_BolxEst2[[#This Row],[Federico Lacroze]:[General Lemos]],11))</f>
        <v>1758509</v>
      </c>
      <c r="AN196" s="184">
        <f>+AM196/UR_BolxEst2[[#This Row],[TOTAL]]</f>
        <v>0.85271088908899328</v>
      </c>
      <c r="AO196" s="183">
        <f>+UR_BolxEst2[[#This Row],[TOTAL]]-AM196</f>
        <v>303748</v>
      </c>
      <c r="AP196" s="184">
        <f>+AO196/UR_BolxEst2[[#This Row],[TOTAL]]</f>
        <v>0.14728911091100672</v>
      </c>
    </row>
    <row r="197" spans="1:42" x14ac:dyDescent="0.25">
      <c r="A197" s="5">
        <v>2010</v>
      </c>
      <c r="B197" s="5" t="s">
        <v>15</v>
      </c>
      <c r="C197" s="5" t="s">
        <v>27</v>
      </c>
      <c r="D197" s="3">
        <v>512445</v>
      </c>
      <c r="G197" s="162">
        <v>2010</v>
      </c>
      <c r="H197" s="162" t="s">
        <v>15</v>
      </c>
      <c r="I197" s="14">
        <v>512445</v>
      </c>
      <c r="J197" s="14">
        <v>11079</v>
      </c>
      <c r="K197" s="14">
        <v>9377</v>
      </c>
      <c r="L197" s="14">
        <v>20170</v>
      </c>
      <c r="M197" s="14">
        <v>40877</v>
      </c>
      <c r="N197" s="14">
        <v>39766</v>
      </c>
      <c r="O197" s="14">
        <v>45834</v>
      </c>
      <c r="P197" s="14">
        <v>43930</v>
      </c>
      <c r="Q197" s="14">
        <v>53410</v>
      </c>
      <c r="R197" s="14">
        <v>86818</v>
      </c>
      <c r="S197" s="14">
        <v>168905</v>
      </c>
      <c r="T197" s="14">
        <v>192044</v>
      </c>
      <c r="U197" s="14">
        <v>36511</v>
      </c>
      <c r="V197" s="14">
        <v>14235</v>
      </c>
      <c r="W197" s="14">
        <v>129994</v>
      </c>
      <c r="X197" s="14">
        <v>67448</v>
      </c>
      <c r="Y197" s="14">
        <v>37293</v>
      </c>
      <c r="Z197" s="14">
        <v>17334</v>
      </c>
      <c r="AA197" s="14">
        <v>21624</v>
      </c>
      <c r="AB197" s="14">
        <v>37734</v>
      </c>
      <c r="AC197" s="14">
        <v>23182</v>
      </c>
      <c r="AD197" s="14">
        <v>25750</v>
      </c>
      <c r="AE197" s="14">
        <v>378985</v>
      </c>
      <c r="AF197" s="12">
        <f t="shared" si="3"/>
        <v>2014745</v>
      </c>
      <c r="AG197" s="12"/>
      <c r="AI197" s="63">
        <v>1971719.6500000004</v>
      </c>
      <c r="AJ197" s="69">
        <f>+AI197/UR_BolxEst2[[#This Row],[TOTAL]]</f>
        <v>0.97864476645927911</v>
      </c>
      <c r="AM197" s="183">
        <f>SUMIFS(UR_BolxEst2[[#This Row],[Federico Lacroze]:[General Lemos]],UR_BolxEst2[[#This Row],[Federico Lacroze]:[General Lemos]],"&gt;="&amp;LARGE(UR_BolxEst2[[#This Row],[Federico Lacroze]:[General Lemos]],11))</f>
        <v>1720690</v>
      </c>
      <c r="AN197" s="184">
        <f>+AM197/UR_BolxEst2[[#This Row],[TOTAL]]</f>
        <v>0.85404852723297486</v>
      </c>
      <c r="AO197" s="183">
        <f>+UR_BolxEst2[[#This Row],[TOTAL]]-AM197</f>
        <v>294055</v>
      </c>
      <c r="AP197" s="184">
        <f>+AO197/UR_BolxEst2[[#This Row],[TOTAL]]</f>
        <v>0.14595147276702511</v>
      </c>
    </row>
    <row r="198" spans="1:42" x14ac:dyDescent="0.25">
      <c r="A198" s="5">
        <v>2010</v>
      </c>
      <c r="B198" s="5" t="s">
        <v>4</v>
      </c>
      <c r="C198" s="5" t="s">
        <v>27</v>
      </c>
      <c r="D198" s="3">
        <v>513353</v>
      </c>
      <c r="G198" s="162">
        <v>2010</v>
      </c>
      <c r="H198" s="162" t="s">
        <v>4</v>
      </c>
      <c r="I198" s="14">
        <v>513353</v>
      </c>
      <c r="J198" s="14">
        <v>11196</v>
      </c>
      <c r="K198" s="14">
        <v>9364</v>
      </c>
      <c r="L198" s="14">
        <v>19357</v>
      </c>
      <c r="M198" s="14">
        <v>39440</v>
      </c>
      <c r="N198" s="14">
        <v>33844</v>
      </c>
      <c r="O198" s="14">
        <v>45312</v>
      </c>
      <c r="P198" s="14">
        <v>42328</v>
      </c>
      <c r="Q198" s="14">
        <v>51171</v>
      </c>
      <c r="R198" s="14">
        <v>84003</v>
      </c>
      <c r="S198" s="14">
        <v>162707</v>
      </c>
      <c r="T198" s="14">
        <v>183022</v>
      </c>
      <c r="U198" s="14">
        <v>32813</v>
      </c>
      <c r="V198" s="14">
        <v>13487</v>
      </c>
      <c r="W198" s="14">
        <v>120577</v>
      </c>
      <c r="X198" s="14">
        <v>61231</v>
      </c>
      <c r="Y198" s="14">
        <v>34167</v>
      </c>
      <c r="Z198" s="14">
        <v>16234</v>
      </c>
      <c r="AA198" s="14">
        <v>21962</v>
      </c>
      <c r="AB198" s="14">
        <v>34709</v>
      </c>
      <c r="AC198" s="14">
        <v>21597</v>
      </c>
      <c r="AD198" s="14">
        <v>24038</v>
      </c>
      <c r="AE198" s="14">
        <v>377188</v>
      </c>
      <c r="AF198" s="12">
        <f t="shared" si="3"/>
        <v>1953100</v>
      </c>
      <c r="AG198" s="12"/>
      <c r="AI198" s="63">
        <v>1925775.8</v>
      </c>
      <c r="AJ198" s="69">
        <f>+AI198/UR_BolxEst2[[#This Row],[TOTAL]]</f>
        <v>0.9860098305258308</v>
      </c>
      <c r="AM198" s="183">
        <f>SUMIFS(UR_BolxEst2[[#This Row],[Federico Lacroze]:[General Lemos]],UR_BolxEst2[[#This Row],[Federico Lacroze]:[General Lemos]],"&gt;="&amp;LARGE(UR_BolxEst2[[#This Row],[Federico Lacroze]:[General Lemos]],11))</f>
        <v>1680332</v>
      </c>
      <c r="AN198" s="184">
        <f>+AM198/UR_BolxEst2[[#This Row],[TOTAL]]</f>
        <v>0.86034099636475347</v>
      </c>
      <c r="AO198" s="183">
        <f>+UR_BolxEst2[[#This Row],[TOTAL]]-AM198</f>
        <v>272768</v>
      </c>
      <c r="AP198" s="184">
        <f>+AO198/UR_BolxEst2[[#This Row],[TOTAL]]</f>
        <v>0.13965900363524653</v>
      </c>
    </row>
    <row r="199" spans="1:42" x14ac:dyDescent="0.25">
      <c r="A199" s="5">
        <v>2010</v>
      </c>
      <c r="B199" s="5" t="s">
        <v>5</v>
      </c>
      <c r="C199" s="5" t="s">
        <v>27</v>
      </c>
      <c r="D199" s="3">
        <v>520959</v>
      </c>
      <c r="G199" s="162">
        <v>2010</v>
      </c>
      <c r="H199" s="162" t="s">
        <v>5</v>
      </c>
      <c r="I199" s="14">
        <v>520959</v>
      </c>
      <c r="J199" s="14">
        <v>11883</v>
      </c>
      <c r="K199" s="14">
        <v>11286</v>
      </c>
      <c r="L199" s="14">
        <v>21022</v>
      </c>
      <c r="M199" s="14">
        <v>42575</v>
      </c>
      <c r="N199" s="14">
        <v>39731</v>
      </c>
      <c r="O199" s="14">
        <v>46536</v>
      </c>
      <c r="P199" s="14">
        <v>47876</v>
      </c>
      <c r="Q199" s="14">
        <v>54278</v>
      </c>
      <c r="R199" s="14">
        <v>94420</v>
      </c>
      <c r="S199" s="14">
        <v>157947</v>
      </c>
      <c r="T199" s="14">
        <v>192744</v>
      </c>
      <c r="U199" s="14">
        <v>36593</v>
      </c>
      <c r="V199" s="14">
        <v>14813</v>
      </c>
      <c r="W199" s="14">
        <v>129736</v>
      </c>
      <c r="X199" s="14">
        <v>64505</v>
      </c>
      <c r="Y199" s="14">
        <v>37989</v>
      </c>
      <c r="Z199" s="14">
        <v>17704</v>
      </c>
      <c r="AA199" s="14">
        <v>23429</v>
      </c>
      <c r="AB199" s="14">
        <v>35608</v>
      </c>
      <c r="AC199" s="14">
        <v>23848</v>
      </c>
      <c r="AD199" s="14">
        <v>22941</v>
      </c>
      <c r="AE199" s="14">
        <v>392683</v>
      </c>
      <c r="AF199" s="12">
        <f t="shared" si="3"/>
        <v>2041106</v>
      </c>
      <c r="AG199" s="12"/>
      <c r="AI199" s="63">
        <v>1992720</v>
      </c>
      <c r="AJ199" s="69">
        <f>+AI199/UR_BolxEst2[[#This Row],[TOTAL]]</f>
        <v>0.9762942247977322</v>
      </c>
      <c r="AM199" s="183">
        <f>SUMIFS(UR_BolxEst2[[#This Row],[Federico Lacroze]:[General Lemos]],UR_BolxEst2[[#This Row],[Federico Lacroze]:[General Lemos]],"&gt;="&amp;LARGE(UR_BolxEst2[[#This Row],[Federico Lacroze]:[General Lemos]],11))</f>
        <v>1744259</v>
      </c>
      <c r="AN199" s="184">
        <f>+AM199/UR_BolxEst2[[#This Row],[TOTAL]]</f>
        <v>0.85456561295689693</v>
      </c>
      <c r="AO199" s="183">
        <f>+UR_BolxEst2[[#This Row],[TOTAL]]-AM199</f>
        <v>296847</v>
      </c>
      <c r="AP199" s="184">
        <f>+AO199/UR_BolxEst2[[#This Row],[TOTAL]]</f>
        <v>0.1454343870431031</v>
      </c>
    </row>
    <row r="200" spans="1:42" x14ac:dyDescent="0.25">
      <c r="A200" s="5">
        <v>2010</v>
      </c>
      <c r="B200" s="5" t="s">
        <v>6</v>
      </c>
      <c r="C200" s="5" t="s">
        <v>27</v>
      </c>
      <c r="D200" s="3">
        <v>513135</v>
      </c>
      <c r="G200" s="162">
        <v>2010</v>
      </c>
      <c r="H200" s="162" t="s">
        <v>6</v>
      </c>
      <c r="I200" s="14">
        <v>513135</v>
      </c>
      <c r="J200" s="14">
        <v>11647</v>
      </c>
      <c r="K200" s="14">
        <v>6930</v>
      </c>
      <c r="L200" s="14">
        <v>19726</v>
      </c>
      <c r="M200" s="14">
        <v>41179</v>
      </c>
      <c r="N200" s="14">
        <v>34369</v>
      </c>
      <c r="O200" s="14">
        <v>41677</v>
      </c>
      <c r="P200" s="14">
        <v>43306</v>
      </c>
      <c r="Q200" s="14">
        <v>53274</v>
      </c>
      <c r="R200" s="14">
        <v>86103</v>
      </c>
      <c r="S200" s="14">
        <v>167551</v>
      </c>
      <c r="T200" s="14">
        <v>187507</v>
      </c>
      <c r="U200" s="14">
        <v>36681</v>
      </c>
      <c r="V200" s="14">
        <v>14272</v>
      </c>
      <c r="W200" s="14">
        <v>119842</v>
      </c>
      <c r="X200" s="14">
        <v>64138</v>
      </c>
      <c r="Y200" s="14">
        <v>36286</v>
      </c>
      <c r="Z200" s="14">
        <v>16989</v>
      </c>
      <c r="AA200" s="14">
        <v>20306</v>
      </c>
      <c r="AB200" s="14">
        <v>32610</v>
      </c>
      <c r="AC200" s="14">
        <v>21179</v>
      </c>
      <c r="AD200" s="14">
        <v>19297</v>
      </c>
      <c r="AE200" s="14">
        <v>376549</v>
      </c>
      <c r="AF200" s="12">
        <f t="shared" si="3"/>
        <v>1964553</v>
      </c>
      <c r="AG200" s="12"/>
      <c r="AI200" s="63">
        <v>1912472.0000000002</v>
      </c>
      <c r="AJ200" s="69">
        <f>+AI200/UR_BolxEst2[[#This Row],[TOTAL]]</f>
        <v>0.97348964370011914</v>
      </c>
      <c r="AM200" s="183">
        <f>SUMIFS(UR_BolxEst2[[#This Row],[Federico Lacroze]:[General Lemos]],UR_BolxEst2[[#This Row],[Federico Lacroze]:[General Lemos]],"&gt;="&amp;LARGE(UR_BolxEst2[[#This Row],[Federico Lacroze]:[General Lemos]],11))</f>
        <v>1694261</v>
      </c>
      <c r="AN200" s="184">
        <f>+AM200/UR_BolxEst2[[#This Row],[TOTAL]]</f>
        <v>0.86241552149522049</v>
      </c>
      <c r="AO200" s="183">
        <f>+UR_BolxEst2[[#This Row],[TOTAL]]-AM200</f>
        <v>270292</v>
      </c>
      <c r="AP200" s="184">
        <f>+AO200/UR_BolxEst2[[#This Row],[TOTAL]]</f>
        <v>0.13758447850477945</v>
      </c>
    </row>
    <row r="201" spans="1:42" x14ac:dyDescent="0.25">
      <c r="A201" s="5">
        <v>2010</v>
      </c>
      <c r="B201" s="5" t="s">
        <v>7</v>
      </c>
      <c r="C201" s="5" t="s">
        <v>27</v>
      </c>
      <c r="D201" s="3">
        <v>520445</v>
      </c>
      <c r="G201" s="162">
        <v>2010</v>
      </c>
      <c r="H201" s="162" t="s">
        <v>7</v>
      </c>
      <c r="I201" s="14">
        <v>520445</v>
      </c>
      <c r="J201" s="14">
        <v>12117</v>
      </c>
      <c r="K201" s="14">
        <v>8668</v>
      </c>
      <c r="L201" s="14">
        <v>20954</v>
      </c>
      <c r="M201" s="14">
        <v>41558</v>
      </c>
      <c r="N201" s="14">
        <v>38084</v>
      </c>
      <c r="O201" s="14">
        <v>42602</v>
      </c>
      <c r="P201" s="14">
        <v>41984</v>
      </c>
      <c r="Q201" s="14">
        <v>53709</v>
      </c>
      <c r="R201" s="14">
        <v>92416</v>
      </c>
      <c r="S201" s="14">
        <v>174902</v>
      </c>
      <c r="T201" s="14">
        <v>193739</v>
      </c>
      <c r="U201" s="14">
        <v>38752</v>
      </c>
      <c r="V201" s="14">
        <v>15277</v>
      </c>
      <c r="W201" s="14">
        <v>129532</v>
      </c>
      <c r="X201" s="14">
        <v>62567</v>
      </c>
      <c r="Y201" s="14">
        <v>37976</v>
      </c>
      <c r="Z201" s="14">
        <v>17463</v>
      </c>
      <c r="AA201" s="14">
        <v>22439</v>
      </c>
      <c r="AB201" s="14">
        <v>35411</v>
      </c>
      <c r="AC201" s="14">
        <v>23467</v>
      </c>
      <c r="AD201" s="14">
        <v>20863</v>
      </c>
      <c r="AE201" s="14">
        <v>396313</v>
      </c>
      <c r="AF201" s="12">
        <f t="shared" si="3"/>
        <v>2041238</v>
      </c>
      <c r="AG201" s="12"/>
      <c r="AI201" s="63">
        <v>1995627.6</v>
      </c>
      <c r="AJ201" s="69">
        <f>+AI201/UR_BolxEst2[[#This Row],[TOTAL]]</f>
        <v>0.97765552081628904</v>
      </c>
      <c r="AM201" s="183">
        <f>SUMIFS(UR_BolxEst2[[#This Row],[Federico Lacroze]:[General Lemos]],UR_BolxEst2[[#This Row],[Federico Lacroze]:[General Lemos]],"&gt;="&amp;LARGE(UR_BolxEst2[[#This Row],[Federico Lacroze]:[General Lemos]],11))</f>
        <v>1749767</v>
      </c>
      <c r="AN201" s="184">
        <f>+AM201/UR_BolxEst2[[#This Row],[TOTAL]]</f>
        <v>0.85720871353560923</v>
      </c>
      <c r="AO201" s="183">
        <f>+UR_BolxEst2[[#This Row],[TOTAL]]-AM201</f>
        <v>291471</v>
      </c>
      <c r="AP201" s="184">
        <f>+AO201/UR_BolxEst2[[#This Row],[TOTAL]]</f>
        <v>0.14279128646439074</v>
      </c>
    </row>
    <row r="202" spans="1:42" x14ac:dyDescent="0.25">
      <c r="A202" s="5">
        <v>2010</v>
      </c>
      <c r="B202" s="5" t="s">
        <v>8</v>
      </c>
      <c r="C202" s="5" t="s">
        <v>27</v>
      </c>
      <c r="D202" s="3">
        <v>548783</v>
      </c>
      <c r="G202" s="162">
        <v>2010</v>
      </c>
      <c r="H202" s="162" t="s">
        <v>8</v>
      </c>
      <c r="I202" s="14">
        <v>548783</v>
      </c>
      <c r="J202" s="14">
        <v>12278</v>
      </c>
      <c r="K202" s="14">
        <v>9251</v>
      </c>
      <c r="L202" s="14">
        <v>22170</v>
      </c>
      <c r="M202" s="14">
        <v>45482</v>
      </c>
      <c r="N202" s="14">
        <v>41084</v>
      </c>
      <c r="O202" s="14">
        <v>47617</v>
      </c>
      <c r="P202" s="14">
        <v>40557</v>
      </c>
      <c r="Q202" s="14">
        <v>55751</v>
      </c>
      <c r="R202" s="14">
        <v>96159</v>
      </c>
      <c r="S202" s="14">
        <v>180153</v>
      </c>
      <c r="T202" s="14">
        <v>198923</v>
      </c>
      <c r="U202" s="14">
        <v>40396</v>
      </c>
      <c r="V202" s="14">
        <v>15872</v>
      </c>
      <c r="W202" s="14">
        <v>133195</v>
      </c>
      <c r="X202" s="14">
        <v>67249</v>
      </c>
      <c r="Y202" s="14">
        <v>38159</v>
      </c>
      <c r="Z202" s="14">
        <v>17888</v>
      </c>
      <c r="AA202" s="14">
        <v>24292</v>
      </c>
      <c r="AB202" s="14">
        <v>36775</v>
      </c>
      <c r="AC202" s="14">
        <v>20948</v>
      </c>
      <c r="AD202" s="14">
        <v>22406</v>
      </c>
      <c r="AE202" s="14">
        <v>414263</v>
      </c>
      <c r="AF202" s="12">
        <f t="shared" si="3"/>
        <v>2129651</v>
      </c>
      <c r="AG202" s="12"/>
      <c r="AI202" s="63">
        <v>2077571.5499999998</v>
      </c>
      <c r="AJ202" s="69">
        <f>+AI202/UR_BolxEst2[[#This Row],[TOTAL]]</f>
        <v>0.97554554713424868</v>
      </c>
      <c r="AM202" s="183">
        <f>SUMIFS(UR_BolxEst2[[#This Row],[Federico Lacroze]:[General Lemos]],UR_BolxEst2[[#This Row],[Federico Lacroze]:[General Lemos]],"&gt;="&amp;LARGE(UR_BolxEst2[[#This Row],[Federico Lacroze]:[General Lemos]],11))</f>
        <v>1828659</v>
      </c>
      <c r="AN202" s="184">
        <f>+AM202/UR_BolxEst2[[#This Row],[TOTAL]]</f>
        <v>0.85866604434247673</v>
      </c>
      <c r="AO202" s="183">
        <f>+UR_BolxEst2[[#This Row],[TOTAL]]-AM202</f>
        <v>300992</v>
      </c>
      <c r="AP202" s="184">
        <f>+AO202/UR_BolxEst2[[#This Row],[TOTAL]]</f>
        <v>0.14133395565752324</v>
      </c>
    </row>
    <row r="203" spans="1:42" x14ac:dyDescent="0.25">
      <c r="A203" s="5">
        <v>2010</v>
      </c>
      <c r="B203" s="5" t="s">
        <v>9</v>
      </c>
      <c r="C203" s="5" t="s">
        <v>27</v>
      </c>
      <c r="D203" s="3">
        <v>475359</v>
      </c>
      <c r="G203" s="162">
        <v>2010</v>
      </c>
      <c r="H203" s="162" t="s">
        <v>9</v>
      </c>
      <c r="I203" s="14">
        <v>475359</v>
      </c>
      <c r="J203" s="14">
        <v>9689</v>
      </c>
      <c r="K203" s="14">
        <v>7774</v>
      </c>
      <c r="L203" s="14">
        <v>18633</v>
      </c>
      <c r="M203" s="14">
        <v>37983</v>
      </c>
      <c r="N203" s="14">
        <v>33908</v>
      </c>
      <c r="O203" s="14">
        <v>38404</v>
      </c>
      <c r="P203" s="14">
        <v>35528</v>
      </c>
      <c r="Q203" s="14">
        <v>50270</v>
      </c>
      <c r="R203" s="14">
        <v>82373</v>
      </c>
      <c r="S203" s="14">
        <v>150716</v>
      </c>
      <c r="T203" s="14">
        <v>173919</v>
      </c>
      <c r="U203" s="14">
        <v>38251</v>
      </c>
      <c r="V203" s="14">
        <v>13662</v>
      </c>
      <c r="W203" s="14">
        <v>115251</v>
      </c>
      <c r="X203" s="14">
        <v>58512</v>
      </c>
      <c r="Y203" s="14">
        <v>31755</v>
      </c>
      <c r="Z203" s="14">
        <v>15675</v>
      </c>
      <c r="AA203" s="14">
        <v>19599</v>
      </c>
      <c r="AB203" s="14">
        <v>30821</v>
      </c>
      <c r="AC203" s="14">
        <v>18109</v>
      </c>
      <c r="AD203" s="14">
        <v>18633</v>
      </c>
      <c r="AE203" s="14">
        <v>377168</v>
      </c>
      <c r="AF203" s="12">
        <f t="shared" si="3"/>
        <v>1851992</v>
      </c>
      <c r="AG203" s="12"/>
      <c r="AI203" s="63">
        <v>1817420.2000000002</v>
      </c>
      <c r="AJ203" s="69">
        <f>+AI203/UR_BolxEst2[[#This Row],[TOTAL]]</f>
        <v>0.98133264074574844</v>
      </c>
      <c r="AM203" s="183">
        <f>SUMIFS(UR_BolxEst2[[#This Row],[Federico Lacroze]:[General Lemos]],UR_BolxEst2[[#This Row],[Federico Lacroze]:[General Lemos]],"&gt;="&amp;LARGE(UR_BolxEst2[[#This Row],[Federico Lacroze]:[General Lemos]],11))</f>
        <v>1598206</v>
      </c>
      <c r="AN203" s="184">
        <f>+AM203/UR_BolxEst2[[#This Row],[TOTAL]]</f>
        <v>0.8629659307383617</v>
      </c>
      <c r="AO203" s="183">
        <f>+UR_BolxEst2[[#This Row],[TOTAL]]-AM203</f>
        <v>253786</v>
      </c>
      <c r="AP203" s="184">
        <f>+AO203/UR_BolxEst2[[#This Row],[TOTAL]]</f>
        <v>0.13703406926163827</v>
      </c>
    </row>
    <row r="204" spans="1:42" x14ac:dyDescent="0.25">
      <c r="A204" s="5">
        <v>2010</v>
      </c>
      <c r="B204" s="5" t="s">
        <v>10</v>
      </c>
      <c r="C204" s="5" t="s">
        <v>27</v>
      </c>
      <c r="D204" s="3">
        <v>474948</v>
      </c>
      <c r="G204" s="162">
        <v>2010</v>
      </c>
      <c r="H204" s="162" t="s">
        <v>10</v>
      </c>
      <c r="I204" s="14">
        <v>474948</v>
      </c>
      <c r="J204" s="14">
        <v>12392</v>
      </c>
      <c r="K204" s="14">
        <v>8217</v>
      </c>
      <c r="L204" s="14">
        <v>20061</v>
      </c>
      <c r="M204" s="14">
        <v>40286</v>
      </c>
      <c r="N204" s="14">
        <v>34138</v>
      </c>
      <c r="O204" s="14">
        <v>43054</v>
      </c>
      <c r="P204" s="14">
        <v>29540</v>
      </c>
      <c r="Q204" s="14">
        <v>43579</v>
      </c>
      <c r="R204" s="14">
        <v>77792</v>
      </c>
      <c r="S204" s="14">
        <v>148321</v>
      </c>
      <c r="T204" s="14">
        <v>174639</v>
      </c>
      <c r="U204" s="14">
        <v>35613</v>
      </c>
      <c r="V204" s="14">
        <v>14035</v>
      </c>
      <c r="W204" s="14">
        <v>117442</v>
      </c>
      <c r="X204" s="14">
        <v>55059</v>
      </c>
      <c r="Y204" s="14">
        <v>32013</v>
      </c>
      <c r="Z204" s="14">
        <v>16396</v>
      </c>
      <c r="AA204" s="14">
        <v>19023</v>
      </c>
      <c r="AB204" s="14">
        <v>33978</v>
      </c>
      <c r="AC204" s="14">
        <v>15927</v>
      </c>
      <c r="AD204" s="14">
        <v>20379</v>
      </c>
      <c r="AE204" s="14">
        <v>368861</v>
      </c>
      <c r="AF204" s="12">
        <f t="shared" si="3"/>
        <v>1835693</v>
      </c>
      <c r="AG204" s="12"/>
      <c r="AI204" s="63">
        <v>1972798.2000000004</v>
      </c>
      <c r="AJ204" s="69">
        <f>+AI204/UR_BolxEst2[[#This Row],[TOTAL]]</f>
        <v>1.0746885236256827</v>
      </c>
      <c r="AM204" s="183">
        <f>SUMIFS(UR_BolxEst2[[#This Row],[Federico Lacroze]:[General Lemos]],UR_BolxEst2[[#This Row],[Federico Lacroze]:[General Lemos]],"&gt;="&amp;LARGE(UR_BolxEst2[[#This Row],[Federico Lacroze]:[General Lemos]],11))</f>
        <v>1579594</v>
      </c>
      <c r="AN204" s="184">
        <f>+AM204/UR_BolxEst2[[#This Row],[TOTAL]]</f>
        <v>0.8604891994467484</v>
      </c>
      <c r="AO204" s="183">
        <f>+UR_BolxEst2[[#This Row],[TOTAL]]-AM204</f>
        <v>256099</v>
      </c>
      <c r="AP204" s="184">
        <f>+AO204/UR_BolxEst2[[#This Row],[TOTAL]]</f>
        <v>0.13951080055325155</v>
      </c>
    </row>
    <row r="205" spans="1:42" x14ac:dyDescent="0.25">
      <c r="A205" s="5">
        <v>2010</v>
      </c>
      <c r="B205" s="5" t="s">
        <v>11</v>
      </c>
      <c r="C205" s="5" t="s">
        <v>27</v>
      </c>
      <c r="D205" s="3">
        <v>485256</v>
      </c>
      <c r="G205" s="162">
        <v>2010</v>
      </c>
      <c r="H205" s="162" t="s">
        <v>11</v>
      </c>
      <c r="I205" s="14">
        <v>485256</v>
      </c>
      <c r="J205" s="14">
        <v>10658</v>
      </c>
      <c r="K205" s="14">
        <v>10195</v>
      </c>
      <c r="L205" s="14">
        <v>19288</v>
      </c>
      <c r="M205" s="14">
        <v>38122</v>
      </c>
      <c r="N205" s="14">
        <v>33982</v>
      </c>
      <c r="O205" s="14">
        <v>25258</v>
      </c>
      <c r="P205" s="14">
        <v>12925</v>
      </c>
      <c r="Q205" s="14">
        <v>27643</v>
      </c>
      <c r="R205" s="14">
        <v>60627</v>
      </c>
      <c r="S205" s="14">
        <v>66406</v>
      </c>
      <c r="T205" s="14">
        <v>176063</v>
      </c>
      <c r="U205" s="14">
        <v>3724</v>
      </c>
      <c r="V205" s="14">
        <v>193</v>
      </c>
      <c r="W205" s="14">
        <v>108613</v>
      </c>
      <c r="X205" s="14">
        <v>12584</v>
      </c>
      <c r="Y205" s="14">
        <v>1746</v>
      </c>
      <c r="Z205" s="14">
        <v>15246</v>
      </c>
      <c r="AA205" s="14">
        <v>16968</v>
      </c>
      <c r="AB205" s="14">
        <v>30720</v>
      </c>
      <c r="AC205" s="14">
        <v>14490</v>
      </c>
      <c r="AD205" s="14">
        <v>18787</v>
      </c>
      <c r="AE205" s="14">
        <v>388308</v>
      </c>
      <c r="AF205" s="12">
        <f t="shared" si="3"/>
        <v>1577802</v>
      </c>
      <c r="AG205" s="12"/>
      <c r="AI205" s="63">
        <v>1583146.5</v>
      </c>
      <c r="AJ205" s="69">
        <f>+AI205/UR_BolxEst2[[#This Row],[TOTAL]]</f>
        <v>1.0033873071526085</v>
      </c>
      <c r="AM205" s="183">
        <f>SUMIFS(UR_BolxEst2[[#This Row],[Federico Lacroze]:[General Lemos]],UR_BolxEst2[[#This Row],[Federico Lacroze]:[General Lemos]],"&gt;="&amp;LARGE(UR_BolxEst2[[#This Row],[Federico Lacroze]:[General Lemos]],11))</f>
        <v>1440998</v>
      </c>
      <c r="AN205" s="184">
        <f>+AM205/UR_BolxEst2[[#This Row],[TOTAL]]</f>
        <v>0.91329457054814234</v>
      </c>
      <c r="AO205" s="183">
        <f>+UR_BolxEst2[[#This Row],[TOTAL]]-AM205</f>
        <v>136804</v>
      </c>
      <c r="AP205" s="184">
        <f>+AO205/UR_BolxEst2[[#This Row],[TOTAL]]</f>
        <v>8.6705429451857705E-2</v>
      </c>
    </row>
    <row r="206" spans="1:42" x14ac:dyDescent="0.25">
      <c r="A206" s="5">
        <v>2011</v>
      </c>
      <c r="B206" s="5" t="s">
        <v>12</v>
      </c>
      <c r="C206" s="5" t="s">
        <v>27</v>
      </c>
      <c r="D206" s="3">
        <v>389189</v>
      </c>
      <c r="G206" s="162">
        <v>2011</v>
      </c>
      <c r="H206" s="162" t="s">
        <v>12</v>
      </c>
      <c r="I206" s="14">
        <v>389189</v>
      </c>
      <c r="J206" s="14">
        <v>9322</v>
      </c>
      <c r="K206" s="14">
        <v>8507</v>
      </c>
      <c r="L206" s="14">
        <v>13460</v>
      </c>
      <c r="M206" s="14">
        <v>29081</v>
      </c>
      <c r="N206" s="14">
        <v>24213</v>
      </c>
      <c r="O206" s="14">
        <v>18633</v>
      </c>
      <c r="P206" s="14">
        <v>16027</v>
      </c>
      <c r="Q206" s="14">
        <v>25735</v>
      </c>
      <c r="R206" s="14">
        <v>42369</v>
      </c>
      <c r="S206" s="14">
        <v>44850</v>
      </c>
      <c r="T206" s="14">
        <v>144348</v>
      </c>
      <c r="U206" s="14">
        <v>24526</v>
      </c>
      <c r="V206" s="14">
        <v>8940</v>
      </c>
      <c r="W206" s="14">
        <v>92002</v>
      </c>
      <c r="X206" s="14">
        <v>41110</v>
      </c>
      <c r="Y206" s="14">
        <v>21989</v>
      </c>
      <c r="Z206" s="14">
        <v>12810</v>
      </c>
      <c r="AA206" s="14">
        <v>14813</v>
      </c>
      <c r="AB206" s="14">
        <v>25127</v>
      </c>
      <c r="AC206" s="14">
        <v>10275</v>
      </c>
      <c r="AD206" s="14">
        <v>15417</v>
      </c>
      <c r="AE206" s="14">
        <v>323599</v>
      </c>
      <c r="AF206" s="12">
        <f t="shared" si="3"/>
        <v>1356342</v>
      </c>
      <c r="AG206" s="12"/>
      <c r="AI206" s="63">
        <v>1360326.05</v>
      </c>
      <c r="AJ206" s="69">
        <f>+AI206/UR_BolxEst2[[#This Row],[TOTAL]]</f>
        <v>1.0029373491346578</v>
      </c>
      <c r="AM206" s="183">
        <f>SUMIFS(UR_BolxEst2[[#This Row],[Federico Lacroze]:[General Lemos]],UR_BolxEst2[[#This Row],[Federico Lacroze]:[General Lemos]],"&gt;="&amp;LARGE(UR_BolxEst2[[#This Row],[Federico Lacroze]:[General Lemos]],11))</f>
        <v>1181936</v>
      </c>
      <c r="AN206" s="184">
        <f>+AM206/UR_BolxEst2[[#This Row],[TOTAL]]</f>
        <v>0.8714144367718466</v>
      </c>
      <c r="AO206" s="183">
        <f>+UR_BolxEst2[[#This Row],[TOTAL]]-AM206</f>
        <v>174406</v>
      </c>
      <c r="AP206" s="184">
        <f>+AO206/UR_BolxEst2[[#This Row],[TOTAL]]</f>
        <v>0.12858556322815337</v>
      </c>
    </row>
    <row r="207" spans="1:42" x14ac:dyDescent="0.25">
      <c r="A207" s="5">
        <v>2011</v>
      </c>
      <c r="B207" s="5" t="s">
        <v>13</v>
      </c>
      <c r="C207" s="5" t="s">
        <v>27</v>
      </c>
      <c r="D207" s="3">
        <v>394139</v>
      </c>
      <c r="G207" s="162">
        <v>2011</v>
      </c>
      <c r="H207" s="162" t="s">
        <v>13</v>
      </c>
      <c r="I207" s="14">
        <v>394139</v>
      </c>
      <c r="J207" s="14">
        <v>8381</v>
      </c>
      <c r="K207" s="14">
        <v>5651</v>
      </c>
      <c r="L207" s="14">
        <v>12495</v>
      </c>
      <c r="M207" s="14">
        <v>29737</v>
      </c>
      <c r="N207" s="14">
        <v>24420</v>
      </c>
      <c r="O207" s="14">
        <v>14022</v>
      </c>
      <c r="P207" s="14">
        <v>26520</v>
      </c>
      <c r="Q207" s="14">
        <v>28915</v>
      </c>
      <c r="R207" s="14">
        <v>47378</v>
      </c>
      <c r="S207" s="14">
        <v>87954</v>
      </c>
      <c r="T207" s="14">
        <v>139988</v>
      </c>
      <c r="U207" s="14">
        <v>25511</v>
      </c>
      <c r="V207" s="14">
        <v>8839</v>
      </c>
      <c r="W207" s="14">
        <v>88568</v>
      </c>
      <c r="X207" s="14">
        <v>45731</v>
      </c>
      <c r="Y207" s="14">
        <v>22594</v>
      </c>
      <c r="Z207" s="14">
        <v>12502</v>
      </c>
      <c r="AA207" s="14">
        <v>14388</v>
      </c>
      <c r="AB207" s="14">
        <v>22626</v>
      </c>
      <c r="AC207" s="14">
        <v>11240</v>
      </c>
      <c r="AD207" s="14">
        <v>15166</v>
      </c>
      <c r="AE207" s="14">
        <v>331264</v>
      </c>
      <c r="AF207" s="12">
        <f t="shared" si="3"/>
        <v>1418029</v>
      </c>
      <c r="AG207" s="12"/>
      <c r="AI207" s="63">
        <v>1428025.85</v>
      </c>
      <c r="AJ207" s="69">
        <f>+AI207/UR_BolxEst2[[#This Row],[TOTAL]]</f>
        <v>1.0070498205607925</v>
      </c>
      <c r="AM207" s="183">
        <f>SUMIFS(UR_BolxEst2[[#This Row],[Federico Lacroze]:[General Lemos]],UR_BolxEst2[[#This Row],[Federico Lacroze]:[General Lemos]],"&gt;="&amp;LARGE(UR_BolxEst2[[#This Row],[Federico Lacroze]:[General Lemos]],11))</f>
        <v>1245705</v>
      </c>
      <c r="AN207" s="184">
        <f>+AM207/UR_BolxEst2[[#This Row],[TOTAL]]</f>
        <v>0.87847639223175267</v>
      </c>
      <c r="AO207" s="183">
        <f>+UR_BolxEst2[[#This Row],[TOTAL]]-AM207</f>
        <v>172324</v>
      </c>
      <c r="AP207" s="184">
        <f>+AO207/UR_BolxEst2[[#This Row],[TOTAL]]</f>
        <v>0.12152360776824733</v>
      </c>
    </row>
    <row r="208" spans="1:42" x14ac:dyDescent="0.25">
      <c r="A208" s="5">
        <v>2011</v>
      </c>
      <c r="B208" s="5" t="s">
        <v>14</v>
      </c>
      <c r="C208" s="5" t="s">
        <v>27</v>
      </c>
      <c r="D208" s="3">
        <v>428383</v>
      </c>
      <c r="G208" s="162">
        <v>2011</v>
      </c>
      <c r="H208" s="162" t="s">
        <v>14</v>
      </c>
      <c r="I208" s="14">
        <v>428383</v>
      </c>
      <c r="J208" s="14">
        <v>9507</v>
      </c>
      <c r="K208" s="14">
        <v>6064</v>
      </c>
      <c r="L208" s="14">
        <v>14098</v>
      </c>
      <c r="M208" s="14">
        <v>32130</v>
      </c>
      <c r="N208" s="14">
        <v>30527</v>
      </c>
      <c r="O208" s="14">
        <v>16763</v>
      </c>
      <c r="P208" s="14">
        <v>27873</v>
      </c>
      <c r="Q208" s="14">
        <v>29610</v>
      </c>
      <c r="R208" s="14">
        <v>47757</v>
      </c>
      <c r="S208" s="14">
        <v>100770</v>
      </c>
      <c r="T208" s="14">
        <v>159013</v>
      </c>
      <c r="U208" s="14">
        <v>28435</v>
      </c>
      <c r="V208" s="14">
        <v>8529</v>
      </c>
      <c r="W208" s="14">
        <v>97977</v>
      </c>
      <c r="X208" s="14">
        <v>48361</v>
      </c>
      <c r="Y208" s="14">
        <v>20364</v>
      </c>
      <c r="Z208" s="14">
        <v>10877</v>
      </c>
      <c r="AA208" s="14">
        <v>15441</v>
      </c>
      <c r="AB208" s="14">
        <v>23926</v>
      </c>
      <c r="AC208" s="14">
        <v>9623</v>
      </c>
      <c r="AD208" s="14">
        <v>17059</v>
      </c>
      <c r="AE208" s="14">
        <v>368917</v>
      </c>
      <c r="AF208" s="12">
        <f t="shared" si="3"/>
        <v>1552004</v>
      </c>
      <c r="AG208" s="12"/>
      <c r="AI208" s="63">
        <v>1572663</v>
      </c>
      <c r="AJ208" s="69">
        <f>+AI208/UR_BolxEst2[[#This Row],[TOTAL]]</f>
        <v>1.013311177033049</v>
      </c>
      <c r="AM208" s="183">
        <f>SUMIFS(UR_BolxEst2[[#This Row],[Federico Lacroze]:[General Lemos]],UR_BolxEst2[[#This Row],[Federico Lacroze]:[General Lemos]],"&gt;="&amp;LARGE(UR_BolxEst2[[#This Row],[Federico Lacroze]:[General Lemos]],11))</f>
        <v>1371880</v>
      </c>
      <c r="AN208" s="184">
        <f>+AM208/UR_BolxEst2[[#This Row],[TOTAL]]</f>
        <v>0.88394102077056502</v>
      </c>
      <c r="AO208" s="183">
        <f>+UR_BolxEst2[[#This Row],[TOTAL]]-AM208</f>
        <v>180124</v>
      </c>
      <c r="AP208" s="184">
        <f>+AO208/UR_BolxEst2[[#This Row],[TOTAL]]</f>
        <v>0.11605897922943498</v>
      </c>
    </row>
    <row r="209" spans="1:42" x14ac:dyDescent="0.25">
      <c r="A209" s="5">
        <v>2011</v>
      </c>
      <c r="B209" s="5" t="s">
        <v>15</v>
      </c>
      <c r="C209" s="5" t="s">
        <v>27</v>
      </c>
      <c r="D209" s="3">
        <v>424698</v>
      </c>
      <c r="G209" s="162">
        <v>2011</v>
      </c>
      <c r="H209" s="162" t="s">
        <v>15</v>
      </c>
      <c r="I209" s="14">
        <v>424698</v>
      </c>
      <c r="J209" s="14">
        <v>8119</v>
      </c>
      <c r="K209" s="14">
        <v>5720</v>
      </c>
      <c r="L209" s="14">
        <v>14794</v>
      </c>
      <c r="M209" s="14">
        <v>27871</v>
      </c>
      <c r="N209" s="14">
        <v>26747</v>
      </c>
      <c r="O209" s="14">
        <v>17538</v>
      </c>
      <c r="P209" s="14">
        <v>28846</v>
      </c>
      <c r="Q209" s="14">
        <v>30242</v>
      </c>
      <c r="R209" s="14">
        <v>57204</v>
      </c>
      <c r="S209" s="14">
        <v>103685</v>
      </c>
      <c r="T209" s="14">
        <v>154817</v>
      </c>
      <c r="U209" s="14">
        <v>24104</v>
      </c>
      <c r="V209" s="14">
        <v>8727</v>
      </c>
      <c r="W209" s="14">
        <v>103245</v>
      </c>
      <c r="X209" s="14">
        <v>48252</v>
      </c>
      <c r="Y209" s="14">
        <v>24466</v>
      </c>
      <c r="Z209" s="14">
        <v>11691</v>
      </c>
      <c r="AA209" s="14">
        <v>14565</v>
      </c>
      <c r="AB209" s="14">
        <v>22475</v>
      </c>
      <c r="AC209" s="14">
        <v>8535</v>
      </c>
      <c r="AD209" s="14">
        <v>16755</v>
      </c>
      <c r="AE209" s="14">
        <v>363887</v>
      </c>
      <c r="AF209" s="12">
        <f t="shared" si="3"/>
        <v>1546983</v>
      </c>
      <c r="AG209" s="12"/>
      <c r="AI209" s="63">
        <v>1556152.05</v>
      </c>
      <c r="AJ209" s="69">
        <f>+AI209/UR_BolxEst2[[#This Row],[TOTAL]]</f>
        <v>1.0059270528506132</v>
      </c>
      <c r="AM209" s="183">
        <f>SUMIFS(UR_BolxEst2[[#This Row],[Federico Lacroze]:[General Lemos]],UR_BolxEst2[[#This Row],[Federico Lacroze]:[General Lemos]],"&gt;="&amp;LARGE(UR_BolxEst2[[#This Row],[Federico Lacroze]:[General Lemos]],11))</f>
        <v>1369494</v>
      </c>
      <c r="AN209" s="184">
        <f>+AM209/UR_BolxEst2[[#This Row],[TOTAL]]</f>
        <v>0.88526764676793479</v>
      </c>
      <c r="AO209" s="183">
        <f>+UR_BolxEst2[[#This Row],[TOTAL]]-AM209</f>
        <v>177489</v>
      </c>
      <c r="AP209" s="184">
        <f>+AO209/UR_BolxEst2[[#This Row],[TOTAL]]</f>
        <v>0.11473235323206525</v>
      </c>
    </row>
    <row r="210" spans="1:42" x14ac:dyDescent="0.25">
      <c r="A210" s="5">
        <v>2011</v>
      </c>
      <c r="B210" s="5" t="s">
        <v>4</v>
      </c>
      <c r="C210" s="5" t="s">
        <v>27</v>
      </c>
      <c r="D210" s="3">
        <v>493707</v>
      </c>
      <c r="G210" s="162">
        <v>2011</v>
      </c>
      <c r="H210" s="162" t="s">
        <v>4</v>
      </c>
      <c r="I210" s="14">
        <v>493707</v>
      </c>
      <c r="J210" s="14">
        <v>8635</v>
      </c>
      <c r="K210" s="14">
        <v>4876</v>
      </c>
      <c r="L210" s="14">
        <v>16814</v>
      </c>
      <c r="M210" s="14">
        <v>34010</v>
      </c>
      <c r="N210" s="14">
        <v>33179</v>
      </c>
      <c r="O210" s="14">
        <v>25104</v>
      </c>
      <c r="P210" s="14">
        <v>29391</v>
      </c>
      <c r="Q210" s="14">
        <v>39288</v>
      </c>
      <c r="R210" s="14">
        <v>69567</v>
      </c>
      <c r="S210" s="14">
        <v>116764</v>
      </c>
      <c r="T210" s="14">
        <v>173341</v>
      </c>
      <c r="U210" s="14">
        <v>26894</v>
      </c>
      <c r="V210" s="14">
        <v>7995</v>
      </c>
      <c r="W210" s="14">
        <v>113863</v>
      </c>
      <c r="X210" s="14">
        <v>54004</v>
      </c>
      <c r="Y210" s="14">
        <v>23233</v>
      </c>
      <c r="Z210" s="14">
        <v>9682</v>
      </c>
      <c r="AA210" s="14">
        <v>14397</v>
      </c>
      <c r="AB210" s="14">
        <v>24955</v>
      </c>
      <c r="AC210" s="14">
        <v>10533</v>
      </c>
      <c r="AD210" s="14">
        <v>18876</v>
      </c>
      <c r="AE210" s="14">
        <v>402704</v>
      </c>
      <c r="AF210" s="12">
        <f t="shared" si="3"/>
        <v>1751812</v>
      </c>
      <c r="AG210" s="12"/>
      <c r="AI210" s="63">
        <v>1751779.2</v>
      </c>
      <c r="AJ210" s="69">
        <f>+AI210/UR_BolxEst2[[#This Row],[TOTAL]]</f>
        <v>0.99998127652967328</v>
      </c>
      <c r="AM210" s="183">
        <f>SUMIFS(UR_BolxEst2[[#This Row],[Federico Lacroze]:[General Lemos]],UR_BolxEst2[[#This Row],[Federico Lacroze]:[General Lemos]],"&gt;="&amp;LARGE(UR_BolxEst2[[#This Row],[Federico Lacroze]:[General Lemos]],11))</f>
        <v>1559818</v>
      </c>
      <c r="AN210" s="184">
        <f>+AM210/UR_BolxEst2[[#This Row],[TOTAL]]</f>
        <v>0.89040262311252583</v>
      </c>
      <c r="AO210" s="183">
        <f>+UR_BolxEst2[[#This Row],[TOTAL]]-AM210</f>
        <v>191994</v>
      </c>
      <c r="AP210" s="184">
        <f>+AO210/UR_BolxEst2[[#This Row],[TOTAL]]</f>
        <v>0.10959737688747423</v>
      </c>
    </row>
    <row r="211" spans="1:42" x14ac:dyDescent="0.25">
      <c r="A211" s="5">
        <v>2011</v>
      </c>
      <c r="B211" s="5" t="s">
        <v>5</v>
      </c>
      <c r="C211" s="5" t="s">
        <v>27</v>
      </c>
      <c r="D211" s="3">
        <v>494985</v>
      </c>
      <c r="G211" s="162">
        <v>2011</v>
      </c>
      <c r="H211" s="162" t="s">
        <v>5</v>
      </c>
      <c r="I211" s="14">
        <v>494985</v>
      </c>
      <c r="J211" s="14">
        <v>7576</v>
      </c>
      <c r="K211" s="14">
        <v>2943</v>
      </c>
      <c r="L211" s="14">
        <v>13649</v>
      </c>
      <c r="M211" s="14">
        <v>28199</v>
      </c>
      <c r="N211" s="14">
        <v>31228</v>
      </c>
      <c r="O211" s="14">
        <v>22183</v>
      </c>
      <c r="P211" s="14">
        <v>29010</v>
      </c>
      <c r="Q211" s="14">
        <v>41678</v>
      </c>
      <c r="R211" s="14">
        <v>67866</v>
      </c>
      <c r="S211" s="14">
        <v>103673</v>
      </c>
      <c r="T211" s="14">
        <v>156903</v>
      </c>
      <c r="U211" s="14">
        <v>26631</v>
      </c>
      <c r="V211" s="14">
        <v>5319</v>
      </c>
      <c r="W211" s="14">
        <v>109170</v>
      </c>
      <c r="X211" s="14">
        <v>49842</v>
      </c>
      <c r="Y211" s="14">
        <v>22466</v>
      </c>
      <c r="Z211" s="14">
        <v>8592</v>
      </c>
      <c r="AA211" s="14">
        <v>17217</v>
      </c>
      <c r="AB211" s="14">
        <v>19618</v>
      </c>
      <c r="AC211" s="14">
        <v>10501</v>
      </c>
      <c r="AD211" s="14">
        <v>14781</v>
      </c>
      <c r="AE211" s="14">
        <v>365728</v>
      </c>
      <c r="AF211" s="12">
        <f t="shared" si="3"/>
        <v>1649758</v>
      </c>
      <c r="AG211" s="12"/>
      <c r="AI211" s="63">
        <v>1653557.9500000002</v>
      </c>
      <c r="AJ211" s="69">
        <f>+AI211/UR_BolxEst2[[#This Row],[TOTAL]]</f>
        <v>1.0023033378228807</v>
      </c>
      <c r="AM211" s="183">
        <f>SUMIFS(UR_BolxEst2[[#This Row],[Federico Lacroze]:[General Lemos]],UR_BolxEst2[[#This Row],[Federico Lacroze]:[General Lemos]],"&gt;="&amp;LARGE(UR_BolxEst2[[#This Row],[Federico Lacroze]:[General Lemos]],11))</f>
        <v>1478282</v>
      </c>
      <c r="AN211" s="184">
        <f>+AM211/UR_BolxEst2[[#This Row],[TOTAL]]</f>
        <v>0.8960599069681735</v>
      </c>
      <c r="AO211" s="183">
        <f>+UR_BolxEst2[[#This Row],[TOTAL]]-AM211</f>
        <v>171476</v>
      </c>
      <c r="AP211" s="184">
        <f>+AO211/UR_BolxEst2[[#This Row],[TOTAL]]</f>
        <v>0.10394009303182648</v>
      </c>
    </row>
    <row r="212" spans="1:42" x14ac:dyDescent="0.25">
      <c r="A212" s="5">
        <v>2011</v>
      </c>
      <c r="B212" s="5" t="s">
        <v>6</v>
      </c>
      <c r="C212" s="5" t="s">
        <v>27</v>
      </c>
      <c r="D212" s="3">
        <v>441010</v>
      </c>
      <c r="G212" s="162">
        <v>2011</v>
      </c>
      <c r="H212" s="162" t="s">
        <v>6</v>
      </c>
      <c r="I212" s="14">
        <v>441010</v>
      </c>
      <c r="J212" s="14">
        <v>6448</v>
      </c>
      <c r="K212" s="14">
        <v>2789</v>
      </c>
      <c r="L212" s="14">
        <v>5267</v>
      </c>
      <c r="M212" s="14">
        <v>14021</v>
      </c>
      <c r="N212" s="14">
        <v>23298</v>
      </c>
      <c r="O212" s="14">
        <v>14535</v>
      </c>
      <c r="P212" s="14">
        <v>20302</v>
      </c>
      <c r="Q212" s="14">
        <v>28303</v>
      </c>
      <c r="R212" s="14">
        <v>50376</v>
      </c>
      <c r="S212" s="14">
        <v>74538</v>
      </c>
      <c r="T212" s="14">
        <v>119670</v>
      </c>
      <c r="U212" s="14">
        <v>13594</v>
      </c>
      <c r="V212" s="14">
        <v>3837</v>
      </c>
      <c r="W212" s="14">
        <v>73113</v>
      </c>
      <c r="X212" s="14">
        <v>39303</v>
      </c>
      <c r="Y212" s="14">
        <v>9395</v>
      </c>
      <c r="Z212" s="14">
        <v>4432</v>
      </c>
      <c r="AA212" s="14">
        <v>9040</v>
      </c>
      <c r="AB212" s="14">
        <v>12153</v>
      </c>
      <c r="AC212" s="14">
        <v>5711</v>
      </c>
      <c r="AD212" s="14">
        <v>6996</v>
      </c>
      <c r="AE212" s="14">
        <v>268604</v>
      </c>
      <c r="AF212" s="12">
        <f t="shared" si="3"/>
        <v>1246735</v>
      </c>
      <c r="AG212" s="12"/>
      <c r="AI212" s="63">
        <v>1254589.25</v>
      </c>
      <c r="AJ212" s="69">
        <f>+AI212/UR_BolxEst2[[#This Row],[TOTAL]]</f>
        <v>1.0062998552218394</v>
      </c>
      <c r="AM212" s="183">
        <f>SUMIFS(UR_BolxEst2[[#This Row],[Federico Lacroze]:[General Lemos]],UR_BolxEst2[[#This Row],[Federico Lacroze]:[General Lemos]],"&gt;="&amp;LARGE(UR_BolxEst2[[#This Row],[Federico Lacroze]:[General Lemos]],11))</f>
        <v>1153052</v>
      </c>
      <c r="AN212" s="184">
        <f>+AM212/UR_BolxEst2[[#This Row],[TOTAL]]</f>
        <v>0.92485732733900949</v>
      </c>
      <c r="AO212" s="183">
        <f>+UR_BolxEst2[[#This Row],[TOTAL]]-AM212</f>
        <v>93683</v>
      </c>
      <c r="AP212" s="184">
        <f>+AO212/UR_BolxEst2[[#This Row],[TOTAL]]</f>
        <v>7.5142672660990506E-2</v>
      </c>
    </row>
    <row r="213" spans="1:42" x14ac:dyDescent="0.25">
      <c r="A213" s="5">
        <v>2011</v>
      </c>
      <c r="B213" s="5" t="s">
        <v>7</v>
      </c>
      <c r="C213" s="5" t="s">
        <v>27</v>
      </c>
      <c r="D213" s="3">
        <v>484878</v>
      </c>
      <c r="G213" s="162">
        <v>2011</v>
      </c>
      <c r="H213" s="162" t="s">
        <v>7</v>
      </c>
      <c r="I213" s="14">
        <v>484878</v>
      </c>
      <c r="J213" s="14">
        <v>5203</v>
      </c>
      <c r="K213" s="14">
        <v>895</v>
      </c>
      <c r="L213" s="14">
        <v>2376</v>
      </c>
      <c r="M213" s="14">
        <v>4475</v>
      </c>
      <c r="N213" s="14">
        <v>11182</v>
      </c>
      <c r="O213" s="14">
        <v>12051</v>
      </c>
      <c r="P213" s="14">
        <v>14771</v>
      </c>
      <c r="Q213" s="14">
        <v>22349</v>
      </c>
      <c r="R213" s="14">
        <v>66390</v>
      </c>
      <c r="S213" s="14">
        <v>102066</v>
      </c>
      <c r="T213" s="14">
        <v>150242</v>
      </c>
      <c r="U213" s="14">
        <v>11723</v>
      </c>
      <c r="V213" s="14">
        <v>2197</v>
      </c>
      <c r="W213" s="14">
        <v>99408</v>
      </c>
      <c r="X213" s="14">
        <v>35229</v>
      </c>
      <c r="Y213" s="14">
        <v>9640</v>
      </c>
      <c r="Z213" s="14">
        <v>5222</v>
      </c>
      <c r="AA213" s="14">
        <v>4988</v>
      </c>
      <c r="AB213" s="14">
        <v>11660</v>
      </c>
      <c r="AC213" s="14">
        <v>6419</v>
      </c>
      <c r="AD213" s="14">
        <v>7773</v>
      </c>
      <c r="AE213" s="14">
        <v>368613</v>
      </c>
      <c r="AF213" s="12">
        <f t="shared" si="3"/>
        <v>1439750</v>
      </c>
      <c r="AG213" s="12"/>
      <c r="AI213" s="63">
        <v>1460870.5</v>
      </c>
      <c r="AJ213" s="69">
        <f>+AI213/UR_BolxEst2[[#This Row],[TOTAL]]</f>
        <v>1.0146695606876195</v>
      </c>
      <c r="AM213" s="183">
        <f>SUMIFS(UR_BolxEst2[[#This Row],[Federico Lacroze]:[General Lemos]],UR_BolxEst2[[#This Row],[Federico Lacroze]:[General Lemos]],"&gt;="&amp;LARGE(UR_BolxEst2[[#This Row],[Federico Lacroze]:[General Lemos]],11))</f>
        <v>1367720</v>
      </c>
      <c r="AN213" s="184">
        <f>+AM213/UR_BolxEst2[[#This Row],[TOTAL]]</f>
        <v>0.94997048098628234</v>
      </c>
      <c r="AO213" s="183">
        <f>+UR_BolxEst2[[#This Row],[TOTAL]]-AM213</f>
        <v>72030</v>
      </c>
      <c r="AP213" s="184">
        <f>+AO213/UR_BolxEst2[[#This Row],[TOTAL]]</f>
        <v>5.002951901371766E-2</v>
      </c>
    </row>
    <row r="214" spans="1:42" x14ac:dyDescent="0.25">
      <c r="A214" s="5">
        <v>2011</v>
      </c>
      <c r="B214" s="5" t="s">
        <v>8</v>
      </c>
      <c r="C214" s="5" t="s">
        <v>27</v>
      </c>
      <c r="D214" s="3">
        <v>582712</v>
      </c>
      <c r="G214" s="162">
        <v>2011</v>
      </c>
      <c r="H214" s="162" t="s">
        <v>8</v>
      </c>
      <c r="I214" s="14">
        <v>582712</v>
      </c>
      <c r="J214" s="14">
        <v>6567</v>
      </c>
      <c r="K214" s="14">
        <v>543</v>
      </c>
      <c r="L214" s="14">
        <v>1721</v>
      </c>
      <c r="M214" s="14">
        <v>3679</v>
      </c>
      <c r="N214" s="14">
        <v>9062</v>
      </c>
      <c r="O214" s="14">
        <v>16832</v>
      </c>
      <c r="P214" s="14">
        <v>20711</v>
      </c>
      <c r="Q214" s="14">
        <v>17377</v>
      </c>
      <c r="R214" s="14">
        <v>70864</v>
      </c>
      <c r="S214" s="14">
        <v>104484</v>
      </c>
      <c r="T214" s="14">
        <v>159835</v>
      </c>
      <c r="U214" s="14">
        <v>10057</v>
      </c>
      <c r="V214" s="14">
        <v>1968</v>
      </c>
      <c r="W214" s="14">
        <v>114510</v>
      </c>
      <c r="X214" s="14">
        <v>35884</v>
      </c>
      <c r="Y214" s="14">
        <v>10940</v>
      </c>
      <c r="Z214" s="14">
        <v>6614</v>
      </c>
      <c r="AA214" s="14">
        <v>7613</v>
      </c>
      <c r="AB214" s="14">
        <v>18851</v>
      </c>
      <c r="AC214" s="14">
        <v>10323</v>
      </c>
      <c r="AD214" s="14">
        <v>6603</v>
      </c>
      <c r="AE214" s="14">
        <v>392644</v>
      </c>
      <c r="AF214" s="12">
        <f t="shared" si="3"/>
        <v>1610394</v>
      </c>
      <c r="AG214" s="12"/>
      <c r="AI214" s="63">
        <v>1631299.85</v>
      </c>
      <c r="AJ214" s="69">
        <f>+AI214/UR_BolxEst2[[#This Row],[TOTAL]]</f>
        <v>1.0129818230818048</v>
      </c>
      <c r="AM214" s="183">
        <f>SUMIFS(UR_BolxEst2[[#This Row],[Federico Lacroze]:[General Lemos]],UR_BolxEst2[[#This Row],[Federico Lacroze]:[General Lemos]],"&gt;="&amp;LARGE(UR_BolxEst2[[#This Row],[Federico Lacroze]:[General Lemos]],11))</f>
        <v>1534704</v>
      </c>
      <c r="AN214" s="184">
        <f>+AM214/UR_BolxEst2[[#This Row],[TOTAL]]</f>
        <v>0.95299907972831488</v>
      </c>
      <c r="AO214" s="183">
        <f>+UR_BolxEst2[[#This Row],[TOTAL]]-AM214</f>
        <v>75690</v>
      </c>
      <c r="AP214" s="184">
        <f>+AO214/UR_BolxEst2[[#This Row],[TOTAL]]</f>
        <v>4.7000920271685065E-2</v>
      </c>
    </row>
    <row r="215" spans="1:42" x14ac:dyDescent="0.25">
      <c r="A215" s="5">
        <v>2011</v>
      </c>
      <c r="B215" s="5" t="s">
        <v>9</v>
      </c>
      <c r="C215" s="5" t="s">
        <v>27</v>
      </c>
      <c r="D215" s="3">
        <v>524060</v>
      </c>
      <c r="G215" s="162">
        <v>2011</v>
      </c>
      <c r="H215" s="162" t="s">
        <v>9</v>
      </c>
      <c r="I215" s="14">
        <v>524060</v>
      </c>
      <c r="J215" s="14">
        <v>4606</v>
      </c>
      <c r="K215" s="14">
        <v>1144</v>
      </c>
      <c r="L215" s="14">
        <v>4762</v>
      </c>
      <c r="M215" s="14">
        <v>10789</v>
      </c>
      <c r="N215" s="14">
        <v>11923</v>
      </c>
      <c r="O215" s="14">
        <v>22322</v>
      </c>
      <c r="P215" s="14">
        <v>23194</v>
      </c>
      <c r="Q215" s="14">
        <v>33729</v>
      </c>
      <c r="R215" s="14">
        <v>71504</v>
      </c>
      <c r="S215" s="14">
        <v>110510</v>
      </c>
      <c r="T215" s="14">
        <v>152671</v>
      </c>
      <c r="U215" s="14">
        <v>8528</v>
      </c>
      <c r="V215" s="14">
        <v>2687</v>
      </c>
      <c r="W215" s="14">
        <v>97840</v>
      </c>
      <c r="X215" s="14">
        <v>33244</v>
      </c>
      <c r="Y215" s="14">
        <v>14725</v>
      </c>
      <c r="Z215" s="14">
        <v>5704</v>
      </c>
      <c r="AA215" s="14">
        <v>8910</v>
      </c>
      <c r="AB215" s="14">
        <v>17250</v>
      </c>
      <c r="AC215" s="14">
        <v>10802</v>
      </c>
      <c r="AD215" s="14">
        <v>9156</v>
      </c>
      <c r="AE215" s="14">
        <v>381782</v>
      </c>
      <c r="AF215" s="12">
        <f t="shared" si="3"/>
        <v>1561842</v>
      </c>
      <c r="AG215" s="12"/>
      <c r="AI215" s="63">
        <v>1581825.2000000002</v>
      </c>
      <c r="AJ215" s="69">
        <f>+AI215/UR_BolxEst2[[#This Row],[TOTAL]]</f>
        <v>1.0127946360771449</v>
      </c>
      <c r="AM215" s="183">
        <f>SUMIFS(UR_BolxEst2[[#This Row],[Federico Lacroze]:[General Lemos]],UR_BolxEst2[[#This Row],[Federico Lacroze]:[General Lemos]],"&gt;="&amp;LARGE(UR_BolxEst2[[#This Row],[Federico Lacroze]:[General Lemos]],11))</f>
        <v>1468106</v>
      </c>
      <c r="AN215" s="184">
        <f>+AM215/UR_BolxEst2[[#This Row],[TOTAL]]</f>
        <v>0.93998368592981874</v>
      </c>
      <c r="AO215" s="183">
        <f>+UR_BolxEst2[[#This Row],[TOTAL]]-AM215</f>
        <v>93736</v>
      </c>
      <c r="AP215" s="184">
        <f>+AO215/UR_BolxEst2[[#This Row],[TOTAL]]</f>
        <v>6.0016314070181237E-2</v>
      </c>
    </row>
    <row r="216" spans="1:42" x14ac:dyDescent="0.25">
      <c r="A216" s="5">
        <v>2011</v>
      </c>
      <c r="B216" s="5" t="s">
        <v>10</v>
      </c>
      <c r="C216" s="5" t="s">
        <v>27</v>
      </c>
      <c r="D216" s="3">
        <v>559226</v>
      </c>
      <c r="G216" s="162">
        <v>2011</v>
      </c>
      <c r="H216" s="162" t="s">
        <v>10</v>
      </c>
      <c r="I216" s="14">
        <v>559226</v>
      </c>
      <c r="J216" s="14">
        <v>6502</v>
      </c>
      <c r="K216" s="14">
        <v>3359</v>
      </c>
      <c r="L216" s="14">
        <v>14218</v>
      </c>
      <c r="M216" s="14">
        <v>29757</v>
      </c>
      <c r="N216" s="14">
        <v>28914</v>
      </c>
      <c r="O216" s="14">
        <v>33132</v>
      </c>
      <c r="P216" s="14">
        <v>35049</v>
      </c>
      <c r="Q216" s="14">
        <v>45135</v>
      </c>
      <c r="R216" s="14">
        <v>78859</v>
      </c>
      <c r="S216" s="14">
        <v>133593</v>
      </c>
      <c r="T216" s="14">
        <v>166801</v>
      </c>
      <c r="U216" s="14">
        <v>24469</v>
      </c>
      <c r="V216" s="14">
        <v>6540</v>
      </c>
      <c r="W216" s="14">
        <v>114836</v>
      </c>
      <c r="X216" s="14">
        <v>46884</v>
      </c>
      <c r="Y216" s="14">
        <v>24835</v>
      </c>
      <c r="Z216" s="14">
        <v>9983</v>
      </c>
      <c r="AA216" s="14">
        <v>16048</v>
      </c>
      <c r="AB216" s="14">
        <v>26582</v>
      </c>
      <c r="AC216" s="14">
        <v>12694</v>
      </c>
      <c r="AD216" s="14">
        <v>22369</v>
      </c>
      <c r="AE216" s="14">
        <v>385143</v>
      </c>
      <c r="AF216" s="12">
        <f t="shared" si="3"/>
        <v>1824928</v>
      </c>
      <c r="AG216" s="12"/>
      <c r="AI216" s="63">
        <v>1712589.6000000003</v>
      </c>
      <c r="AJ216" s="69">
        <f>+AI216/UR_BolxEst2[[#This Row],[TOTAL]]</f>
        <v>0.93844228375037275</v>
      </c>
      <c r="AM216" s="183">
        <f>SUMIFS(UR_BolxEst2[[#This Row],[Federico Lacroze]:[General Lemos]],UR_BolxEst2[[#This Row],[Federico Lacroze]:[General Lemos]],"&gt;="&amp;LARGE(UR_BolxEst2[[#This Row],[Federico Lacroze]:[General Lemos]],11))</f>
        <v>1628415</v>
      </c>
      <c r="AN216" s="184">
        <f>+AM216/UR_BolxEst2[[#This Row],[TOTAL]]</f>
        <v>0.89231739553560474</v>
      </c>
      <c r="AO216" s="183">
        <f>+UR_BolxEst2[[#This Row],[TOTAL]]-AM216</f>
        <v>196513</v>
      </c>
      <c r="AP216" s="184">
        <f>+AO216/UR_BolxEst2[[#This Row],[TOTAL]]</f>
        <v>0.1076826044643953</v>
      </c>
    </row>
    <row r="217" spans="1:42" x14ac:dyDescent="0.25">
      <c r="A217" s="5">
        <v>2011</v>
      </c>
      <c r="B217" s="5" t="s">
        <v>11</v>
      </c>
      <c r="C217" s="5" t="s">
        <v>27</v>
      </c>
      <c r="D217" s="3">
        <v>449208</v>
      </c>
      <c r="G217" s="162">
        <v>2011</v>
      </c>
      <c r="H217" s="162" t="s">
        <v>11</v>
      </c>
      <c r="I217" s="14">
        <v>449208</v>
      </c>
      <c r="J217" s="14">
        <v>6003</v>
      </c>
      <c r="K217" s="14">
        <v>2349</v>
      </c>
      <c r="L217" s="14">
        <v>11540</v>
      </c>
      <c r="M217" s="14">
        <v>28782</v>
      </c>
      <c r="N217" s="14">
        <v>25304</v>
      </c>
      <c r="O217" s="14">
        <v>25315</v>
      </c>
      <c r="P217" s="14">
        <v>31711</v>
      </c>
      <c r="Q217" s="14">
        <v>39044</v>
      </c>
      <c r="R217" s="14">
        <v>67457</v>
      </c>
      <c r="S217" s="14">
        <v>120187</v>
      </c>
      <c r="T217" s="14">
        <v>142225</v>
      </c>
      <c r="U217" s="14">
        <v>19903</v>
      </c>
      <c r="V217" s="14">
        <v>6660</v>
      </c>
      <c r="W217" s="14">
        <v>99104</v>
      </c>
      <c r="X217" s="14">
        <v>39608</v>
      </c>
      <c r="Y217" s="14">
        <v>18162</v>
      </c>
      <c r="Z217" s="14">
        <v>8713</v>
      </c>
      <c r="AA217" s="14">
        <v>13619</v>
      </c>
      <c r="AB217" s="14">
        <v>20217</v>
      </c>
      <c r="AC217" s="14">
        <v>10890</v>
      </c>
      <c r="AD217" s="14">
        <v>19343</v>
      </c>
      <c r="AE217" s="14">
        <v>345427</v>
      </c>
      <c r="AF217" s="12">
        <f t="shared" si="3"/>
        <v>1550771</v>
      </c>
      <c r="AG217" s="12"/>
      <c r="AI217" s="63">
        <v>1576102.4500000002</v>
      </c>
      <c r="AJ217" s="69">
        <f>+AI217/UR_BolxEst2[[#This Row],[TOTAL]]</f>
        <v>1.0163347457490501</v>
      </c>
      <c r="AM217" s="183">
        <f>SUMIFS(UR_BolxEst2[[#This Row],[Federico Lacroze]:[General Lemos]],UR_BolxEst2[[#This Row],[Federico Lacroze]:[General Lemos]],"&gt;="&amp;LARGE(UR_BolxEst2[[#This Row],[Federico Lacroze]:[General Lemos]],11))</f>
        <v>1388068</v>
      </c>
      <c r="AN217" s="184">
        <f>+AM217/UR_BolxEst2[[#This Row],[TOTAL]]</f>
        <v>0.89508251057054844</v>
      </c>
      <c r="AO217" s="183">
        <f>+UR_BolxEst2[[#This Row],[TOTAL]]-AM217</f>
        <v>162703</v>
      </c>
      <c r="AP217" s="184">
        <f>+AO217/UR_BolxEst2[[#This Row],[TOTAL]]</f>
        <v>0.10491748942945155</v>
      </c>
    </row>
    <row r="218" spans="1:42" x14ac:dyDescent="0.25">
      <c r="A218" s="5">
        <v>2012</v>
      </c>
      <c r="B218" s="5" t="s">
        <v>12</v>
      </c>
      <c r="C218" s="5" t="s">
        <v>27</v>
      </c>
      <c r="D218" s="3">
        <v>425380</v>
      </c>
      <c r="G218" s="162">
        <v>2012</v>
      </c>
      <c r="H218" s="162" t="s">
        <v>12</v>
      </c>
      <c r="I218" s="14">
        <v>425380</v>
      </c>
      <c r="J218" s="14">
        <v>5617</v>
      </c>
      <c r="K218" s="14">
        <v>1849</v>
      </c>
      <c r="L218" s="14">
        <v>10983</v>
      </c>
      <c r="M218" s="14">
        <v>26068</v>
      </c>
      <c r="N218" s="14">
        <v>21406</v>
      </c>
      <c r="O218" s="14">
        <v>26940</v>
      </c>
      <c r="P218" s="14">
        <v>29500</v>
      </c>
      <c r="Q218" s="14">
        <v>34201</v>
      </c>
      <c r="R218" s="14">
        <v>60593</v>
      </c>
      <c r="S218" s="14">
        <v>104454</v>
      </c>
      <c r="T218" s="14">
        <v>129196</v>
      </c>
      <c r="U218" s="14">
        <v>19687</v>
      </c>
      <c r="V218" s="14">
        <v>2642</v>
      </c>
      <c r="W218" s="14">
        <v>84984</v>
      </c>
      <c r="X218" s="14">
        <v>33321</v>
      </c>
      <c r="Y218" s="14">
        <v>18119</v>
      </c>
      <c r="Z218" s="14">
        <v>7112</v>
      </c>
      <c r="AA218" s="14">
        <v>12325</v>
      </c>
      <c r="AB218" s="14">
        <v>19565</v>
      </c>
      <c r="AC218" s="14">
        <v>9624</v>
      </c>
      <c r="AD218" s="14">
        <v>16558</v>
      </c>
      <c r="AE218" s="14">
        <v>297244</v>
      </c>
      <c r="AF218" s="12">
        <f t="shared" si="3"/>
        <v>1397368</v>
      </c>
      <c r="AG218" s="12"/>
      <c r="AI218" s="63">
        <v>1417968.5499999998</v>
      </c>
      <c r="AJ218" s="69">
        <f>+AI218/UR_BolxEst2[[#This Row],[TOTAL]]</f>
        <v>1.014742394272661</v>
      </c>
      <c r="AM218" s="183">
        <f>SUMIFS(UR_BolxEst2[[#This Row],[Federico Lacroze]:[General Lemos]],UR_BolxEst2[[#This Row],[Federico Lacroze]:[General Lemos]],"&gt;="&amp;LARGE(UR_BolxEst2[[#This Row],[Federico Lacroze]:[General Lemos]],11))</f>
        <v>1251881</v>
      </c>
      <c r="AN218" s="184">
        <f>+AM218/UR_BolxEst2[[#This Row],[TOTAL]]</f>
        <v>0.89588497804443779</v>
      </c>
      <c r="AO218" s="183">
        <f>+UR_BolxEst2[[#This Row],[TOTAL]]-AM218</f>
        <v>145487</v>
      </c>
      <c r="AP218" s="184">
        <f>+AO218/UR_BolxEst2[[#This Row],[TOTAL]]</f>
        <v>0.10411502195556217</v>
      </c>
    </row>
    <row r="219" spans="1:42" x14ac:dyDescent="0.25">
      <c r="A219" s="5">
        <v>2012</v>
      </c>
      <c r="B219" s="5" t="s">
        <v>13</v>
      </c>
      <c r="C219" s="5" t="s">
        <v>27</v>
      </c>
      <c r="D219" s="3">
        <v>428646</v>
      </c>
      <c r="G219" s="162">
        <v>2012</v>
      </c>
      <c r="H219" s="162" t="s">
        <v>13</v>
      </c>
      <c r="I219" s="14">
        <v>428646</v>
      </c>
      <c r="J219" s="14">
        <v>5038</v>
      </c>
      <c r="K219" s="14">
        <v>2036</v>
      </c>
      <c r="L219" s="14">
        <v>10713</v>
      </c>
      <c r="M219" s="14">
        <v>24847</v>
      </c>
      <c r="N219" s="14">
        <v>20376</v>
      </c>
      <c r="O219" s="14">
        <v>25516</v>
      </c>
      <c r="P219" s="14">
        <v>25751</v>
      </c>
      <c r="Q219" s="14">
        <v>34862</v>
      </c>
      <c r="R219" s="14">
        <v>54029</v>
      </c>
      <c r="S219" s="14">
        <v>102822</v>
      </c>
      <c r="T219" s="14">
        <v>121558</v>
      </c>
      <c r="U219" s="14">
        <v>18793</v>
      </c>
      <c r="V219" s="14">
        <v>5312</v>
      </c>
      <c r="W219" s="14">
        <v>76631</v>
      </c>
      <c r="X219" s="14">
        <v>38066</v>
      </c>
      <c r="Y219" s="14">
        <v>17245</v>
      </c>
      <c r="Z219" s="14">
        <v>6235</v>
      </c>
      <c r="AA219" s="14">
        <v>15738</v>
      </c>
      <c r="AB219" s="14">
        <v>21618</v>
      </c>
      <c r="AC219" s="14">
        <v>8917</v>
      </c>
      <c r="AD219" s="14">
        <v>12356</v>
      </c>
      <c r="AE219" s="14">
        <v>279241</v>
      </c>
      <c r="AF219" s="12">
        <f t="shared" si="3"/>
        <v>1356346</v>
      </c>
      <c r="AG219" s="12"/>
      <c r="AI219" s="63">
        <v>1402922.3</v>
      </c>
      <c r="AJ219" s="69">
        <f>+AI219/UR_BolxEst2[[#This Row],[TOTAL]]</f>
        <v>1.0343395416803678</v>
      </c>
      <c r="AM219" s="183">
        <f>SUMIFS(UR_BolxEst2[[#This Row],[Federico Lacroze]:[General Lemos]],UR_BolxEst2[[#This Row],[Federico Lacroze]:[General Lemos]],"&gt;="&amp;LARGE(UR_BolxEst2[[#This Row],[Federico Lacroze]:[General Lemos]],11))</f>
        <v>1211969</v>
      </c>
      <c r="AN219" s="184">
        <f>+AM219/UR_BolxEst2[[#This Row],[TOTAL]]</f>
        <v>0.89355444702163023</v>
      </c>
      <c r="AO219" s="183">
        <f>+UR_BolxEst2[[#This Row],[TOTAL]]-AM219</f>
        <v>144377</v>
      </c>
      <c r="AP219" s="184">
        <f>+AO219/UR_BolxEst2[[#This Row],[TOTAL]]</f>
        <v>0.10644555297836983</v>
      </c>
    </row>
    <row r="220" spans="1:42" x14ac:dyDescent="0.25">
      <c r="A220" s="5">
        <v>2012</v>
      </c>
      <c r="B220" s="5" t="s">
        <v>14</v>
      </c>
      <c r="C220" s="5" t="s">
        <v>27</v>
      </c>
      <c r="D220" s="3">
        <v>556178</v>
      </c>
      <c r="G220" s="162">
        <v>2012</v>
      </c>
      <c r="H220" s="162" t="s">
        <v>14</v>
      </c>
      <c r="I220" s="14">
        <v>556178</v>
      </c>
      <c r="J220" s="14">
        <v>7384</v>
      </c>
      <c r="K220" s="14">
        <v>3879</v>
      </c>
      <c r="L220" s="14">
        <v>13928</v>
      </c>
      <c r="M220" s="14">
        <v>34289</v>
      </c>
      <c r="N220" s="14">
        <v>29554</v>
      </c>
      <c r="O220" s="14">
        <v>34503</v>
      </c>
      <c r="P220" s="14">
        <v>37494</v>
      </c>
      <c r="Q220" s="14">
        <v>48462</v>
      </c>
      <c r="R220" s="14">
        <v>77265</v>
      </c>
      <c r="S220" s="14">
        <v>137695</v>
      </c>
      <c r="T220" s="14">
        <v>164530</v>
      </c>
      <c r="U220" s="14">
        <v>23999</v>
      </c>
      <c r="V220" s="14">
        <v>8241</v>
      </c>
      <c r="W220" s="14">
        <v>109682</v>
      </c>
      <c r="X220" s="14">
        <v>53031</v>
      </c>
      <c r="Y220" s="14">
        <v>23444</v>
      </c>
      <c r="Z220" s="14">
        <v>8036</v>
      </c>
      <c r="AA220" s="14">
        <v>18500</v>
      </c>
      <c r="AB220" s="14">
        <v>27067</v>
      </c>
      <c r="AC220" s="14">
        <v>11433</v>
      </c>
      <c r="AD220" s="14">
        <v>20597</v>
      </c>
      <c r="AE220" s="14">
        <v>356095</v>
      </c>
      <c r="AF220" s="12">
        <f t="shared" si="3"/>
        <v>1805286</v>
      </c>
      <c r="AG220" s="12"/>
      <c r="AI220" s="63">
        <v>1848933.1500000001</v>
      </c>
      <c r="AJ220" s="69">
        <f>+AI220/UR_BolxEst2[[#This Row],[TOTAL]]</f>
        <v>1.0241774156560235</v>
      </c>
      <c r="AM220" s="183">
        <f>SUMIFS(UR_BolxEst2[[#This Row],[Federico Lacroze]:[General Lemos]],UR_BolxEst2[[#This Row],[Federico Lacroze]:[General Lemos]],"&gt;="&amp;LARGE(UR_BolxEst2[[#This Row],[Federico Lacroze]:[General Lemos]],11))</f>
        <v>1609224</v>
      </c>
      <c r="AN220" s="184">
        <f>+AM220/UR_BolxEst2[[#This Row],[TOTAL]]</f>
        <v>0.89139560158335018</v>
      </c>
      <c r="AO220" s="183">
        <f>+UR_BolxEst2[[#This Row],[TOTAL]]-AM220</f>
        <v>196062</v>
      </c>
      <c r="AP220" s="184">
        <f>+AO220/UR_BolxEst2[[#This Row],[TOTAL]]</f>
        <v>0.10860439841664978</v>
      </c>
    </row>
    <row r="221" spans="1:42" x14ac:dyDescent="0.25">
      <c r="A221" s="5">
        <v>2012</v>
      </c>
      <c r="B221" s="5" t="s">
        <v>15</v>
      </c>
      <c r="C221" s="5" t="s">
        <v>27</v>
      </c>
      <c r="D221" s="3">
        <v>487111</v>
      </c>
      <c r="G221" s="162">
        <v>2012</v>
      </c>
      <c r="H221" s="162" t="s">
        <v>15</v>
      </c>
      <c r="I221" s="14">
        <v>487111</v>
      </c>
      <c r="J221" s="14">
        <v>6325</v>
      </c>
      <c r="K221" s="14">
        <v>3691</v>
      </c>
      <c r="L221" s="14">
        <v>10589</v>
      </c>
      <c r="M221" s="14">
        <v>28570</v>
      </c>
      <c r="N221" s="14">
        <v>24954</v>
      </c>
      <c r="O221" s="14">
        <v>28962</v>
      </c>
      <c r="P221" s="14">
        <v>35067</v>
      </c>
      <c r="Q221" s="14">
        <v>40786</v>
      </c>
      <c r="R221" s="14">
        <v>64737</v>
      </c>
      <c r="S221" s="14">
        <v>120017</v>
      </c>
      <c r="T221" s="14">
        <v>141457</v>
      </c>
      <c r="U221" s="14">
        <v>22070</v>
      </c>
      <c r="V221" s="14">
        <v>7416</v>
      </c>
      <c r="W221" s="14">
        <v>98198</v>
      </c>
      <c r="X221" s="14">
        <v>42121</v>
      </c>
      <c r="Y221" s="14">
        <v>20422</v>
      </c>
      <c r="Z221" s="14">
        <v>6681</v>
      </c>
      <c r="AA221" s="14">
        <v>17189</v>
      </c>
      <c r="AB221" s="14">
        <v>19623</v>
      </c>
      <c r="AC221" s="14">
        <v>10499</v>
      </c>
      <c r="AD221" s="14">
        <v>17317</v>
      </c>
      <c r="AE221" s="14">
        <v>315396</v>
      </c>
      <c r="AF221" s="12">
        <f t="shared" si="3"/>
        <v>1569198</v>
      </c>
      <c r="AG221" s="12"/>
      <c r="AI221" s="63">
        <v>1626292.3500000003</v>
      </c>
      <c r="AJ221" s="69">
        <f>+AI221/UR_BolxEst2[[#This Row],[TOTAL]]</f>
        <v>1.0363844142039438</v>
      </c>
      <c r="AM221" s="183">
        <f>SUMIFS(UR_BolxEst2[[#This Row],[Federico Lacroze]:[General Lemos]],UR_BolxEst2[[#This Row],[Federico Lacroze]:[General Lemos]],"&gt;="&amp;LARGE(UR_BolxEst2[[#This Row],[Federico Lacroze]:[General Lemos]],11))</f>
        <v>1402422</v>
      </c>
      <c r="AN221" s="184">
        <f>+AM221/UR_BolxEst2[[#This Row],[TOTAL]]</f>
        <v>0.89371895707233884</v>
      </c>
      <c r="AO221" s="183">
        <f>+UR_BolxEst2[[#This Row],[TOTAL]]-AM221</f>
        <v>166776</v>
      </c>
      <c r="AP221" s="184">
        <f>+AO221/UR_BolxEst2[[#This Row],[TOTAL]]</f>
        <v>0.10628104292766113</v>
      </c>
    </row>
    <row r="222" spans="1:42" x14ac:dyDescent="0.25">
      <c r="A222" s="5">
        <v>2012</v>
      </c>
      <c r="B222" s="5" t="s">
        <v>4</v>
      </c>
      <c r="C222" s="5" t="s">
        <v>27</v>
      </c>
      <c r="D222" s="3">
        <v>538170</v>
      </c>
      <c r="G222" s="162">
        <v>2012</v>
      </c>
      <c r="H222" s="162" t="s">
        <v>4</v>
      </c>
      <c r="I222" s="14">
        <v>538170</v>
      </c>
      <c r="J222" s="14">
        <v>10047</v>
      </c>
      <c r="K222" s="14">
        <v>8438</v>
      </c>
      <c r="L222" s="14">
        <v>13109</v>
      </c>
      <c r="M222" s="14">
        <v>34160</v>
      </c>
      <c r="N222" s="14">
        <v>28232</v>
      </c>
      <c r="O222" s="14">
        <v>31206</v>
      </c>
      <c r="P222" s="14">
        <v>37910</v>
      </c>
      <c r="Q222" s="14">
        <v>44936</v>
      </c>
      <c r="R222" s="14">
        <v>71048</v>
      </c>
      <c r="S222" s="14">
        <v>132876</v>
      </c>
      <c r="T222" s="14">
        <v>156674</v>
      </c>
      <c r="U222" s="14">
        <v>24362</v>
      </c>
      <c r="V222" s="14">
        <v>8484</v>
      </c>
      <c r="W222" s="14">
        <v>109311</v>
      </c>
      <c r="X222" s="14">
        <v>42419</v>
      </c>
      <c r="Y222" s="14">
        <v>22999</v>
      </c>
      <c r="Z222" s="14">
        <v>8404</v>
      </c>
      <c r="AA222" s="14">
        <v>19359</v>
      </c>
      <c r="AB222" s="14">
        <v>24346</v>
      </c>
      <c r="AC222" s="14">
        <v>13781</v>
      </c>
      <c r="AD222" s="14">
        <v>19506</v>
      </c>
      <c r="AE222" s="14">
        <v>349514</v>
      </c>
      <c r="AF222" s="12">
        <f t="shared" si="3"/>
        <v>1749291</v>
      </c>
      <c r="AG222" s="12"/>
      <c r="AI222" s="63">
        <v>1788573.6500000004</v>
      </c>
      <c r="AJ222" s="69">
        <f>+AI222/UR_BolxEst2[[#This Row],[TOTAL]]</f>
        <v>1.022456326591745</v>
      </c>
      <c r="AM222" s="183">
        <f>SUMIFS(UR_BolxEst2[[#This Row],[Federico Lacroze]:[General Lemos]],UR_BolxEst2[[#This Row],[Federico Lacroze]:[General Lemos]],"&gt;="&amp;LARGE(UR_BolxEst2[[#This Row],[Federico Lacroze]:[General Lemos]],11))</f>
        <v>1548224</v>
      </c>
      <c r="AN222" s="184">
        <f>+AM222/UR_BolxEst2[[#This Row],[TOTAL]]</f>
        <v>0.88505800349970365</v>
      </c>
      <c r="AO222" s="183">
        <f>+UR_BolxEst2[[#This Row],[TOTAL]]-AM222</f>
        <v>201067</v>
      </c>
      <c r="AP222" s="184">
        <f>+AO222/UR_BolxEst2[[#This Row],[TOTAL]]</f>
        <v>0.11494199650029641</v>
      </c>
    </row>
    <row r="223" spans="1:42" x14ac:dyDescent="0.25">
      <c r="A223" s="5">
        <v>2012</v>
      </c>
      <c r="B223" s="5" t="s">
        <v>5</v>
      </c>
      <c r="C223" s="5" t="s">
        <v>27</v>
      </c>
      <c r="D223" s="3">
        <v>536618</v>
      </c>
      <c r="G223" s="162">
        <v>2012</v>
      </c>
      <c r="H223" s="162" t="s">
        <v>5</v>
      </c>
      <c r="I223" s="14">
        <v>536618</v>
      </c>
      <c r="J223" s="14">
        <v>7610</v>
      </c>
      <c r="K223" s="14">
        <v>4267</v>
      </c>
      <c r="L223" s="14">
        <v>14285</v>
      </c>
      <c r="M223" s="14">
        <v>33894</v>
      </c>
      <c r="N223" s="14">
        <v>27598</v>
      </c>
      <c r="O223" s="14">
        <v>28593</v>
      </c>
      <c r="P223" s="14">
        <v>39068</v>
      </c>
      <c r="Q223" s="14">
        <v>45464</v>
      </c>
      <c r="R223" s="14">
        <v>71306</v>
      </c>
      <c r="S223" s="14">
        <v>128615</v>
      </c>
      <c r="T223" s="14">
        <v>150009</v>
      </c>
      <c r="U223" s="14">
        <v>22857</v>
      </c>
      <c r="V223" s="14">
        <v>7027</v>
      </c>
      <c r="W223" s="14">
        <v>106280</v>
      </c>
      <c r="X223" s="14">
        <v>42960</v>
      </c>
      <c r="Y223" s="14">
        <v>25232</v>
      </c>
      <c r="Z223" s="14">
        <v>8522</v>
      </c>
      <c r="AA223" s="14">
        <v>18298</v>
      </c>
      <c r="AB223" s="14">
        <v>22481</v>
      </c>
      <c r="AC223" s="14">
        <v>11737</v>
      </c>
      <c r="AD223" s="14">
        <v>17267</v>
      </c>
      <c r="AE223" s="14">
        <v>329867</v>
      </c>
      <c r="AF223" s="12">
        <f t="shared" si="3"/>
        <v>1699855</v>
      </c>
      <c r="AG223" s="12"/>
      <c r="AI223" s="63">
        <v>1733218.85</v>
      </c>
      <c r="AJ223" s="69">
        <f>+AI223/UR_BolxEst2[[#This Row],[TOTAL]]</f>
        <v>1.0196274682252311</v>
      </c>
      <c r="AM223" s="183">
        <f>SUMIFS(UR_BolxEst2[[#This Row],[Federico Lacroze]:[General Lemos]],UR_BolxEst2[[#This Row],[Federico Lacroze]:[General Lemos]],"&gt;="&amp;LARGE(UR_BolxEst2[[#This Row],[Federico Lacroze]:[General Lemos]],11))</f>
        <v>1512674</v>
      </c>
      <c r="AN223" s="184">
        <f>+AM223/UR_BolxEst2[[#This Row],[TOTAL]]</f>
        <v>0.88988413717640624</v>
      </c>
      <c r="AO223" s="183">
        <f>+UR_BolxEst2[[#This Row],[TOTAL]]-AM223</f>
        <v>187181</v>
      </c>
      <c r="AP223" s="184">
        <f>+AO223/UR_BolxEst2[[#This Row],[TOTAL]]</f>
        <v>0.11011586282359377</v>
      </c>
    </row>
    <row r="224" spans="1:42" x14ac:dyDescent="0.25">
      <c r="A224" s="5">
        <v>2012</v>
      </c>
      <c r="B224" s="5" t="s">
        <v>6</v>
      </c>
      <c r="C224" s="5" t="s">
        <v>27</v>
      </c>
      <c r="D224" s="3">
        <v>532255</v>
      </c>
      <c r="G224" s="162">
        <v>2012</v>
      </c>
      <c r="H224" s="162" t="s">
        <v>6</v>
      </c>
      <c r="I224" s="14">
        <v>532255</v>
      </c>
      <c r="J224" s="14">
        <v>8147</v>
      </c>
      <c r="K224" s="14">
        <v>8220</v>
      </c>
      <c r="L224" s="14">
        <v>13919</v>
      </c>
      <c r="M224" s="14">
        <v>32693</v>
      </c>
      <c r="N224" s="14">
        <v>26758</v>
      </c>
      <c r="O224" s="14">
        <v>29821</v>
      </c>
      <c r="P224" s="14">
        <v>38827</v>
      </c>
      <c r="Q224" s="14">
        <v>45648</v>
      </c>
      <c r="R224" s="14">
        <v>69646</v>
      </c>
      <c r="S224" s="14">
        <v>133726</v>
      </c>
      <c r="T224" s="14">
        <v>153567</v>
      </c>
      <c r="U224" s="14">
        <v>24649</v>
      </c>
      <c r="V224" s="14">
        <v>8291</v>
      </c>
      <c r="W224" s="14">
        <v>102824</v>
      </c>
      <c r="X224" s="14">
        <v>43724</v>
      </c>
      <c r="Y224" s="14">
        <v>28716</v>
      </c>
      <c r="Z224" s="14">
        <v>11421</v>
      </c>
      <c r="AA224" s="14">
        <v>15981</v>
      </c>
      <c r="AB224" s="14">
        <v>19023</v>
      </c>
      <c r="AC224" s="14">
        <v>10733</v>
      </c>
      <c r="AD224" s="14">
        <v>13491</v>
      </c>
      <c r="AE224" s="14">
        <v>338688</v>
      </c>
      <c r="AF224" s="12">
        <f t="shared" si="3"/>
        <v>1710768</v>
      </c>
      <c r="AG224" s="12"/>
      <c r="AI224" s="63">
        <v>1751085.8000000003</v>
      </c>
      <c r="AJ224" s="69">
        <f>+AI224/UR_BolxEst2[[#This Row],[TOTAL]]</f>
        <v>1.0235670763072493</v>
      </c>
      <c r="AM224" s="183">
        <f>SUMIFS(UR_BolxEst2[[#This Row],[Federico Lacroze]:[General Lemos]],UR_BolxEst2[[#This Row],[Federico Lacroze]:[General Lemos]],"&gt;="&amp;LARGE(UR_BolxEst2[[#This Row],[Federico Lacroze]:[General Lemos]],11))</f>
        <v>1521419</v>
      </c>
      <c r="AN224" s="184">
        <f>+AM224/UR_BolxEst2[[#This Row],[TOTAL]]</f>
        <v>0.88931929986999991</v>
      </c>
      <c r="AO224" s="183">
        <f>+UR_BolxEst2[[#This Row],[TOTAL]]-AM224</f>
        <v>189349</v>
      </c>
      <c r="AP224" s="184">
        <f>+AO224/UR_BolxEst2[[#This Row],[TOTAL]]</f>
        <v>0.11068070013000009</v>
      </c>
    </row>
    <row r="225" spans="1:42" x14ac:dyDescent="0.25">
      <c r="A225" s="5">
        <v>2012</v>
      </c>
      <c r="B225" s="5" t="s">
        <v>7</v>
      </c>
      <c r="C225" s="5" t="s">
        <v>27</v>
      </c>
      <c r="D225" s="3">
        <v>529162</v>
      </c>
      <c r="G225" s="162">
        <v>2012</v>
      </c>
      <c r="H225" s="162" t="s">
        <v>7</v>
      </c>
      <c r="I225" s="14">
        <v>529162</v>
      </c>
      <c r="J225" s="14">
        <v>7491</v>
      </c>
      <c r="K225" s="14">
        <v>5530</v>
      </c>
      <c r="L225" s="14">
        <v>12484</v>
      </c>
      <c r="M225" s="14">
        <v>28479</v>
      </c>
      <c r="N225" s="14">
        <v>21731</v>
      </c>
      <c r="O225" s="14">
        <v>26345</v>
      </c>
      <c r="P225" s="14">
        <v>27673</v>
      </c>
      <c r="Q225" s="14">
        <v>41768</v>
      </c>
      <c r="R225" s="14">
        <v>61294</v>
      </c>
      <c r="S225" s="14">
        <v>124749</v>
      </c>
      <c r="T225" s="14">
        <v>140501</v>
      </c>
      <c r="U225" s="14">
        <v>20629</v>
      </c>
      <c r="V225" s="14">
        <v>7591</v>
      </c>
      <c r="W225" s="14">
        <v>93704</v>
      </c>
      <c r="X225" s="14">
        <v>39691</v>
      </c>
      <c r="Y225" s="14">
        <v>21690</v>
      </c>
      <c r="Z225" s="14">
        <v>9148</v>
      </c>
      <c r="AA225" s="14">
        <v>15037</v>
      </c>
      <c r="AB225" s="14">
        <v>22527</v>
      </c>
      <c r="AC225" s="14">
        <v>11204</v>
      </c>
      <c r="AD225" s="14">
        <v>11335</v>
      </c>
      <c r="AE225" s="14">
        <v>307334</v>
      </c>
      <c r="AF225" s="12">
        <f t="shared" si="3"/>
        <v>1587097</v>
      </c>
      <c r="AG225" s="12"/>
      <c r="AI225" s="63">
        <v>2615192.9435483874</v>
      </c>
      <c r="AJ225" s="69">
        <f>+AI225/UR_BolxEst2[[#This Row],[TOTAL]]</f>
        <v>1.6477839373071637</v>
      </c>
      <c r="AM225" s="183">
        <f>SUMIFS(UR_BolxEst2[[#This Row],[Federico Lacroze]:[General Lemos]],UR_BolxEst2[[#This Row],[Federico Lacroze]:[General Lemos]],"&gt;="&amp;LARGE(UR_BolxEst2[[#This Row],[Federico Lacroze]:[General Lemos]],11))</f>
        <v>1420700</v>
      </c>
      <c r="AN225" s="184">
        <f>+AM225/UR_BolxEst2[[#This Row],[TOTAL]]</f>
        <v>0.89515637670539361</v>
      </c>
      <c r="AO225" s="183">
        <f>+UR_BolxEst2[[#This Row],[TOTAL]]-AM225</f>
        <v>166397</v>
      </c>
      <c r="AP225" s="184">
        <f>+AO225/UR_BolxEst2[[#This Row],[TOTAL]]</f>
        <v>0.10484362329460645</v>
      </c>
    </row>
    <row r="226" spans="1:42" x14ac:dyDescent="0.25">
      <c r="A226" s="5">
        <v>2012</v>
      </c>
      <c r="B226" s="5" t="s">
        <v>8</v>
      </c>
      <c r="C226" s="5" t="s">
        <v>27</v>
      </c>
      <c r="D226" s="3">
        <v>546122</v>
      </c>
      <c r="G226" s="162">
        <v>2012</v>
      </c>
      <c r="H226" s="162" t="s">
        <v>8</v>
      </c>
      <c r="I226" s="14">
        <v>546122</v>
      </c>
      <c r="J226" s="14">
        <v>6853</v>
      </c>
      <c r="K226" s="14">
        <v>3560</v>
      </c>
      <c r="L226" s="14">
        <v>13295</v>
      </c>
      <c r="M226" s="14">
        <v>25731</v>
      </c>
      <c r="N226" s="14">
        <v>22839</v>
      </c>
      <c r="O226" s="14">
        <v>24563</v>
      </c>
      <c r="P226" s="14">
        <v>27900</v>
      </c>
      <c r="Q226" s="14">
        <v>40182</v>
      </c>
      <c r="R226" s="14">
        <v>57578</v>
      </c>
      <c r="S226" s="14">
        <v>116637</v>
      </c>
      <c r="T226" s="14">
        <v>131686</v>
      </c>
      <c r="U226" s="14">
        <v>17648</v>
      </c>
      <c r="V226" s="14">
        <v>7172</v>
      </c>
      <c r="W226" s="14">
        <v>91818</v>
      </c>
      <c r="X226" s="14">
        <v>38335</v>
      </c>
      <c r="Y226" s="14">
        <v>16784</v>
      </c>
      <c r="Z226" s="14">
        <v>9758</v>
      </c>
      <c r="AA226" s="14">
        <v>13779</v>
      </c>
      <c r="AB226" s="14">
        <v>17647</v>
      </c>
      <c r="AC226" s="14">
        <v>10368</v>
      </c>
      <c r="AD226" s="14">
        <v>11362</v>
      </c>
      <c r="AE226" s="14">
        <v>282327</v>
      </c>
      <c r="AF226" s="12">
        <f t="shared" si="3"/>
        <v>1533944</v>
      </c>
      <c r="AG226" s="12"/>
      <c r="AI226" s="63">
        <v>2725789.5</v>
      </c>
      <c r="AJ226" s="69">
        <f>+AI226/UR_BolxEst2[[#This Row],[TOTAL]]</f>
        <v>1.7769811023088196</v>
      </c>
      <c r="AM226" s="183">
        <f>SUMIFS(UR_BolxEst2[[#This Row],[Federico Lacroze]:[General Lemos]],UR_BolxEst2[[#This Row],[Federico Lacroze]:[General Lemos]],"&gt;="&amp;LARGE(UR_BolxEst2[[#This Row],[Federico Lacroze]:[General Lemos]],11))</f>
        <v>1382879</v>
      </c>
      <c r="AN226" s="184">
        <f>+AM226/UR_BolxEst2[[#This Row],[TOTAL]]</f>
        <v>0.90151856912638273</v>
      </c>
      <c r="AO226" s="183">
        <f>+UR_BolxEst2[[#This Row],[TOTAL]]-AM226</f>
        <v>151065</v>
      </c>
      <c r="AP226" s="184">
        <f>+AO226/UR_BolxEst2[[#This Row],[TOTAL]]</f>
        <v>9.8481430873617284E-2</v>
      </c>
    </row>
    <row r="227" spans="1:42" x14ac:dyDescent="0.25">
      <c r="A227" s="5">
        <v>2012</v>
      </c>
      <c r="B227" s="5" t="s">
        <v>9</v>
      </c>
      <c r="C227" s="5" t="s">
        <v>27</v>
      </c>
      <c r="D227" s="3">
        <v>600350</v>
      </c>
      <c r="G227" s="162">
        <v>2012</v>
      </c>
      <c r="H227" s="162" t="s">
        <v>9</v>
      </c>
      <c r="I227" s="14">
        <v>600350</v>
      </c>
      <c r="J227" s="14">
        <v>7405</v>
      </c>
      <c r="K227" s="14">
        <v>3967</v>
      </c>
      <c r="L227" s="14">
        <v>14170</v>
      </c>
      <c r="M227" s="14">
        <v>25634</v>
      </c>
      <c r="N227" s="14">
        <v>23243</v>
      </c>
      <c r="O227" s="14">
        <v>27041</v>
      </c>
      <c r="P227" s="14">
        <v>28871</v>
      </c>
      <c r="Q227" s="14">
        <v>44784</v>
      </c>
      <c r="R227" s="14">
        <v>66329</v>
      </c>
      <c r="S227" s="14">
        <v>124908</v>
      </c>
      <c r="T227" s="14">
        <v>143368</v>
      </c>
      <c r="U227" s="14">
        <v>20129</v>
      </c>
      <c r="V227" s="14">
        <v>7824</v>
      </c>
      <c r="W227" s="14">
        <v>99180</v>
      </c>
      <c r="X227" s="14">
        <v>41433</v>
      </c>
      <c r="Y227" s="14">
        <v>17108</v>
      </c>
      <c r="Z227" s="14">
        <v>9471</v>
      </c>
      <c r="AA227" s="14">
        <v>15366</v>
      </c>
      <c r="AB227" s="14">
        <v>20094</v>
      </c>
      <c r="AC227" s="14">
        <v>11492</v>
      </c>
      <c r="AD227" s="14">
        <v>12224</v>
      </c>
      <c r="AE227" s="14">
        <v>300994</v>
      </c>
      <c r="AF227" s="12">
        <f t="shared" si="3"/>
        <v>1665385</v>
      </c>
      <c r="AG227" s="12"/>
      <c r="AI227" s="63">
        <v>2942906.5</v>
      </c>
      <c r="AJ227" s="69">
        <f>+AI227/UR_BolxEst2[[#This Row],[TOTAL]]</f>
        <v>1.7671028020547801</v>
      </c>
      <c r="AM227" s="183">
        <f>SUMIFS(UR_BolxEst2[[#This Row],[Federico Lacroze]:[General Lemos]],UR_BolxEst2[[#This Row],[Federico Lacroze]:[General Lemos]],"&gt;="&amp;LARGE(UR_BolxEst2[[#This Row],[Federico Lacroze]:[General Lemos]],11))</f>
        <v>1502892</v>
      </c>
      <c r="AN227" s="184">
        <f>+AM227/UR_BolxEst2[[#This Row],[TOTAL]]</f>
        <v>0.90242916803021522</v>
      </c>
      <c r="AO227" s="183">
        <f>+UR_BolxEst2[[#This Row],[TOTAL]]-AM227</f>
        <v>162493</v>
      </c>
      <c r="AP227" s="184">
        <f>+AO227/UR_BolxEst2[[#This Row],[TOTAL]]</f>
        <v>9.7570831969784763E-2</v>
      </c>
    </row>
    <row r="228" spans="1:42" x14ac:dyDescent="0.25">
      <c r="A228" s="5">
        <v>2012</v>
      </c>
      <c r="B228" s="5" t="s">
        <v>10</v>
      </c>
      <c r="C228" s="5" t="s">
        <v>27</v>
      </c>
      <c r="D228" s="3">
        <v>550055</v>
      </c>
      <c r="G228" s="162">
        <v>2012</v>
      </c>
      <c r="H228" s="162" t="s">
        <v>10</v>
      </c>
      <c r="I228" s="14">
        <v>550055</v>
      </c>
      <c r="J228" s="14">
        <v>7365</v>
      </c>
      <c r="K228" s="14">
        <v>2717</v>
      </c>
      <c r="L228" s="14">
        <v>12182</v>
      </c>
      <c r="M228" s="14">
        <v>26042</v>
      </c>
      <c r="N228" s="14">
        <v>21163</v>
      </c>
      <c r="O228" s="14">
        <v>23800</v>
      </c>
      <c r="P228" s="14">
        <v>25886</v>
      </c>
      <c r="Q228" s="14">
        <v>39618</v>
      </c>
      <c r="R228" s="14">
        <v>56829</v>
      </c>
      <c r="S228" s="14">
        <v>111951</v>
      </c>
      <c r="T228" s="14">
        <v>124167</v>
      </c>
      <c r="U228" s="14">
        <v>16523</v>
      </c>
      <c r="V228" s="14">
        <v>6333</v>
      </c>
      <c r="W228" s="14">
        <v>90245</v>
      </c>
      <c r="X228" s="14">
        <v>36250</v>
      </c>
      <c r="Y228" s="14">
        <v>14419</v>
      </c>
      <c r="Z228" s="14">
        <v>7366</v>
      </c>
      <c r="AA228" s="14">
        <v>14611</v>
      </c>
      <c r="AB228" s="14">
        <v>17036</v>
      </c>
      <c r="AC228" s="14">
        <v>10579</v>
      </c>
      <c r="AD228" s="14">
        <v>9913</v>
      </c>
      <c r="AE228" s="14">
        <v>265628</v>
      </c>
      <c r="AF228" s="12">
        <f t="shared" si="3"/>
        <v>1490678</v>
      </c>
      <c r="AG228" s="12"/>
      <c r="AI228" s="63">
        <v>2639539</v>
      </c>
      <c r="AJ228" s="69">
        <f>+AI228/UR_BolxEst2[[#This Row],[TOTAL]]</f>
        <v>1.7706969580284944</v>
      </c>
      <c r="AM228" s="183">
        <f>SUMIFS(UR_BolxEst2[[#This Row],[Federico Lacroze]:[General Lemos]],UR_BolxEst2[[#This Row],[Federico Lacroze]:[General Lemos]],"&gt;="&amp;LARGE(UR_BolxEst2[[#This Row],[Federico Lacroze]:[General Lemos]],11))</f>
        <v>1350471</v>
      </c>
      <c r="AN228" s="184">
        <f>+AM228/UR_BolxEst2[[#This Row],[TOTAL]]</f>
        <v>0.90594414085402752</v>
      </c>
      <c r="AO228" s="183">
        <f>+UR_BolxEst2[[#This Row],[TOTAL]]-AM228</f>
        <v>140207</v>
      </c>
      <c r="AP228" s="184">
        <f>+AO228/UR_BolxEst2[[#This Row],[TOTAL]]</f>
        <v>9.4055859145972504E-2</v>
      </c>
    </row>
    <row r="229" spans="1:42" x14ac:dyDescent="0.25">
      <c r="A229" s="5">
        <v>2012</v>
      </c>
      <c r="B229" s="5" t="s">
        <v>11</v>
      </c>
      <c r="C229" s="5" t="s">
        <v>27</v>
      </c>
      <c r="D229" s="3">
        <v>511266</v>
      </c>
      <c r="G229" s="162">
        <v>2012</v>
      </c>
      <c r="H229" s="162" t="s">
        <v>11</v>
      </c>
      <c r="I229" s="14">
        <v>511266</v>
      </c>
      <c r="J229" s="14">
        <v>6690</v>
      </c>
      <c r="K229" s="14">
        <v>1840</v>
      </c>
      <c r="L229" s="14">
        <v>11443</v>
      </c>
      <c r="M229" s="14">
        <v>24760</v>
      </c>
      <c r="N229" s="14">
        <v>20976</v>
      </c>
      <c r="O229" s="14">
        <v>19973</v>
      </c>
      <c r="P229" s="14">
        <v>25482</v>
      </c>
      <c r="Q229" s="14">
        <v>34581</v>
      </c>
      <c r="R229" s="14">
        <v>54641</v>
      </c>
      <c r="S229" s="14">
        <v>106585</v>
      </c>
      <c r="T229" s="14">
        <v>116657</v>
      </c>
      <c r="U229" s="14">
        <v>13425</v>
      </c>
      <c r="V229" s="14">
        <v>6792</v>
      </c>
      <c r="W229" s="14">
        <v>80914</v>
      </c>
      <c r="X229" s="14">
        <v>33727</v>
      </c>
      <c r="Y229" s="14">
        <v>16579</v>
      </c>
      <c r="Z229" s="14">
        <v>8124</v>
      </c>
      <c r="AA229" s="14">
        <v>13034</v>
      </c>
      <c r="AB229" s="14">
        <v>16290</v>
      </c>
      <c r="AC229" s="14">
        <v>9993</v>
      </c>
      <c r="AD229" s="14">
        <v>8994</v>
      </c>
      <c r="AE229" s="14">
        <v>255436</v>
      </c>
      <c r="AF229" s="12">
        <f t="shared" si="3"/>
        <v>1398202</v>
      </c>
      <c r="AG229" s="12"/>
      <c r="AI229" s="63">
        <v>3075085.5080645159</v>
      </c>
      <c r="AJ229" s="69">
        <f>+AI229/UR_BolxEst2[[#This Row],[TOTAL]]</f>
        <v>2.1993141964212009</v>
      </c>
      <c r="AM229" s="183">
        <f>SUMIFS(UR_BolxEst2[[#This Row],[Federico Lacroze]:[General Lemos]],UR_BolxEst2[[#This Row],[Federico Lacroze]:[General Lemos]],"&gt;="&amp;LARGE(UR_BolxEst2[[#This Row],[Federico Lacroze]:[General Lemos]],11))</f>
        <v>1265025</v>
      </c>
      <c r="AN229" s="184">
        <f>+AM229/UR_BolxEst2[[#This Row],[TOTAL]]</f>
        <v>0.90475124481298119</v>
      </c>
      <c r="AO229" s="183">
        <f>+UR_BolxEst2[[#This Row],[TOTAL]]-AM229</f>
        <v>133177</v>
      </c>
      <c r="AP229" s="184">
        <f>+AO229/UR_BolxEst2[[#This Row],[TOTAL]]</f>
        <v>9.5248755187018752E-2</v>
      </c>
    </row>
    <row r="230" spans="1:42" x14ac:dyDescent="0.25">
      <c r="A230" s="5">
        <v>2013</v>
      </c>
      <c r="B230" s="5" t="s">
        <v>12</v>
      </c>
      <c r="C230" s="5" t="s">
        <v>27</v>
      </c>
      <c r="D230" s="3">
        <v>439208</v>
      </c>
      <c r="G230" s="162">
        <v>2013</v>
      </c>
      <c r="H230" s="162" t="s">
        <v>12</v>
      </c>
      <c r="I230" s="14">
        <v>439208</v>
      </c>
      <c r="J230" s="14">
        <v>6019</v>
      </c>
      <c r="K230" s="14">
        <v>1878</v>
      </c>
      <c r="L230" s="14">
        <v>10337</v>
      </c>
      <c r="M230" s="14">
        <v>19190</v>
      </c>
      <c r="N230" s="14">
        <v>15365</v>
      </c>
      <c r="O230" s="14">
        <v>18949</v>
      </c>
      <c r="P230" s="14">
        <v>23540</v>
      </c>
      <c r="Q230" s="14">
        <v>31030</v>
      </c>
      <c r="R230" s="14">
        <v>48997</v>
      </c>
      <c r="S230" s="14">
        <v>93596</v>
      </c>
      <c r="T230" s="14">
        <v>100624</v>
      </c>
      <c r="U230" s="14">
        <v>14891</v>
      </c>
      <c r="V230" s="14">
        <v>6412</v>
      </c>
      <c r="W230" s="14">
        <v>66997</v>
      </c>
      <c r="X230" s="14">
        <v>30459</v>
      </c>
      <c r="Y230" s="14">
        <v>15843</v>
      </c>
      <c r="Z230" s="14">
        <v>6878</v>
      </c>
      <c r="AA230" s="14">
        <v>10695</v>
      </c>
      <c r="AB230" s="14">
        <v>14004</v>
      </c>
      <c r="AC230" s="14">
        <v>8435</v>
      </c>
      <c r="AD230" s="14">
        <v>8844</v>
      </c>
      <c r="AE230" s="14">
        <v>220677</v>
      </c>
      <c r="AF230" s="12">
        <f t="shared" si="3"/>
        <v>1212868</v>
      </c>
      <c r="AG230" s="12"/>
      <c r="AI230" s="63">
        <v>1803150.5500000003</v>
      </c>
      <c r="AJ230" s="69">
        <f>+AI230/UR_BolxEst2[[#This Row],[TOTAL]]</f>
        <v>1.4866832581946265</v>
      </c>
      <c r="AM230" s="183">
        <f>SUMIFS(UR_BolxEst2[[#This Row],[Federico Lacroze]:[General Lemos]],UR_BolxEst2[[#This Row],[Federico Lacroze]:[General Lemos]],"&gt;="&amp;LARGE(UR_BolxEst2[[#This Row],[Federico Lacroze]:[General Lemos]],11))</f>
        <v>1093267</v>
      </c>
      <c r="AN230" s="184">
        <f>+AM230/UR_BolxEst2[[#This Row],[TOTAL]]</f>
        <v>0.90138992866494949</v>
      </c>
      <c r="AO230" s="183">
        <f>+UR_BolxEst2[[#This Row],[TOTAL]]-AM230</f>
        <v>119601</v>
      </c>
      <c r="AP230" s="184">
        <f>+AO230/UR_BolxEst2[[#This Row],[TOTAL]]</f>
        <v>9.8610071335050481E-2</v>
      </c>
    </row>
    <row r="231" spans="1:42" x14ac:dyDescent="0.25">
      <c r="A231" s="5">
        <v>2013</v>
      </c>
      <c r="B231" s="5" t="s">
        <v>13</v>
      </c>
      <c r="C231" s="5" t="s">
        <v>27</v>
      </c>
      <c r="D231" s="3">
        <v>389263</v>
      </c>
      <c r="G231" s="162">
        <v>2013</v>
      </c>
      <c r="H231" s="162" t="s">
        <v>13</v>
      </c>
      <c r="I231" s="14">
        <v>389263</v>
      </c>
      <c r="J231" s="14">
        <v>5868</v>
      </c>
      <c r="K231" s="14">
        <v>2797</v>
      </c>
      <c r="L231" s="14">
        <v>7710</v>
      </c>
      <c r="M231" s="14">
        <v>17887</v>
      </c>
      <c r="N231" s="14">
        <v>12690</v>
      </c>
      <c r="O231" s="14">
        <v>15109</v>
      </c>
      <c r="P231" s="14">
        <v>18041</v>
      </c>
      <c r="Q231" s="14">
        <v>29470</v>
      </c>
      <c r="R231" s="14">
        <v>44635</v>
      </c>
      <c r="S231" s="14">
        <v>79439</v>
      </c>
      <c r="T231" s="14">
        <v>85305</v>
      </c>
      <c r="U231" s="14">
        <v>11382</v>
      </c>
      <c r="V231" s="14">
        <v>5186</v>
      </c>
      <c r="W231" s="14">
        <v>64504</v>
      </c>
      <c r="X231" s="14">
        <v>26893</v>
      </c>
      <c r="Y231" s="14">
        <v>10450</v>
      </c>
      <c r="Z231" s="14">
        <v>6186</v>
      </c>
      <c r="AA231" s="14">
        <v>8910</v>
      </c>
      <c r="AB231" s="14">
        <v>13017</v>
      </c>
      <c r="AC231" s="14">
        <v>8199</v>
      </c>
      <c r="AD231" s="14">
        <v>7952</v>
      </c>
      <c r="AE231" s="14">
        <v>153383</v>
      </c>
      <c r="AF231" s="12">
        <f t="shared" si="3"/>
        <v>1024276</v>
      </c>
      <c r="AG231" s="12"/>
      <c r="AI231" s="63">
        <v>1560559.5</v>
      </c>
      <c r="AJ231" s="69">
        <f>+AI231/UR_BolxEst2[[#This Row],[TOTAL]]</f>
        <v>1.5235732361199521</v>
      </c>
      <c r="AM231" s="183">
        <f>SUMIFS(UR_BolxEst2[[#This Row],[Federico Lacroze]:[General Lemos]],UR_BolxEst2[[#This Row],[Federico Lacroze]:[General Lemos]],"&gt;="&amp;LARGE(UR_BolxEst2[[#This Row],[Federico Lacroze]:[General Lemos]],11))</f>
        <v>923929</v>
      </c>
      <c r="AN231" s="184">
        <f>+AM231/UR_BolxEst2[[#This Row],[TOTAL]]</f>
        <v>0.90203128844178715</v>
      </c>
      <c r="AO231" s="183">
        <f>+UR_BolxEst2[[#This Row],[TOTAL]]-AM231</f>
        <v>100347</v>
      </c>
      <c r="AP231" s="184">
        <f>+AO231/UR_BolxEst2[[#This Row],[TOTAL]]</f>
        <v>9.7968711558212823E-2</v>
      </c>
    </row>
    <row r="232" spans="1:42" x14ac:dyDescent="0.25">
      <c r="A232" s="5">
        <v>2013</v>
      </c>
      <c r="B232" s="5" t="s">
        <v>14</v>
      </c>
      <c r="C232" s="5" t="s">
        <v>27</v>
      </c>
      <c r="D232" s="3">
        <v>398539</v>
      </c>
      <c r="G232" s="162">
        <v>2013</v>
      </c>
      <c r="H232" s="162" t="s">
        <v>14</v>
      </c>
      <c r="I232" s="14">
        <v>398539</v>
      </c>
      <c r="J232" s="14">
        <v>6261</v>
      </c>
      <c r="K232" s="14">
        <v>2821</v>
      </c>
      <c r="L232" s="14">
        <v>7506</v>
      </c>
      <c r="M232" s="14">
        <v>20469</v>
      </c>
      <c r="N232" s="14">
        <v>17189</v>
      </c>
      <c r="O232" s="14">
        <v>15836</v>
      </c>
      <c r="P232" s="14">
        <v>20404</v>
      </c>
      <c r="Q232" s="14">
        <v>32210</v>
      </c>
      <c r="R232" s="14">
        <v>45753</v>
      </c>
      <c r="S232" s="14">
        <v>90909</v>
      </c>
      <c r="T232" s="14">
        <v>99845</v>
      </c>
      <c r="U232" s="14">
        <v>6163</v>
      </c>
      <c r="V232" s="14">
        <v>5286</v>
      </c>
      <c r="W232" s="14">
        <v>60852</v>
      </c>
      <c r="X232" s="14">
        <v>30355</v>
      </c>
      <c r="Y232" s="14">
        <v>12306</v>
      </c>
      <c r="Z232" s="14">
        <v>5578</v>
      </c>
      <c r="AA232" s="14">
        <v>12033</v>
      </c>
      <c r="AB232" s="14">
        <v>13281</v>
      </c>
      <c r="AC232" s="14">
        <v>7584</v>
      </c>
      <c r="AD232" s="14">
        <v>8449</v>
      </c>
      <c r="AE232" s="14">
        <v>187733</v>
      </c>
      <c r="AF232" s="12">
        <f t="shared" si="3"/>
        <v>1107362</v>
      </c>
      <c r="AG232" s="12"/>
      <c r="AI232" s="63">
        <v>1665836.8</v>
      </c>
      <c r="AJ232" s="69">
        <f>+AI232/UR_BolxEst2[[#This Row],[TOTAL]]</f>
        <v>1.5043290270029133</v>
      </c>
      <c r="AM232" s="183">
        <f>SUMIFS(UR_BolxEst2[[#This Row],[Federico Lacroze]:[General Lemos]],UR_BolxEst2[[#This Row],[Federico Lacroze]:[General Lemos]],"&gt;="&amp;LARGE(UR_BolxEst2[[#This Row],[Federico Lacroze]:[General Lemos]],11))</f>
        <v>1004258</v>
      </c>
      <c r="AN232" s="184">
        <f>+AM232/UR_BolxEst2[[#This Row],[TOTAL]]</f>
        <v>0.90689223578197553</v>
      </c>
      <c r="AO232" s="183">
        <f>+UR_BolxEst2[[#This Row],[TOTAL]]-AM232</f>
        <v>103104</v>
      </c>
      <c r="AP232" s="184">
        <f>+AO232/UR_BolxEst2[[#This Row],[TOTAL]]</f>
        <v>9.3107764218024455E-2</v>
      </c>
    </row>
    <row r="233" spans="1:42" x14ac:dyDescent="0.25">
      <c r="A233" s="5">
        <v>2013</v>
      </c>
      <c r="B233" s="5" t="s">
        <v>15</v>
      </c>
      <c r="C233" s="5" t="s">
        <v>27</v>
      </c>
      <c r="D233" s="3">
        <v>468453</v>
      </c>
      <c r="G233" s="162">
        <v>2013</v>
      </c>
      <c r="H233" s="162" t="s">
        <v>15</v>
      </c>
      <c r="I233" s="14">
        <v>468453</v>
      </c>
      <c r="J233" s="14">
        <v>6550</v>
      </c>
      <c r="K233" s="14">
        <v>2446</v>
      </c>
      <c r="L233" s="14">
        <v>9008</v>
      </c>
      <c r="M233" s="14">
        <v>14918</v>
      </c>
      <c r="N233" s="14">
        <v>19400</v>
      </c>
      <c r="O233" s="14">
        <v>15219</v>
      </c>
      <c r="P233" s="14">
        <v>23275</v>
      </c>
      <c r="Q233" s="14">
        <v>34378</v>
      </c>
      <c r="R233" s="14">
        <v>46348</v>
      </c>
      <c r="S233" s="14">
        <v>87619</v>
      </c>
      <c r="T233" s="14">
        <v>110670</v>
      </c>
      <c r="U233" s="14">
        <v>13629</v>
      </c>
      <c r="V233" s="14">
        <v>4429</v>
      </c>
      <c r="W233" s="14">
        <v>72124</v>
      </c>
      <c r="X233" s="14">
        <v>30502</v>
      </c>
      <c r="Y233" s="14">
        <v>13041</v>
      </c>
      <c r="Z233" s="14">
        <v>5091</v>
      </c>
      <c r="AA233" s="14">
        <v>11736</v>
      </c>
      <c r="AB233" s="14">
        <v>14834</v>
      </c>
      <c r="AC233" s="14">
        <v>7208</v>
      </c>
      <c r="AD233" s="14">
        <v>7000</v>
      </c>
      <c r="AE233" s="14">
        <v>218014</v>
      </c>
      <c r="AF233" s="12">
        <f t="shared" si="3"/>
        <v>1235892</v>
      </c>
      <c r="AG233" s="12"/>
      <c r="AI233" s="63">
        <v>1868835.65</v>
      </c>
      <c r="AJ233" s="69">
        <f>+AI233/UR_BolxEst2[[#This Row],[TOTAL]]</f>
        <v>1.5121350813825156</v>
      </c>
      <c r="AM233" s="183">
        <f>SUMIFS(UR_BolxEst2[[#This Row],[Federico Lacroze]:[General Lemos]],UR_BolxEst2[[#This Row],[Federico Lacroze]:[General Lemos]],"&gt;="&amp;LARGE(UR_BolxEst2[[#This Row],[Federico Lacroze]:[General Lemos]],11))</f>
        <v>1126002</v>
      </c>
      <c r="AN233" s="184">
        <f>+AM233/UR_BolxEst2[[#This Row],[TOTAL]]</f>
        <v>0.91108446369100216</v>
      </c>
      <c r="AO233" s="183">
        <f>+UR_BolxEst2[[#This Row],[TOTAL]]-AM233</f>
        <v>109890</v>
      </c>
      <c r="AP233" s="184">
        <f>+AO233/UR_BolxEst2[[#This Row],[TOTAL]]</f>
        <v>8.8915536308997872E-2</v>
      </c>
    </row>
    <row r="234" spans="1:42" x14ac:dyDescent="0.25">
      <c r="A234" s="5">
        <v>2013</v>
      </c>
      <c r="B234" s="5" t="s">
        <v>4</v>
      </c>
      <c r="C234" s="5" t="s">
        <v>27</v>
      </c>
      <c r="D234" s="3">
        <v>523971</v>
      </c>
      <c r="G234" s="162">
        <v>2013</v>
      </c>
      <c r="H234" s="162" t="s">
        <v>4</v>
      </c>
      <c r="I234" s="14">
        <v>523971</v>
      </c>
      <c r="J234" s="14">
        <v>5541</v>
      </c>
      <c r="K234" s="14">
        <v>2397</v>
      </c>
      <c r="L234" s="14">
        <v>11405</v>
      </c>
      <c r="M234" s="14">
        <v>24735</v>
      </c>
      <c r="N234" s="14">
        <v>23647</v>
      </c>
      <c r="O234" s="14">
        <v>18617</v>
      </c>
      <c r="P234" s="14">
        <v>27763</v>
      </c>
      <c r="Q234" s="14">
        <v>37844</v>
      </c>
      <c r="R234" s="14">
        <v>59178</v>
      </c>
      <c r="S234" s="14">
        <v>105118</v>
      </c>
      <c r="T234" s="14">
        <v>125465</v>
      </c>
      <c r="U234" s="14">
        <v>16605</v>
      </c>
      <c r="V234" s="14">
        <v>5246</v>
      </c>
      <c r="W234" s="14">
        <v>82933</v>
      </c>
      <c r="X234" s="14">
        <v>33114</v>
      </c>
      <c r="Y234" s="14">
        <v>16899</v>
      </c>
      <c r="Z234" s="14">
        <v>6581</v>
      </c>
      <c r="AA234" s="14">
        <v>15232</v>
      </c>
      <c r="AB234" s="14">
        <v>16723</v>
      </c>
      <c r="AC234" s="14">
        <v>9046</v>
      </c>
      <c r="AD234" s="14">
        <v>9329</v>
      </c>
      <c r="AE234" s="14">
        <v>281467</v>
      </c>
      <c r="AF234" s="12">
        <f t="shared" si="3"/>
        <v>1458856</v>
      </c>
      <c r="AG234" s="12"/>
      <c r="AI234" s="63">
        <v>2402911</v>
      </c>
      <c r="AJ234" s="69">
        <f>+AI234/UR_BolxEst2[[#This Row],[TOTAL]]</f>
        <v>1.6471200721661357</v>
      </c>
      <c r="AM234" s="183">
        <f>SUMIFS(UR_BolxEst2[[#This Row],[Federico Lacroze]:[General Lemos]],UR_BolxEst2[[#This Row],[Federico Lacroze]:[General Lemos]],"&gt;="&amp;LARGE(UR_BolxEst2[[#This Row],[Federico Lacroze]:[General Lemos]],11))</f>
        <v>1325235</v>
      </c>
      <c r="AN234" s="184">
        <f>+AM234/UR_BolxEst2[[#This Row],[TOTAL]]</f>
        <v>0.9084069983603591</v>
      </c>
      <c r="AO234" s="183">
        <f>+UR_BolxEst2[[#This Row],[TOTAL]]-AM234</f>
        <v>133621</v>
      </c>
      <c r="AP234" s="184">
        <f>+AO234/UR_BolxEst2[[#This Row],[TOTAL]]</f>
        <v>9.1593001639640931E-2</v>
      </c>
    </row>
    <row r="235" spans="1:42" x14ac:dyDescent="0.25">
      <c r="A235" s="5">
        <v>2013</v>
      </c>
      <c r="B235" s="5" t="s">
        <v>5</v>
      </c>
      <c r="C235" s="5" t="s">
        <v>27</v>
      </c>
      <c r="D235" s="3">
        <v>481048</v>
      </c>
      <c r="G235" s="162">
        <v>2013</v>
      </c>
      <c r="H235" s="162" t="s">
        <v>5</v>
      </c>
      <c r="I235" s="14">
        <v>481048</v>
      </c>
      <c r="J235" s="14">
        <v>5814</v>
      </c>
      <c r="K235" s="14">
        <v>1594</v>
      </c>
      <c r="L235" s="14">
        <v>9187</v>
      </c>
      <c r="M235" s="14">
        <v>18363</v>
      </c>
      <c r="N235" s="14">
        <v>19017</v>
      </c>
      <c r="O235" s="14">
        <v>16350</v>
      </c>
      <c r="P235" s="14">
        <v>24118</v>
      </c>
      <c r="Q235" s="14">
        <v>32283</v>
      </c>
      <c r="R235" s="14">
        <v>46321</v>
      </c>
      <c r="S235" s="14">
        <v>93980</v>
      </c>
      <c r="T235" s="14">
        <v>112848</v>
      </c>
      <c r="U235" s="14">
        <v>14279</v>
      </c>
      <c r="V235" s="14">
        <v>5370</v>
      </c>
      <c r="W235" s="14">
        <v>74746</v>
      </c>
      <c r="X235" s="14">
        <v>33169</v>
      </c>
      <c r="Y235" s="14">
        <v>13740</v>
      </c>
      <c r="Z235" s="14">
        <v>5309</v>
      </c>
      <c r="AA235" s="14">
        <v>12158</v>
      </c>
      <c r="AB235" s="14">
        <v>14293</v>
      </c>
      <c r="AC235" s="14">
        <v>7173</v>
      </c>
      <c r="AD235" s="14">
        <v>8998</v>
      </c>
      <c r="AE235" s="14">
        <v>248000</v>
      </c>
      <c r="AF235" s="12">
        <f t="shared" si="3"/>
        <v>1298158</v>
      </c>
      <c r="AG235" s="12"/>
      <c r="AI235" s="63">
        <v>1953024.2000000002</v>
      </c>
      <c r="AJ235" s="69">
        <f>+AI235/UR_BolxEst2[[#This Row],[TOTAL]]</f>
        <v>1.5044580089634698</v>
      </c>
      <c r="AM235" s="183">
        <f>SUMIFS(UR_BolxEst2[[#This Row],[Federico Lacroze]:[General Lemos]],UR_BolxEst2[[#This Row],[Federico Lacroze]:[General Lemos]],"&gt;="&amp;LARGE(UR_BolxEst2[[#This Row],[Federico Lacroze]:[General Lemos]],11))</f>
        <v>1183893</v>
      </c>
      <c r="AN235" s="184">
        <f>+AM235/UR_BolxEst2[[#This Row],[TOTAL]]</f>
        <v>0.9119791273481348</v>
      </c>
      <c r="AO235" s="183">
        <f>+UR_BolxEst2[[#This Row],[TOTAL]]-AM235</f>
        <v>114265</v>
      </c>
      <c r="AP235" s="184">
        <f>+AO235/UR_BolxEst2[[#This Row],[TOTAL]]</f>
        <v>8.8020872651865187E-2</v>
      </c>
    </row>
    <row r="236" spans="1:42" x14ac:dyDescent="0.25">
      <c r="A236" s="5">
        <v>2013</v>
      </c>
      <c r="B236" s="5" t="s">
        <v>6</v>
      </c>
      <c r="C236" s="5" t="s">
        <v>27</v>
      </c>
      <c r="D236" s="3">
        <v>601659</v>
      </c>
      <c r="G236" s="162">
        <v>2013</v>
      </c>
      <c r="H236" s="162" t="s">
        <v>6</v>
      </c>
      <c r="I236" s="14">
        <v>601659</v>
      </c>
      <c r="J236" s="14">
        <v>7503</v>
      </c>
      <c r="K236" s="14">
        <v>1801</v>
      </c>
      <c r="L236" s="14">
        <v>10901</v>
      </c>
      <c r="M236" s="14">
        <v>24175</v>
      </c>
      <c r="N236" s="14">
        <v>23015</v>
      </c>
      <c r="O236" s="14">
        <v>18962</v>
      </c>
      <c r="P236" s="14">
        <v>27436</v>
      </c>
      <c r="Q236" s="14">
        <v>38542</v>
      </c>
      <c r="R236" s="14">
        <v>43143</v>
      </c>
      <c r="S236" s="14">
        <v>109403</v>
      </c>
      <c r="T236" s="14">
        <v>131078</v>
      </c>
      <c r="U236" s="14">
        <v>13917</v>
      </c>
      <c r="V236" s="14">
        <v>6496</v>
      </c>
      <c r="W236" s="14">
        <v>82396</v>
      </c>
      <c r="X236" s="14">
        <v>38798</v>
      </c>
      <c r="Y236" s="14">
        <v>16127</v>
      </c>
      <c r="Z236" s="14">
        <v>7016</v>
      </c>
      <c r="AA236" s="14">
        <v>13186</v>
      </c>
      <c r="AB236" s="14">
        <v>18145</v>
      </c>
      <c r="AC236" s="14">
        <v>9168</v>
      </c>
      <c r="AD236" s="14">
        <v>6200</v>
      </c>
      <c r="AE236" s="14">
        <v>294881</v>
      </c>
      <c r="AF236" s="12">
        <f t="shared" si="3"/>
        <v>1543948</v>
      </c>
      <c r="AG236" s="12"/>
      <c r="AI236" s="63">
        <v>2331783.9500000002</v>
      </c>
      <c r="AJ236" s="69">
        <f>+AI236/UR_BolxEst2[[#This Row],[TOTAL]]</f>
        <v>1.5102736296818289</v>
      </c>
      <c r="AM236" s="183">
        <f>SUMIFS(UR_BolxEst2[[#This Row],[Federico Lacroze]:[General Lemos]],UR_BolxEst2[[#This Row],[Federico Lacroze]:[General Lemos]],"&gt;="&amp;LARGE(UR_BolxEst2[[#This Row],[Federico Lacroze]:[General Lemos]],11))</f>
        <v>1414526</v>
      </c>
      <c r="AN236" s="184">
        <f>+AM236/UR_BolxEst2[[#This Row],[TOTAL]]</f>
        <v>0.91617463800594323</v>
      </c>
      <c r="AO236" s="183">
        <f>+UR_BolxEst2[[#This Row],[TOTAL]]-AM236</f>
        <v>129422</v>
      </c>
      <c r="AP236" s="184">
        <f>+AO236/UR_BolxEst2[[#This Row],[TOTAL]]</f>
        <v>8.3825361994056796E-2</v>
      </c>
    </row>
    <row r="237" spans="1:42" x14ac:dyDescent="0.25">
      <c r="A237" s="5">
        <v>2013</v>
      </c>
      <c r="B237" s="5" t="s">
        <v>7</v>
      </c>
      <c r="C237" s="5" t="s">
        <v>27</v>
      </c>
      <c r="D237" s="3">
        <v>549376</v>
      </c>
      <c r="G237" s="162">
        <v>2013</v>
      </c>
      <c r="H237" s="162" t="s">
        <v>7</v>
      </c>
      <c r="I237" s="14">
        <v>549376</v>
      </c>
      <c r="J237" s="14">
        <v>5203</v>
      </c>
      <c r="K237" s="14">
        <v>2243</v>
      </c>
      <c r="L237" s="14">
        <v>11102</v>
      </c>
      <c r="M237" s="14">
        <v>21900</v>
      </c>
      <c r="N237" s="14">
        <v>13662</v>
      </c>
      <c r="O237" s="14">
        <v>19851</v>
      </c>
      <c r="P237" s="14">
        <v>27126</v>
      </c>
      <c r="Q237" s="14">
        <v>36387</v>
      </c>
      <c r="R237" s="14">
        <v>23193</v>
      </c>
      <c r="S237" s="14">
        <v>89656</v>
      </c>
      <c r="T237" s="14">
        <v>122579</v>
      </c>
      <c r="U237" s="14">
        <v>15745</v>
      </c>
      <c r="V237" s="14">
        <v>6947</v>
      </c>
      <c r="W237" s="14">
        <v>74735</v>
      </c>
      <c r="X237" s="14">
        <v>36901</v>
      </c>
      <c r="Y237" s="14">
        <v>14669</v>
      </c>
      <c r="Z237" s="14">
        <v>6668</v>
      </c>
      <c r="AA237" s="14">
        <v>10895</v>
      </c>
      <c r="AB237" s="14">
        <v>15035</v>
      </c>
      <c r="AC237" s="14">
        <v>7259</v>
      </c>
      <c r="AD237" s="14">
        <v>6565</v>
      </c>
      <c r="AE237" s="14">
        <v>271845</v>
      </c>
      <c r="AF237" s="12">
        <f t="shared" si="3"/>
        <v>1389542</v>
      </c>
      <c r="AG237" s="12"/>
      <c r="AI237" s="63">
        <v>2097076.5999999999</v>
      </c>
      <c r="AJ237" s="69">
        <f>+AI237/UR_BolxEst2[[#This Row],[TOTAL]]</f>
        <v>1.5091854726233536</v>
      </c>
      <c r="AM237" s="183">
        <f>SUMIFS(UR_BolxEst2[[#This Row],[Federico Lacroze]:[General Lemos]],UR_BolxEst2[[#This Row],[Federico Lacroze]:[General Lemos]],"&gt;="&amp;LARGE(UR_BolxEst2[[#This Row],[Federico Lacroze]:[General Lemos]],11))</f>
        <v>1273549</v>
      </c>
      <c r="AN237" s="184">
        <f>+AM237/UR_BolxEst2[[#This Row],[TOTAL]]</f>
        <v>0.91652429361616994</v>
      </c>
      <c r="AO237" s="183">
        <f>+UR_BolxEst2[[#This Row],[TOTAL]]-AM237</f>
        <v>115993</v>
      </c>
      <c r="AP237" s="184">
        <f>+AO237/UR_BolxEst2[[#This Row],[TOTAL]]</f>
        <v>8.3475706383830062E-2</v>
      </c>
    </row>
    <row r="238" spans="1:42" x14ac:dyDescent="0.25">
      <c r="A238" s="5">
        <v>2013</v>
      </c>
      <c r="B238" s="5" t="s">
        <v>8</v>
      </c>
      <c r="C238" s="5" t="s">
        <v>27</v>
      </c>
      <c r="D238" s="3">
        <v>524435</v>
      </c>
      <c r="G238" s="162">
        <v>2013</v>
      </c>
      <c r="H238" s="162" t="s">
        <v>8</v>
      </c>
      <c r="I238" s="14">
        <v>524435</v>
      </c>
      <c r="J238" s="14">
        <v>3377</v>
      </c>
      <c r="K238" s="14">
        <v>2473</v>
      </c>
      <c r="L238" s="14">
        <v>11527</v>
      </c>
      <c r="M238" s="14">
        <v>21609</v>
      </c>
      <c r="N238" s="14">
        <v>21353</v>
      </c>
      <c r="O238" s="14">
        <v>19600</v>
      </c>
      <c r="P238" s="14">
        <v>27091</v>
      </c>
      <c r="Q238" s="14">
        <v>36323</v>
      </c>
      <c r="R238" s="14">
        <v>43002</v>
      </c>
      <c r="S238" s="14">
        <v>90194</v>
      </c>
      <c r="T238" s="14">
        <v>123167</v>
      </c>
      <c r="U238" s="14">
        <v>16380</v>
      </c>
      <c r="V238" s="14">
        <v>6323</v>
      </c>
      <c r="W238" s="14">
        <v>71277</v>
      </c>
      <c r="X238" s="14">
        <v>37623</v>
      </c>
      <c r="Y238" s="14">
        <v>15789</v>
      </c>
      <c r="Z238" s="14">
        <v>6080</v>
      </c>
      <c r="AA238" s="14">
        <v>12973</v>
      </c>
      <c r="AB238" s="14">
        <v>6653</v>
      </c>
      <c r="AC238" s="14">
        <v>6799</v>
      </c>
      <c r="AD238" s="14">
        <v>8090</v>
      </c>
      <c r="AE238" s="14">
        <v>261174</v>
      </c>
      <c r="AF238" s="12">
        <f t="shared" si="3"/>
        <v>1373312</v>
      </c>
      <c r="AG238" s="12"/>
      <c r="AI238" s="63">
        <v>2065540.4999999998</v>
      </c>
      <c r="AJ238" s="69">
        <f>+AI238/UR_BolxEst2[[#This Row],[TOTAL]]</f>
        <v>1.5040577086634355</v>
      </c>
      <c r="AM238" s="183">
        <f>SUMIFS(UR_BolxEst2[[#This Row],[Federico Lacroze]:[General Lemos]],UR_BolxEst2[[#This Row],[Federico Lacroze]:[General Lemos]],"&gt;="&amp;LARGE(UR_BolxEst2[[#This Row],[Federico Lacroze]:[General Lemos]],11))</f>
        <v>1257248</v>
      </c>
      <c r="AN238" s="184">
        <f>+AM238/UR_BolxEst2[[#This Row],[TOTAL]]</f>
        <v>0.91548606580296388</v>
      </c>
      <c r="AO238" s="183">
        <f>+UR_BolxEst2[[#This Row],[TOTAL]]-AM238</f>
        <v>116064</v>
      </c>
      <c r="AP238" s="184">
        <f>+AO238/UR_BolxEst2[[#This Row],[TOTAL]]</f>
        <v>8.4513934197036067E-2</v>
      </c>
    </row>
    <row r="239" spans="1:42" x14ac:dyDescent="0.25">
      <c r="A239" s="5">
        <v>2013</v>
      </c>
      <c r="B239" s="5" t="s">
        <v>9</v>
      </c>
      <c r="C239" s="5" t="s">
        <v>27</v>
      </c>
      <c r="D239" s="3">
        <v>499798</v>
      </c>
      <c r="G239" s="162">
        <v>2013</v>
      </c>
      <c r="H239" s="162" t="s">
        <v>9</v>
      </c>
      <c r="I239" s="14">
        <v>499798</v>
      </c>
      <c r="J239" s="14">
        <v>7228</v>
      </c>
      <c r="K239" s="14">
        <v>2082</v>
      </c>
      <c r="L239" s="14">
        <v>13436</v>
      </c>
      <c r="M239" s="14">
        <v>24244</v>
      </c>
      <c r="N239" s="14">
        <v>22813</v>
      </c>
      <c r="O239" s="14">
        <v>21053</v>
      </c>
      <c r="P239" s="14">
        <v>29677</v>
      </c>
      <c r="Q239" s="14">
        <v>38398</v>
      </c>
      <c r="R239" s="14">
        <v>51353</v>
      </c>
      <c r="S239" s="14">
        <v>101589</v>
      </c>
      <c r="T239" s="14">
        <v>130037</v>
      </c>
      <c r="U239" s="14">
        <v>18465</v>
      </c>
      <c r="V239" s="14">
        <v>6955</v>
      </c>
      <c r="W239" s="14">
        <v>83975</v>
      </c>
      <c r="X239" s="14">
        <v>40258</v>
      </c>
      <c r="Y239" s="14">
        <v>17573</v>
      </c>
      <c r="Z239" s="14">
        <v>6711</v>
      </c>
      <c r="AA239" s="14">
        <v>16112</v>
      </c>
      <c r="AB239" s="14">
        <v>14789</v>
      </c>
      <c r="AC239" s="14">
        <v>8090</v>
      </c>
      <c r="AD239" s="14">
        <v>7740</v>
      </c>
      <c r="AE239" s="14">
        <v>247256</v>
      </c>
      <c r="AF239" s="12">
        <f t="shared" si="3"/>
        <v>1409632</v>
      </c>
      <c r="AG239" s="12"/>
      <c r="AI239" s="63">
        <v>2109046.3000000003</v>
      </c>
      <c r="AJ239" s="69">
        <f>+AI239/UR_BolxEst2[[#This Row],[TOTAL]]</f>
        <v>1.4961680069691949</v>
      </c>
      <c r="AM239" s="183">
        <f>SUMIFS(UR_BolxEst2[[#This Row],[Federico Lacroze]:[General Lemos]],UR_BolxEst2[[#This Row],[Federico Lacroze]:[General Lemos]],"&gt;="&amp;LARGE(UR_BolxEst2[[#This Row],[Federico Lacroze]:[General Lemos]],11))</f>
        <v>1269398</v>
      </c>
      <c r="AN239" s="184">
        <f>+AM239/UR_BolxEst2[[#This Row],[TOTAL]]</f>
        <v>0.900517298131711</v>
      </c>
      <c r="AO239" s="183">
        <f>+UR_BolxEst2[[#This Row],[TOTAL]]-AM239</f>
        <v>140234</v>
      </c>
      <c r="AP239" s="184">
        <f>+AO239/UR_BolxEst2[[#This Row],[TOTAL]]</f>
        <v>9.9482701868289031E-2</v>
      </c>
    </row>
    <row r="240" spans="1:42" x14ac:dyDescent="0.25">
      <c r="A240" s="5">
        <v>2013</v>
      </c>
      <c r="B240" s="5" t="s">
        <v>10</v>
      </c>
      <c r="C240" s="5" t="s">
        <v>27</v>
      </c>
      <c r="D240" s="3">
        <v>467085</v>
      </c>
      <c r="G240" s="162">
        <v>2013</v>
      </c>
      <c r="H240" s="162" t="s">
        <v>10</v>
      </c>
      <c r="I240" s="14">
        <v>467085</v>
      </c>
      <c r="J240" s="14">
        <v>6668</v>
      </c>
      <c r="K240" s="14">
        <v>1382</v>
      </c>
      <c r="L240" s="14">
        <v>12018</v>
      </c>
      <c r="M240" s="14">
        <v>16770</v>
      </c>
      <c r="N240" s="14">
        <v>21928</v>
      </c>
      <c r="O240" s="14">
        <v>16731</v>
      </c>
      <c r="P240" s="14">
        <v>26707</v>
      </c>
      <c r="Q240" s="14">
        <v>36792</v>
      </c>
      <c r="R240" s="14">
        <v>44545</v>
      </c>
      <c r="S240" s="14">
        <v>93413</v>
      </c>
      <c r="T240" s="14">
        <v>117229</v>
      </c>
      <c r="U240" s="14">
        <v>10791</v>
      </c>
      <c r="V240" s="14">
        <v>6501</v>
      </c>
      <c r="W240" s="14">
        <v>79143</v>
      </c>
      <c r="X240" s="14">
        <v>37350</v>
      </c>
      <c r="Y240" s="14">
        <v>15739</v>
      </c>
      <c r="Z240" s="14">
        <v>6103</v>
      </c>
      <c r="AA240" s="14">
        <v>14190</v>
      </c>
      <c r="AB240" s="14">
        <v>12502</v>
      </c>
      <c r="AC240" s="14">
        <v>8159</v>
      </c>
      <c r="AD240" s="14">
        <v>5103</v>
      </c>
      <c r="AE240" s="14">
        <v>196337</v>
      </c>
      <c r="AF240" s="12">
        <f t="shared" si="3"/>
        <v>1253186</v>
      </c>
      <c r="AG240" s="12"/>
      <c r="AI240" s="63">
        <v>1871275.0999999999</v>
      </c>
      <c r="AJ240" s="69">
        <f>+AI240/UR_BolxEst2[[#This Row],[TOTAL]]</f>
        <v>1.493214175708953</v>
      </c>
      <c r="AM240" s="183">
        <f>SUMIFS(UR_BolxEst2[[#This Row],[Federico Lacroze]:[General Lemos]],UR_BolxEst2[[#This Row],[Federico Lacroze]:[General Lemos]],"&gt;="&amp;LARGE(UR_BolxEst2[[#This Row],[Federico Lacroze]:[General Lemos]],11))</f>
        <v>1137299</v>
      </c>
      <c r="AN240" s="184">
        <f>+AM240/UR_BolxEst2[[#This Row],[TOTAL]]</f>
        <v>0.90752609748273605</v>
      </c>
      <c r="AO240" s="183">
        <f>+UR_BolxEst2[[#This Row],[TOTAL]]-AM240</f>
        <v>115887</v>
      </c>
      <c r="AP240" s="184">
        <f>+AO240/UR_BolxEst2[[#This Row],[TOTAL]]</f>
        <v>9.2473902517263992E-2</v>
      </c>
    </row>
    <row r="241" spans="1:42" x14ac:dyDescent="0.25">
      <c r="A241" s="5">
        <v>2013</v>
      </c>
      <c r="B241" s="5" t="s">
        <v>11</v>
      </c>
      <c r="C241" s="5" t="s">
        <v>27</v>
      </c>
      <c r="D241" s="3">
        <v>412370</v>
      </c>
      <c r="G241" s="162">
        <v>2013</v>
      </c>
      <c r="H241" s="162" t="s">
        <v>11</v>
      </c>
      <c r="I241" s="14">
        <v>412370</v>
      </c>
      <c r="J241" s="14">
        <v>5324</v>
      </c>
      <c r="K241" s="14">
        <v>1270</v>
      </c>
      <c r="L241" s="14">
        <v>9899</v>
      </c>
      <c r="M241" s="14">
        <v>16847</v>
      </c>
      <c r="N241" s="14">
        <v>18011</v>
      </c>
      <c r="O241" s="14">
        <v>14860</v>
      </c>
      <c r="P241" s="14">
        <v>21480</v>
      </c>
      <c r="Q241" s="14">
        <v>29266</v>
      </c>
      <c r="R241" s="14">
        <v>36617</v>
      </c>
      <c r="S241" s="14">
        <v>75232</v>
      </c>
      <c r="T241" s="14">
        <v>102120</v>
      </c>
      <c r="U241" s="14">
        <v>14256</v>
      </c>
      <c r="V241" s="14">
        <v>5383</v>
      </c>
      <c r="W241" s="14">
        <v>67659</v>
      </c>
      <c r="X241" s="14">
        <v>29630</v>
      </c>
      <c r="Y241" s="14">
        <v>12092</v>
      </c>
      <c r="Z241" s="14">
        <v>5067</v>
      </c>
      <c r="AA241" s="14">
        <v>11963</v>
      </c>
      <c r="AB241" s="14">
        <v>10058</v>
      </c>
      <c r="AC241" s="14">
        <v>6122</v>
      </c>
      <c r="AD241" s="14">
        <v>5683</v>
      </c>
      <c r="AE241" s="14">
        <v>200968</v>
      </c>
      <c r="AF241" s="12">
        <f t="shared" si="3"/>
        <v>1112177</v>
      </c>
      <c r="AG241" s="12"/>
      <c r="AI241" s="63">
        <v>1668512.7000000002</v>
      </c>
      <c r="AJ241" s="69">
        <f>+AI241/UR_BolxEst2[[#This Row],[TOTAL]]</f>
        <v>1.5002222667794787</v>
      </c>
      <c r="AM241" s="183">
        <f>SUMIFS(UR_BolxEst2[[#This Row],[Federico Lacroze]:[General Lemos]],UR_BolxEst2[[#This Row],[Federico Lacroze]:[General Lemos]],"&gt;="&amp;LARGE(UR_BolxEst2[[#This Row],[Federico Lacroze]:[General Lemos]],11))</f>
        <v>1010200</v>
      </c>
      <c r="AN241" s="184">
        <f>+AM241/UR_BolxEst2[[#This Row],[TOTAL]]</f>
        <v>0.90830865950293882</v>
      </c>
      <c r="AO241" s="183">
        <f>+UR_BolxEst2[[#This Row],[TOTAL]]-AM241</f>
        <v>101977</v>
      </c>
      <c r="AP241" s="184">
        <f>+AO241/UR_BolxEst2[[#This Row],[TOTAL]]</f>
        <v>9.1691340497061166E-2</v>
      </c>
    </row>
    <row r="242" spans="1:42" x14ac:dyDescent="0.25">
      <c r="A242" s="5">
        <v>2014</v>
      </c>
      <c r="B242" s="5" t="s">
        <v>12</v>
      </c>
      <c r="C242" s="5" t="s">
        <v>27</v>
      </c>
      <c r="D242" s="3">
        <v>364372</v>
      </c>
      <c r="G242" s="162">
        <v>2014</v>
      </c>
      <c r="H242" s="162" t="s">
        <v>12</v>
      </c>
      <c r="I242" s="14">
        <v>364372</v>
      </c>
      <c r="J242" s="14">
        <v>4763</v>
      </c>
      <c r="K242" s="14">
        <v>940</v>
      </c>
      <c r="L242" s="14">
        <v>8074</v>
      </c>
      <c r="M242" s="14">
        <v>15181</v>
      </c>
      <c r="N242" s="14">
        <v>14921</v>
      </c>
      <c r="O242" s="14">
        <v>11388</v>
      </c>
      <c r="P242" s="14">
        <v>18063</v>
      </c>
      <c r="Q242" s="14">
        <v>22240</v>
      </c>
      <c r="R242" s="14">
        <v>26678</v>
      </c>
      <c r="S242" s="14">
        <v>63989</v>
      </c>
      <c r="T242" s="14">
        <v>90405</v>
      </c>
      <c r="U242" s="14">
        <v>12067</v>
      </c>
      <c r="V242" s="14">
        <v>4756</v>
      </c>
      <c r="W242" s="14">
        <v>59105</v>
      </c>
      <c r="X242" s="14">
        <v>23191</v>
      </c>
      <c r="Y242" s="14">
        <v>13482</v>
      </c>
      <c r="Z242" s="14">
        <v>4679</v>
      </c>
      <c r="AA242" s="14">
        <v>7897</v>
      </c>
      <c r="AB242" s="14">
        <v>8727</v>
      </c>
      <c r="AC242" s="14">
        <v>4926</v>
      </c>
      <c r="AD242" s="14">
        <v>3743</v>
      </c>
      <c r="AE242" s="14">
        <v>148086</v>
      </c>
      <c r="AF242" s="12">
        <f t="shared" si="3"/>
        <v>931673</v>
      </c>
      <c r="AG242" s="12"/>
      <c r="AI242" s="63">
        <v>1380943.2000000002</v>
      </c>
      <c r="AJ242" s="69">
        <f>+AI242/UR_BolxEst2[[#This Row],[TOTAL]]</f>
        <v>1.4822187613035906</v>
      </c>
      <c r="AM242" s="183">
        <f>SUMIFS(UR_BolxEst2[[#This Row],[Federico Lacroze]:[General Lemos]],UR_BolxEst2[[#This Row],[Federico Lacroze]:[General Lemos]],"&gt;="&amp;LARGE(UR_BolxEst2[[#This Row],[Federico Lacroze]:[General Lemos]],11))</f>
        <v>846231</v>
      </c>
      <c r="AN242" s="184">
        <f>+AM242/UR_BolxEst2[[#This Row],[TOTAL]]</f>
        <v>0.90829185776554655</v>
      </c>
      <c r="AO242" s="183">
        <f>+UR_BolxEst2[[#This Row],[TOTAL]]-AM242</f>
        <v>85442</v>
      </c>
      <c r="AP242" s="184">
        <f>+AO242/UR_BolxEst2[[#This Row],[TOTAL]]</f>
        <v>9.1708142234453505E-2</v>
      </c>
    </row>
    <row r="243" spans="1:42" x14ac:dyDescent="0.25">
      <c r="A243" s="5">
        <v>2014</v>
      </c>
      <c r="B243" s="5" t="s">
        <v>13</v>
      </c>
      <c r="C243" s="5" t="s">
        <v>27</v>
      </c>
      <c r="D243" s="3">
        <v>361273</v>
      </c>
      <c r="G243" s="162">
        <v>2014</v>
      </c>
      <c r="H243" s="162" t="s">
        <v>13</v>
      </c>
      <c r="I243" s="14">
        <v>361273</v>
      </c>
      <c r="J243" s="14">
        <v>4238</v>
      </c>
      <c r="K243" s="14">
        <v>1275</v>
      </c>
      <c r="L243" s="14">
        <v>7676</v>
      </c>
      <c r="M243" s="14">
        <v>14103</v>
      </c>
      <c r="N243" s="14">
        <v>13760</v>
      </c>
      <c r="O243" s="14">
        <v>10765</v>
      </c>
      <c r="P243" s="14">
        <v>16400</v>
      </c>
      <c r="Q243" s="14">
        <v>21589</v>
      </c>
      <c r="R243" s="14">
        <v>24953</v>
      </c>
      <c r="S243" s="14">
        <v>57854</v>
      </c>
      <c r="T243" s="14">
        <v>87253</v>
      </c>
      <c r="U243" s="14">
        <v>12336</v>
      </c>
      <c r="V243" s="14">
        <v>4424</v>
      </c>
      <c r="W243" s="14">
        <v>56721</v>
      </c>
      <c r="X243" s="14">
        <v>25440</v>
      </c>
      <c r="Y243" s="14">
        <v>11138</v>
      </c>
      <c r="Z243" s="14">
        <v>3711</v>
      </c>
      <c r="AA243" s="14">
        <v>8539</v>
      </c>
      <c r="AB243" s="14">
        <v>10442</v>
      </c>
      <c r="AC243" s="14">
        <v>5003</v>
      </c>
      <c r="AD243" s="14">
        <v>3643</v>
      </c>
      <c r="AE243" s="14">
        <v>163486</v>
      </c>
      <c r="AF243" s="12">
        <f t="shared" si="3"/>
        <v>926022</v>
      </c>
      <c r="AG243" s="12"/>
      <c r="AI243" s="63">
        <v>1380943.2000000002</v>
      </c>
      <c r="AJ243" s="69">
        <f>+AI243/UR_BolxEst2[[#This Row],[TOTAL]]</f>
        <v>1.4912639224554063</v>
      </c>
      <c r="AM243" s="183">
        <f>SUMIFS(UR_BolxEst2[[#This Row],[Federico Lacroze]:[General Lemos]],UR_BolxEst2[[#This Row],[Federico Lacroze]:[General Lemos]],"&gt;="&amp;LARGE(UR_BolxEst2[[#This Row],[Federico Lacroze]:[General Lemos]],11))</f>
        <v>842832</v>
      </c>
      <c r="AN243" s="184">
        <f>+AM243/UR_BolxEst2[[#This Row],[TOTAL]]</f>
        <v>0.91016412137076652</v>
      </c>
      <c r="AO243" s="183">
        <f>+UR_BolxEst2[[#This Row],[TOTAL]]-AM243</f>
        <v>83190</v>
      </c>
      <c r="AP243" s="184">
        <f>+AO243/UR_BolxEst2[[#This Row],[TOTAL]]</f>
        <v>8.9835878629233437E-2</v>
      </c>
    </row>
    <row r="244" spans="1:42" x14ac:dyDescent="0.25">
      <c r="A244" s="5">
        <v>2014</v>
      </c>
      <c r="B244" s="5" t="s">
        <v>14</v>
      </c>
      <c r="C244" s="5" t="s">
        <v>27</v>
      </c>
      <c r="D244" s="3">
        <v>309486</v>
      </c>
      <c r="G244" s="162">
        <v>2014</v>
      </c>
      <c r="H244" s="162" t="s">
        <v>14</v>
      </c>
      <c r="I244" s="14">
        <v>309486</v>
      </c>
      <c r="J244" s="14">
        <v>3759</v>
      </c>
      <c r="K244" s="14">
        <v>1220</v>
      </c>
      <c r="L244" s="14">
        <v>5991</v>
      </c>
      <c r="M244" s="14">
        <v>12663</v>
      </c>
      <c r="N244" s="14">
        <v>11975</v>
      </c>
      <c r="O244" s="14">
        <v>11025</v>
      </c>
      <c r="P244" s="14">
        <v>11978</v>
      </c>
      <c r="Q244" s="14">
        <v>23660</v>
      </c>
      <c r="R244" s="14">
        <v>24263</v>
      </c>
      <c r="S244" s="14">
        <v>58510</v>
      </c>
      <c r="T244" s="14">
        <v>93485</v>
      </c>
      <c r="U244" s="14">
        <v>10469</v>
      </c>
      <c r="V244" s="14">
        <v>4428</v>
      </c>
      <c r="W244" s="14">
        <v>62113</v>
      </c>
      <c r="X244" s="14">
        <v>23828</v>
      </c>
      <c r="Y244" s="14">
        <v>10267</v>
      </c>
      <c r="Z244" s="14">
        <v>3538</v>
      </c>
      <c r="AA244" s="14">
        <v>4919</v>
      </c>
      <c r="AB244" s="14">
        <v>8136</v>
      </c>
      <c r="AC244" s="14">
        <v>4786</v>
      </c>
      <c r="AD244" s="14">
        <v>4796</v>
      </c>
      <c r="AE244" s="14">
        <v>186612</v>
      </c>
      <c r="AF244" s="12">
        <f t="shared" si="3"/>
        <v>891907</v>
      </c>
      <c r="AG244" s="12"/>
      <c r="AI244" s="63">
        <v>1330234.2999999998</v>
      </c>
      <c r="AJ244" s="69">
        <f>+AI244/UR_BolxEst2[[#This Row],[TOTAL]]</f>
        <v>1.4914495569605348</v>
      </c>
      <c r="AM244" s="183">
        <f>SUMIFS(UR_BolxEst2[[#This Row],[Federico Lacroze]:[General Lemos]],UR_BolxEst2[[#This Row],[Federico Lacroze]:[General Lemos]],"&gt;="&amp;LARGE(UR_BolxEst2[[#This Row],[Federico Lacroze]:[General Lemos]],11))</f>
        <v>818573</v>
      </c>
      <c r="AN244" s="184">
        <f>+AM244/UR_BolxEst2[[#This Row],[TOTAL]]</f>
        <v>0.91777842308671198</v>
      </c>
      <c r="AO244" s="183">
        <f>+UR_BolxEst2[[#This Row],[TOTAL]]-AM244</f>
        <v>73334</v>
      </c>
      <c r="AP244" s="184">
        <f>+AO244/UR_BolxEst2[[#This Row],[TOTAL]]</f>
        <v>8.2221576913288047E-2</v>
      </c>
    </row>
    <row r="245" spans="1:42" x14ac:dyDescent="0.25">
      <c r="A245" s="5">
        <v>2014</v>
      </c>
      <c r="B245" s="5" t="s">
        <v>15</v>
      </c>
      <c r="C245" s="5" t="s">
        <v>27</v>
      </c>
      <c r="D245" s="3">
        <v>420239</v>
      </c>
      <c r="G245" s="162">
        <v>2014</v>
      </c>
      <c r="H245" s="162" t="s">
        <v>15</v>
      </c>
      <c r="I245" s="14">
        <v>420239</v>
      </c>
      <c r="J245" s="14">
        <v>425</v>
      </c>
      <c r="K245" s="14">
        <v>2127</v>
      </c>
      <c r="L245" s="14">
        <v>10059</v>
      </c>
      <c r="M245" s="14">
        <v>19110</v>
      </c>
      <c r="N245" s="14">
        <v>17856</v>
      </c>
      <c r="O245" s="14">
        <v>13455</v>
      </c>
      <c r="P245" s="14">
        <v>21171</v>
      </c>
      <c r="Q245" s="14">
        <v>29791</v>
      </c>
      <c r="R245" s="14">
        <v>29403</v>
      </c>
      <c r="S245" s="14">
        <v>72886</v>
      </c>
      <c r="T245" s="14">
        <v>121283</v>
      </c>
      <c r="U245" s="14">
        <v>13049</v>
      </c>
      <c r="V245" s="14">
        <v>4838</v>
      </c>
      <c r="W245" s="14">
        <v>84765</v>
      </c>
      <c r="X245" s="14">
        <v>32873</v>
      </c>
      <c r="Y245" s="14">
        <v>13125</v>
      </c>
      <c r="Z245" s="14">
        <v>7230</v>
      </c>
      <c r="AA245" s="14">
        <v>13238</v>
      </c>
      <c r="AB245" s="14">
        <v>10350</v>
      </c>
      <c r="AC245" s="14">
        <v>5029</v>
      </c>
      <c r="AD245" s="14">
        <v>6357</v>
      </c>
      <c r="AE245" s="14">
        <v>245561</v>
      </c>
      <c r="AF245" s="12">
        <f t="shared" si="3"/>
        <v>1194220</v>
      </c>
      <c r="AG245" s="12"/>
      <c r="AI245" s="63">
        <v>1780734.2</v>
      </c>
      <c r="AJ245" s="69">
        <f>+AI245/UR_BolxEst2[[#This Row],[TOTAL]]</f>
        <v>1.4911274304566997</v>
      </c>
      <c r="AM245" s="183">
        <f>SUMIFS(UR_BolxEst2[[#This Row],[Federico Lacroze]:[General Lemos]],UR_BolxEst2[[#This Row],[Federico Lacroze]:[General Lemos]],"&gt;="&amp;LARGE(UR_BolxEst2[[#This Row],[Federico Lacroze]:[General Lemos]],11))</f>
        <v>1094938</v>
      </c>
      <c r="AN245" s="184">
        <f>+AM245/UR_BolxEst2[[#This Row],[TOTAL]]</f>
        <v>0.91686456431813235</v>
      </c>
      <c r="AO245" s="183">
        <f>+UR_BolxEst2[[#This Row],[TOTAL]]-AM245</f>
        <v>99282</v>
      </c>
      <c r="AP245" s="184">
        <f>+AO245/UR_BolxEst2[[#This Row],[TOTAL]]</f>
        <v>8.3135435681867667E-2</v>
      </c>
    </row>
    <row r="246" spans="1:42" x14ac:dyDescent="0.25">
      <c r="A246" s="5">
        <v>2014</v>
      </c>
      <c r="B246" s="5" t="s">
        <v>4</v>
      </c>
      <c r="C246" s="5" t="s">
        <v>27</v>
      </c>
      <c r="D246" s="3">
        <v>394703</v>
      </c>
      <c r="G246" s="162">
        <v>2014</v>
      </c>
      <c r="H246" s="162" t="s">
        <v>4</v>
      </c>
      <c r="I246" s="14">
        <v>394703</v>
      </c>
      <c r="J246" s="14">
        <v>6041</v>
      </c>
      <c r="K246" s="14">
        <v>1908</v>
      </c>
      <c r="L246" s="14">
        <v>9493</v>
      </c>
      <c r="M246" s="14">
        <v>17078</v>
      </c>
      <c r="N246" s="14">
        <v>18651</v>
      </c>
      <c r="O246" s="14">
        <v>12481</v>
      </c>
      <c r="P246" s="14">
        <v>18214</v>
      </c>
      <c r="Q246" s="14">
        <v>30832</v>
      </c>
      <c r="R246" s="14">
        <v>28045</v>
      </c>
      <c r="S246" s="14">
        <v>68210</v>
      </c>
      <c r="T246" s="14">
        <v>110089</v>
      </c>
      <c r="U246" s="14">
        <v>13894</v>
      </c>
      <c r="V246" s="14">
        <v>5152</v>
      </c>
      <c r="W246" s="14">
        <v>72875</v>
      </c>
      <c r="X246" s="14">
        <v>32792</v>
      </c>
      <c r="Y246" s="14">
        <v>14829</v>
      </c>
      <c r="Z246" s="14">
        <v>7460</v>
      </c>
      <c r="AA246" s="14">
        <v>12057</v>
      </c>
      <c r="AB246" s="14">
        <v>12235</v>
      </c>
      <c r="AC246" s="14">
        <v>4455</v>
      </c>
      <c r="AD246" s="14">
        <v>6616</v>
      </c>
      <c r="AE246" s="14">
        <v>222099</v>
      </c>
      <c r="AF246" s="12">
        <f t="shared" si="3"/>
        <v>1120209</v>
      </c>
      <c r="AG246" s="12"/>
      <c r="AI246" s="63">
        <v>1644607.2</v>
      </c>
      <c r="AJ246" s="69">
        <f>+AI246/UR_BolxEst2[[#This Row],[TOTAL]]</f>
        <v>1.4681253230423965</v>
      </c>
      <c r="AM246" s="183">
        <f>SUMIFS(UR_BolxEst2[[#This Row],[Federico Lacroze]:[General Lemos]],UR_BolxEst2[[#This Row],[Federico Lacroze]:[General Lemos]],"&gt;="&amp;LARGE(UR_BolxEst2[[#This Row],[Federico Lacroze]:[General Lemos]],11))</f>
        <v>1013588</v>
      </c>
      <c r="AN246" s="184">
        <f>+AM246/UR_BolxEst2[[#This Row],[TOTAL]]</f>
        <v>0.90482043975722393</v>
      </c>
      <c r="AO246" s="183">
        <f>+UR_BolxEst2[[#This Row],[TOTAL]]-AM246</f>
        <v>106621</v>
      </c>
      <c r="AP246" s="184">
        <f>+AO246/UR_BolxEst2[[#This Row],[TOTAL]]</f>
        <v>9.5179560242776129E-2</v>
      </c>
    </row>
    <row r="247" spans="1:42" x14ac:dyDescent="0.25">
      <c r="A247" s="5">
        <v>2014</v>
      </c>
      <c r="B247" s="5" t="s">
        <v>5</v>
      </c>
      <c r="C247" s="5" t="s">
        <v>27</v>
      </c>
      <c r="D247" s="3">
        <v>370711</v>
      </c>
      <c r="G247" s="162">
        <v>2014</v>
      </c>
      <c r="H247" s="162" t="s">
        <v>5</v>
      </c>
      <c r="I247" s="14">
        <v>370711</v>
      </c>
      <c r="J247" s="14">
        <v>5258</v>
      </c>
      <c r="K247" s="14">
        <v>1369</v>
      </c>
      <c r="L247" s="14">
        <v>8634</v>
      </c>
      <c r="M247" s="14">
        <v>16170</v>
      </c>
      <c r="N247" s="14">
        <v>16903</v>
      </c>
      <c r="O247" s="14">
        <v>10952</v>
      </c>
      <c r="P247" s="14">
        <v>20081</v>
      </c>
      <c r="Q247" s="14">
        <v>25837</v>
      </c>
      <c r="R247" s="14">
        <v>35174</v>
      </c>
      <c r="S247" s="14">
        <v>65397</v>
      </c>
      <c r="T247" s="14">
        <v>94372</v>
      </c>
      <c r="U247" s="14">
        <v>12055</v>
      </c>
      <c r="V247" s="14">
        <v>4778</v>
      </c>
      <c r="W247" s="14">
        <v>61630</v>
      </c>
      <c r="X247" s="14">
        <v>26491</v>
      </c>
      <c r="Y247" s="14">
        <v>12975</v>
      </c>
      <c r="Z247" s="14">
        <v>5382</v>
      </c>
      <c r="AA247" s="14">
        <v>10496</v>
      </c>
      <c r="AB247" s="14">
        <v>9343</v>
      </c>
      <c r="AC247" s="14">
        <v>4207</v>
      </c>
      <c r="AD247" s="14">
        <v>4984</v>
      </c>
      <c r="AE247" s="14">
        <v>210974</v>
      </c>
      <c r="AF247" s="12">
        <f t="shared" si="3"/>
        <v>1034173</v>
      </c>
      <c r="AG247" s="12"/>
      <c r="AI247" s="63">
        <v>1512182.1999999997</v>
      </c>
      <c r="AJ247" s="69">
        <f>+AI247/UR_BolxEst2[[#This Row],[TOTAL]]</f>
        <v>1.4622139622674346</v>
      </c>
      <c r="AM247" s="183">
        <f>SUMIFS(UR_BolxEst2[[#This Row],[Federico Lacroze]:[General Lemos]],UR_BolxEst2[[#This Row],[Federico Lacroze]:[General Lemos]],"&gt;="&amp;LARGE(UR_BolxEst2[[#This Row],[Federico Lacroze]:[General Lemos]],11))</f>
        <v>943740</v>
      </c>
      <c r="AN247" s="184">
        <f>+AM247/UR_BolxEst2[[#This Row],[TOTAL]]</f>
        <v>0.91255524946019673</v>
      </c>
      <c r="AO247" s="183">
        <f>+UR_BolxEst2[[#This Row],[TOTAL]]-AM247</f>
        <v>90433</v>
      </c>
      <c r="AP247" s="184">
        <f>+AO247/UR_BolxEst2[[#This Row],[TOTAL]]</f>
        <v>8.7444750539803301E-2</v>
      </c>
    </row>
    <row r="248" spans="1:42" x14ac:dyDescent="0.25">
      <c r="A248" s="5">
        <v>2014</v>
      </c>
      <c r="B248" s="5" t="s">
        <v>6</v>
      </c>
      <c r="C248" s="5" t="s">
        <v>27</v>
      </c>
      <c r="D248" s="3">
        <v>345153</v>
      </c>
      <c r="G248" s="162">
        <v>2014</v>
      </c>
      <c r="H248" s="162" t="s">
        <v>6</v>
      </c>
      <c r="I248" s="14">
        <v>345153</v>
      </c>
      <c r="J248" s="14">
        <v>6046</v>
      </c>
      <c r="K248" s="14">
        <v>1122</v>
      </c>
      <c r="L248" s="14">
        <v>7693</v>
      </c>
      <c r="M248" s="14">
        <v>14073</v>
      </c>
      <c r="N248" s="14">
        <v>15861</v>
      </c>
      <c r="O248" s="14">
        <v>10924</v>
      </c>
      <c r="P248" s="14">
        <v>17401</v>
      </c>
      <c r="Q248" s="14">
        <v>26217</v>
      </c>
      <c r="R248" s="14">
        <v>41321</v>
      </c>
      <c r="S248" s="14">
        <v>72335</v>
      </c>
      <c r="T248" s="14">
        <v>90854</v>
      </c>
      <c r="U248" s="14">
        <v>10869</v>
      </c>
      <c r="V248" s="14">
        <v>3990</v>
      </c>
      <c r="W248" s="14">
        <v>56526</v>
      </c>
      <c r="X248" s="14">
        <v>24393</v>
      </c>
      <c r="Y248" s="14">
        <v>12413</v>
      </c>
      <c r="Z248" s="14">
        <v>4724</v>
      </c>
      <c r="AA248" s="14">
        <v>7840</v>
      </c>
      <c r="AB248" s="14">
        <v>8857</v>
      </c>
      <c r="AC248" s="14">
        <v>2432</v>
      </c>
      <c r="AD248" s="14">
        <v>3697</v>
      </c>
      <c r="AE248" s="14">
        <v>179122</v>
      </c>
      <c r="AF248" s="12">
        <f t="shared" si="3"/>
        <v>963863</v>
      </c>
      <c r="AG248" s="12"/>
      <c r="AI248" s="63">
        <v>1390658.05</v>
      </c>
      <c r="AJ248" s="69">
        <f>+AI248/UR_BolxEst2[[#This Row],[TOTAL]]</f>
        <v>1.4427963828884396</v>
      </c>
      <c r="AM248" s="183">
        <f>SUMIFS(UR_BolxEst2[[#This Row],[Federico Lacroze]:[General Lemos]],UR_BolxEst2[[#This Row],[Federico Lacroze]:[General Lemos]],"&gt;="&amp;LARGE(UR_BolxEst2[[#This Row],[Federico Lacroze]:[General Lemos]],11))</f>
        <v>883256</v>
      </c>
      <c r="AN248" s="184">
        <f>+AM248/UR_BolxEst2[[#This Row],[TOTAL]]</f>
        <v>0.91637089503383784</v>
      </c>
      <c r="AO248" s="183">
        <f>+UR_BolxEst2[[#This Row],[TOTAL]]-AM248</f>
        <v>80607</v>
      </c>
      <c r="AP248" s="184">
        <f>+AO248/UR_BolxEst2[[#This Row],[TOTAL]]</f>
        <v>8.3629104966162202E-2</v>
      </c>
    </row>
    <row r="249" spans="1:42" x14ac:dyDescent="0.25">
      <c r="A249" s="5">
        <v>2014</v>
      </c>
      <c r="B249" s="5" t="s">
        <v>7</v>
      </c>
      <c r="C249" s="5" t="s">
        <v>27</v>
      </c>
      <c r="D249" s="3">
        <v>363416</v>
      </c>
      <c r="G249" s="162">
        <v>2014</v>
      </c>
      <c r="H249" s="162" t="s">
        <v>7</v>
      </c>
      <c r="I249" s="14">
        <v>363416</v>
      </c>
      <c r="J249" s="14">
        <v>4787</v>
      </c>
      <c r="K249" s="14">
        <v>1034</v>
      </c>
      <c r="L249" s="14">
        <v>7609</v>
      </c>
      <c r="M249" s="14">
        <v>14390</v>
      </c>
      <c r="N249" s="14">
        <v>13166</v>
      </c>
      <c r="O249" s="14">
        <v>17269</v>
      </c>
      <c r="P249" s="14">
        <v>15193</v>
      </c>
      <c r="Q249" s="14">
        <v>23934</v>
      </c>
      <c r="R249" s="14">
        <v>33116</v>
      </c>
      <c r="S249" s="14">
        <v>69952</v>
      </c>
      <c r="T249" s="14">
        <v>88094</v>
      </c>
      <c r="U249" s="14">
        <v>9089</v>
      </c>
      <c r="V249" s="14">
        <v>3735</v>
      </c>
      <c r="W249" s="14">
        <v>52268</v>
      </c>
      <c r="X249" s="14">
        <v>22993</v>
      </c>
      <c r="Y249" s="14">
        <v>11602</v>
      </c>
      <c r="Z249" s="14">
        <v>5082</v>
      </c>
      <c r="AA249" s="14">
        <v>8417</v>
      </c>
      <c r="AB249" s="14">
        <v>10301</v>
      </c>
      <c r="AC249" s="14">
        <v>3458</v>
      </c>
      <c r="AD249" s="14">
        <v>3836</v>
      </c>
      <c r="AE249" s="14">
        <v>196806</v>
      </c>
      <c r="AF249" s="12">
        <f t="shared" si="3"/>
        <v>979547</v>
      </c>
      <c r="AG249" s="12"/>
      <c r="AI249" s="63">
        <v>1571416.4</v>
      </c>
      <c r="AJ249" s="69">
        <f>+AI249/UR_BolxEst2[[#This Row],[TOTAL]]</f>
        <v>1.6042276685039103</v>
      </c>
      <c r="AM249" s="183">
        <f>SUMIFS(UR_BolxEst2[[#This Row],[Federico Lacroze]:[General Lemos]],UR_BolxEst2[[#This Row],[Federico Lacroze]:[General Lemos]],"&gt;="&amp;LARGE(UR_BolxEst2[[#This Row],[Federico Lacroze]:[General Lemos]],11))</f>
        <v>897431</v>
      </c>
      <c r="AN249" s="184">
        <f>+AM249/UR_BolxEst2[[#This Row],[TOTAL]]</f>
        <v>0.91616941300417443</v>
      </c>
      <c r="AO249" s="183">
        <f>+UR_BolxEst2[[#This Row],[TOTAL]]-AM249</f>
        <v>82116</v>
      </c>
      <c r="AP249" s="184">
        <f>+AO249/UR_BolxEst2[[#This Row],[TOTAL]]</f>
        <v>8.3830586995825615E-2</v>
      </c>
    </row>
    <row r="250" spans="1:42" x14ac:dyDescent="0.25">
      <c r="A250" s="5">
        <v>2014</v>
      </c>
      <c r="B250" s="5" t="s">
        <v>8</v>
      </c>
      <c r="C250" s="5" t="s">
        <v>27</v>
      </c>
      <c r="D250" s="3">
        <v>438340</v>
      </c>
      <c r="G250" s="162">
        <v>2014</v>
      </c>
      <c r="H250" s="162" t="s">
        <v>8</v>
      </c>
      <c r="I250" s="14">
        <v>438340</v>
      </c>
      <c r="J250" s="14">
        <v>6068</v>
      </c>
      <c r="K250" s="14">
        <v>1741</v>
      </c>
      <c r="L250" s="14">
        <v>10466</v>
      </c>
      <c r="M250" s="14">
        <v>18667</v>
      </c>
      <c r="N250" s="14">
        <v>18672</v>
      </c>
      <c r="O250" s="14">
        <v>25251</v>
      </c>
      <c r="P250" s="14">
        <v>21915</v>
      </c>
      <c r="Q250" s="14">
        <v>31197</v>
      </c>
      <c r="R250" s="14">
        <v>45934</v>
      </c>
      <c r="S250" s="14">
        <v>89873</v>
      </c>
      <c r="T250" s="14">
        <v>100688</v>
      </c>
      <c r="U250" s="14">
        <v>14113</v>
      </c>
      <c r="V250" s="14">
        <v>5087</v>
      </c>
      <c r="W250" s="14">
        <v>63514</v>
      </c>
      <c r="X250" s="14">
        <v>40757</v>
      </c>
      <c r="Y250" s="14">
        <v>14170</v>
      </c>
      <c r="Z250" s="14">
        <v>5568</v>
      </c>
      <c r="AA250" s="14">
        <v>10280</v>
      </c>
      <c r="AB250" s="14">
        <v>10358</v>
      </c>
      <c r="AC250" s="14">
        <v>5467</v>
      </c>
      <c r="AD250" s="14">
        <v>4988</v>
      </c>
      <c r="AE250" s="14">
        <v>221736</v>
      </c>
      <c r="AF250" s="12">
        <f t="shared" si="3"/>
        <v>1204850</v>
      </c>
      <c r="AG250" s="12"/>
      <c r="AI250" s="63">
        <v>1758235.0999999999</v>
      </c>
      <c r="AJ250" s="69">
        <f>+AI250/UR_BolxEst2[[#This Row],[TOTAL]]</f>
        <v>1.4592979209030168</v>
      </c>
      <c r="AM250" s="183">
        <f>SUMIFS(UR_BolxEst2[[#This Row],[Federico Lacroze]:[General Lemos]],UR_BolxEst2[[#This Row],[Federico Lacroze]:[General Lemos]],"&gt;="&amp;LARGE(UR_BolxEst2[[#This Row],[Federico Lacroze]:[General Lemos]],11))</f>
        <v>1097877</v>
      </c>
      <c r="AN250" s="184">
        <f>+AM250/UR_BolxEst2[[#This Row],[TOTAL]]</f>
        <v>0.91121467402581235</v>
      </c>
      <c r="AO250" s="183">
        <f>+UR_BolxEst2[[#This Row],[TOTAL]]-AM250</f>
        <v>106973</v>
      </c>
      <c r="AP250" s="184">
        <f>+AO250/UR_BolxEst2[[#This Row],[TOTAL]]</f>
        <v>8.8785325974187659E-2</v>
      </c>
    </row>
    <row r="251" spans="1:42" x14ac:dyDescent="0.25">
      <c r="A251" s="5">
        <v>2014</v>
      </c>
      <c r="B251" s="5" t="s">
        <v>9</v>
      </c>
      <c r="C251" s="5" t="s">
        <v>27</v>
      </c>
      <c r="D251" s="3">
        <v>418467</v>
      </c>
      <c r="G251" s="162">
        <v>2014</v>
      </c>
      <c r="H251" s="162" t="s">
        <v>9</v>
      </c>
      <c r="I251" s="14">
        <v>418467</v>
      </c>
      <c r="J251" s="14">
        <v>5060</v>
      </c>
      <c r="K251" s="14">
        <v>1572</v>
      </c>
      <c r="L251" s="14">
        <v>11111</v>
      </c>
      <c r="M251" s="14">
        <v>18710</v>
      </c>
      <c r="N251" s="14">
        <v>19797</v>
      </c>
      <c r="O251" s="14">
        <v>19426</v>
      </c>
      <c r="P251" s="14">
        <v>19223</v>
      </c>
      <c r="Q251" s="14">
        <v>30292</v>
      </c>
      <c r="R251" s="14">
        <v>47131</v>
      </c>
      <c r="S251" s="14">
        <v>93096</v>
      </c>
      <c r="T251" s="14">
        <v>108058</v>
      </c>
      <c r="U251" s="14">
        <v>13944</v>
      </c>
      <c r="V251" s="14">
        <v>4535</v>
      </c>
      <c r="W251" s="14">
        <v>62617</v>
      </c>
      <c r="X251" s="14">
        <v>33957</v>
      </c>
      <c r="Y251" s="14">
        <v>14807</v>
      </c>
      <c r="Z251" s="14">
        <v>5265</v>
      </c>
      <c r="AA251" s="14">
        <v>9301</v>
      </c>
      <c r="AB251" s="14">
        <v>9478</v>
      </c>
      <c r="AC251" s="14">
        <v>6820</v>
      </c>
      <c r="AD251" s="14">
        <v>4250</v>
      </c>
      <c r="AE251" s="14">
        <v>228450</v>
      </c>
      <c r="AF251" s="12">
        <f t="shared" si="3"/>
        <v>1185367</v>
      </c>
      <c r="AG251" s="12"/>
      <c r="AI251" s="63">
        <v>1718180.1500000001</v>
      </c>
      <c r="AJ251" s="69">
        <f>+AI251/UR_BolxEst2[[#This Row],[TOTAL]]</f>
        <v>1.4494921404088354</v>
      </c>
      <c r="AM251" s="183">
        <f>SUMIFS(UR_BolxEst2[[#This Row],[Federico Lacroze]:[General Lemos]],UR_BolxEst2[[#This Row],[Federico Lacroze]:[General Lemos]],"&gt;="&amp;LARGE(UR_BolxEst2[[#This Row],[Federico Lacroze]:[General Lemos]],11))</f>
        <v>1080514</v>
      </c>
      <c r="AN251" s="184">
        <f>+AM251/UR_BolxEst2[[#This Row],[TOTAL]]</f>
        <v>0.91154385097611124</v>
      </c>
      <c r="AO251" s="183">
        <f>+UR_BolxEst2[[#This Row],[TOTAL]]-AM251</f>
        <v>104853</v>
      </c>
      <c r="AP251" s="184">
        <f>+AO251/UR_BolxEst2[[#This Row],[TOTAL]]</f>
        <v>8.8456149023888805E-2</v>
      </c>
    </row>
    <row r="252" spans="1:42" x14ac:dyDescent="0.25">
      <c r="A252" s="5">
        <v>2014</v>
      </c>
      <c r="B252" s="5" t="s">
        <v>10</v>
      </c>
      <c r="C252" s="5" t="s">
        <v>27</v>
      </c>
      <c r="D252" s="3">
        <v>418585</v>
      </c>
      <c r="G252" s="162">
        <v>2014</v>
      </c>
      <c r="H252" s="162" t="s">
        <v>10</v>
      </c>
      <c r="I252" s="14">
        <v>418585</v>
      </c>
      <c r="J252" s="14">
        <v>3519</v>
      </c>
      <c r="K252" s="14">
        <v>1511</v>
      </c>
      <c r="L252" s="14">
        <v>8246</v>
      </c>
      <c r="M252" s="14">
        <v>14248</v>
      </c>
      <c r="N252" s="14">
        <v>15804</v>
      </c>
      <c r="O252" s="14">
        <v>18884</v>
      </c>
      <c r="P252" s="14">
        <v>17437</v>
      </c>
      <c r="Q252" s="14">
        <v>27427</v>
      </c>
      <c r="R252" s="14">
        <v>42761</v>
      </c>
      <c r="S252" s="14">
        <v>89207</v>
      </c>
      <c r="T252" s="14">
        <v>97457</v>
      </c>
      <c r="U252" s="14">
        <v>12080</v>
      </c>
      <c r="V252" s="14">
        <v>4065</v>
      </c>
      <c r="W252" s="14">
        <v>63688</v>
      </c>
      <c r="X252" s="14">
        <v>26605</v>
      </c>
      <c r="Y252" s="14">
        <v>11884</v>
      </c>
      <c r="Z252" s="14">
        <v>4036</v>
      </c>
      <c r="AA252" s="14">
        <v>8647</v>
      </c>
      <c r="AB252" s="14">
        <v>7930</v>
      </c>
      <c r="AC252" s="14">
        <v>4754</v>
      </c>
      <c r="AD252" s="14">
        <v>4185</v>
      </c>
      <c r="AE252" s="14">
        <v>212815</v>
      </c>
      <c r="AF252" s="12">
        <f t="shared" si="3"/>
        <v>1115775</v>
      </c>
      <c r="AG252" s="12"/>
      <c r="AI252" s="63">
        <v>1617873.75</v>
      </c>
      <c r="AJ252" s="69">
        <f>+AI252/UR_BolxEst2[[#This Row],[TOTAL]]</f>
        <v>1.45</v>
      </c>
      <c r="AM252" s="183">
        <f>SUMIFS(UR_BolxEst2[[#This Row],[Federico Lacroze]:[General Lemos]],UR_BolxEst2[[#This Row],[Federico Lacroze]:[General Lemos]],"&gt;="&amp;LARGE(UR_BolxEst2[[#This Row],[Federico Lacroze]:[General Lemos]],11))</f>
        <v>1030670</v>
      </c>
      <c r="AN252" s="184">
        <f>+AM252/UR_BolxEst2[[#This Row],[TOTAL]]</f>
        <v>0.9237256615357039</v>
      </c>
      <c r="AO252" s="183">
        <f>+UR_BolxEst2[[#This Row],[TOTAL]]-AM252</f>
        <v>85105</v>
      </c>
      <c r="AP252" s="184">
        <f>+AO252/UR_BolxEst2[[#This Row],[TOTAL]]</f>
        <v>7.6274338464296113E-2</v>
      </c>
    </row>
    <row r="253" spans="1:42" x14ac:dyDescent="0.25">
      <c r="A253" s="5">
        <v>2014</v>
      </c>
      <c r="B253" s="5" t="s">
        <v>11</v>
      </c>
      <c r="C253" s="5" t="s">
        <v>27</v>
      </c>
      <c r="D253" s="3">
        <v>396347</v>
      </c>
      <c r="G253" s="162">
        <v>2014</v>
      </c>
      <c r="H253" s="162" t="s">
        <v>11</v>
      </c>
      <c r="I253" s="14">
        <v>396347</v>
      </c>
      <c r="J253" s="14">
        <v>1561</v>
      </c>
      <c r="K253" s="14">
        <v>1215</v>
      </c>
      <c r="L253" s="14">
        <v>6031</v>
      </c>
      <c r="M253" s="14">
        <v>13941</v>
      </c>
      <c r="N253" s="14">
        <v>10690</v>
      </c>
      <c r="O253" s="14">
        <v>12788</v>
      </c>
      <c r="P253" s="14">
        <v>14511</v>
      </c>
      <c r="Q253" s="14">
        <v>26728</v>
      </c>
      <c r="R253" s="14">
        <v>40204</v>
      </c>
      <c r="S253" s="14">
        <v>74458</v>
      </c>
      <c r="T253" s="14">
        <v>83794</v>
      </c>
      <c r="U253" s="14">
        <v>8709</v>
      </c>
      <c r="V253" s="14">
        <v>4020</v>
      </c>
      <c r="W253" s="14">
        <v>56554</v>
      </c>
      <c r="X253" s="14">
        <v>29552</v>
      </c>
      <c r="Y253" s="14">
        <v>10704</v>
      </c>
      <c r="Z253" s="14">
        <v>3140</v>
      </c>
      <c r="AA253" s="14">
        <v>7861</v>
      </c>
      <c r="AB253" s="14">
        <v>5247</v>
      </c>
      <c r="AC253" s="14">
        <v>4478</v>
      </c>
      <c r="AD253" s="14">
        <v>4903</v>
      </c>
      <c r="AE253" s="14">
        <v>220064</v>
      </c>
      <c r="AF253" s="12">
        <f t="shared" si="3"/>
        <v>1037500</v>
      </c>
      <c r="AG253" s="12"/>
      <c r="AI253" s="63">
        <v>1504375</v>
      </c>
      <c r="AJ253" s="69">
        <f>+AI253/UR_BolxEst2[[#This Row],[TOTAL]]</f>
        <v>1.45</v>
      </c>
      <c r="AM253" s="183">
        <f>SUMIFS(UR_BolxEst2[[#This Row],[Federico Lacroze]:[General Lemos]],UR_BolxEst2[[#This Row],[Federico Lacroze]:[General Lemos]],"&gt;="&amp;LARGE(UR_BolxEst2[[#This Row],[Federico Lacroze]:[General Lemos]],11))</f>
        <v>968941</v>
      </c>
      <c r="AN253" s="184">
        <f>+AM253/UR_BolxEst2[[#This Row],[TOTAL]]</f>
        <v>0.93391903614457827</v>
      </c>
      <c r="AO253" s="183">
        <f>+UR_BolxEst2[[#This Row],[TOTAL]]-AM253</f>
        <v>68559</v>
      </c>
      <c r="AP253" s="184">
        <f>+AO253/UR_BolxEst2[[#This Row],[TOTAL]]</f>
        <v>6.6080963855421684E-2</v>
      </c>
    </row>
    <row r="254" spans="1:42" x14ac:dyDescent="0.25">
      <c r="A254" s="5">
        <v>2015</v>
      </c>
      <c r="B254" s="5" t="s">
        <v>12</v>
      </c>
      <c r="C254" s="5" t="s">
        <v>27</v>
      </c>
      <c r="D254" s="3">
        <v>380206</v>
      </c>
      <c r="G254" s="162">
        <v>2015</v>
      </c>
      <c r="H254" s="162" t="s">
        <v>12</v>
      </c>
      <c r="I254" s="14">
        <v>380206</v>
      </c>
      <c r="J254" s="14">
        <v>2679</v>
      </c>
      <c r="K254" s="14">
        <v>964</v>
      </c>
      <c r="L254" s="14">
        <v>6394</v>
      </c>
      <c r="M254" s="14">
        <v>12684</v>
      </c>
      <c r="N254" s="14">
        <v>10643</v>
      </c>
      <c r="O254" s="14">
        <v>10543</v>
      </c>
      <c r="P254" s="14">
        <v>15322</v>
      </c>
      <c r="Q254" s="14">
        <v>25611</v>
      </c>
      <c r="R254" s="14">
        <v>39132</v>
      </c>
      <c r="S254" s="14">
        <v>73581</v>
      </c>
      <c r="T254" s="14">
        <v>85185</v>
      </c>
      <c r="U254" s="14">
        <v>10478</v>
      </c>
      <c r="V254" s="14">
        <v>2764</v>
      </c>
      <c r="W254" s="14">
        <v>53853</v>
      </c>
      <c r="X254" s="14">
        <v>23654</v>
      </c>
      <c r="Y254" s="14">
        <v>11394</v>
      </c>
      <c r="Z254" s="14">
        <v>3637</v>
      </c>
      <c r="AA254" s="14">
        <v>7062</v>
      </c>
      <c r="AB254" s="14">
        <v>0</v>
      </c>
      <c r="AC254" s="14">
        <v>4306</v>
      </c>
      <c r="AD254" s="14">
        <v>3534</v>
      </c>
      <c r="AE254" s="14">
        <v>202799</v>
      </c>
      <c r="AF254" s="12">
        <f t="shared" si="3"/>
        <v>986425</v>
      </c>
      <c r="AG254" s="12"/>
      <c r="AI254" s="63">
        <v>1438496.45</v>
      </c>
      <c r="AJ254" s="69">
        <f>+AI254/UR_BolxEst2[[#This Row],[TOTAL]]</f>
        <v>1.4582927744126517</v>
      </c>
      <c r="AM254" s="183">
        <f>SUMIFS(UR_BolxEst2[[#This Row],[Federico Lacroze]:[General Lemos]],UR_BolxEst2[[#This Row],[Federico Lacroze]:[General Lemos]],"&gt;="&amp;LARGE(UR_BolxEst2[[#This Row],[Federico Lacroze]:[General Lemos]],11))</f>
        <v>923421</v>
      </c>
      <c r="AN254" s="184">
        <f>+AM254/UR_BolxEst2[[#This Row],[TOTAL]]</f>
        <v>0.93612895050307932</v>
      </c>
      <c r="AO254" s="183">
        <f>+UR_BolxEst2[[#This Row],[TOTAL]]-AM254</f>
        <v>63004</v>
      </c>
      <c r="AP254" s="184">
        <f>+AO254/UR_BolxEst2[[#This Row],[TOTAL]]</f>
        <v>6.3871049496920698E-2</v>
      </c>
    </row>
    <row r="255" spans="1:42" x14ac:dyDescent="0.25">
      <c r="A255" s="5">
        <v>2015</v>
      </c>
      <c r="B255" s="5" t="s">
        <v>13</v>
      </c>
      <c r="C255" s="5" t="s">
        <v>27</v>
      </c>
      <c r="D255" s="3">
        <v>411133</v>
      </c>
      <c r="G255" s="162">
        <v>2015</v>
      </c>
      <c r="H255" s="162" t="s">
        <v>13</v>
      </c>
      <c r="I255" s="14">
        <v>411133</v>
      </c>
      <c r="J255" s="14">
        <v>3666</v>
      </c>
      <c r="K255" s="14">
        <v>2532</v>
      </c>
      <c r="L255" s="14">
        <v>8064</v>
      </c>
      <c r="M255" s="14">
        <v>12404</v>
      </c>
      <c r="N255" s="14">
        <v>11824</v>
      </c>
      <c r="O255" s="14">
        <v>19102</v>
      </c>
      <c r="P255" s="14">
        <v>16738</v>
      </c>
      <c r="Q255" s="14">
        <v>26484</v>
      </c>
      <c r="R255" s="14">
        <v>38530</v>
      </c>
      <c r="S255" s="14">
        <v>79627</v>
      </c>
      <c r="T255" s="14">
        <v>86312</v>
      </c>
      <c r="U255" s="14">
        <v>10668</v>
      </c>
      <c r="V255" s="14">
        <v>3843</v>
      </c>
      <c r="W255" s="14">
        <v>62901</v>
      </c>
      <c r="X255" s="14">
        <v>23392</v>
      </c>
      <c r="Y255" s="14">
        <v>9957</v>
      </c>
      <c r="Z255" s="14">
        <v>3990</v>
      </c>
      <c r="AA255" s="14">
        <v>72</v>
      </c>
      <c r="AB255" s="14">
        <v>4079</v>
      </c>
      <c r="AC255" s="14">
        <v>4520</v>
      </c>
      <c r="AD255" s="14">
        <v>4657</v>
      </c>
      <c r="AE255" s="14">
        <v>195864</v>
      </c>
      <c r="AF255" s="12">
        <f t="shared" si="3"/>
        <v>1040359</v>
      </c>
      <c r="AG255" s="12"/>
      <c r="AI255" s="63">
        <v>1535640.55</v>
      </c>
      <c r="AJ255" s="69">
        <f>+AI255/UR_BolxEst2[[#This Row],[TOTAL]]</f>
        <v>1.4760679246298634</v>
      </c>
      <c r="AM255" s="183">
        <f>SUMIFS(UR_BolxEst2[[#This Row],[Federico Lacroze]:[General Lemos]],UR_BolxEst2[[#This Row],[Federico Lacroze]:[General Lemos]],"&gt;="&amp;LARGE(UR_BolxEst2[[#This Row],[Federico Lacroze]:[General Lemos]],11))</f>
        <v>972487</v>
      </c>
      <c r="AN255" s="184">
        <f>+AM255/UR_BolxEst2[[#This Row],[TOTAL]]</f>
        <v>0.93476098154579335</v>
      </c>
      <c r="AO255" s="183">
        <f>+UR_BolxEst2[[#This Row],[TOTAL]]-AM255</f>
        <v>67872</v>
      </c>
      <c r="AP255" s="184">
        <f>+AO255/UR_BolxEst2[[#This Row],[TOTAL]]</f>
        <v>6.5239018454206668E-2</v>
      </c>
    </row>
    <row r="256" spans="1:42" x14ac:dyDescent="0.25">
      <c r="A256" s="5">
        <v>2015</v>
      </c>
      <c r="B256" s="5" t="s">
        <v>14</v>
      </c>
      <c r="C256" s="5" t="s">
        <v>27</v>
      </c>
      <c r="D256" s="3">
        <v>488107</v>
      </c>
      <c r="G256" s="162">
        <v>2015</v>
      </c>
      <c r="H256" s="162" t="s">
        <v>14</v>
      </c>
      <c r="I256" s="14">
        <v>488107</v>
      </c>
      <c r="J256" s="14">
        <v>9410</v>
      </c>
      <c r="K256" s="14">
        <v>5946</v>
      </c>
      <c r="L256" s="14">
        <v>11257</v>
      </c>
      <c r="M256" s="14">
        <v>12482</v>
      </c>
      <c r="N256" s="14">
        <v>17727</v>
      </c>
      <c r="O256" s="14">
        <v>46108</v>
      </c>
      <c r="P256" s="14">
        <v>23853</v>
      </c>
      <c r="Q256" s="14">
        <v>35900</v>
      </c>
      <c r="R256" s="14">
        <v>52107</v>
      </c>
      <c r="S256" s="14">
        <v>106952</v>
      </c>
      <c r="T256" s="14">
        <v>116931</v>
      </c>
      <c r="U256" s="14">
        <v>12384</v>
      </c>
      <c r="V256" s="14">
        <v>5342</v>
      </c>
      <c r="W256" s="14">
        <v>81835</v>
      </c>
      <c r="X256" s="14">
        <v>33189</v>
      </c>
      <c r="Y256" s="14">
        <v>16072</v>
      </c>
      <c r="Z256" s="14">
        <v>9423</v>
      </c>
      <c r="AA256" s="14">
        <v>10588</v>
      </c>
      <c r="AB256" s="14">
        <v>11957</v>
      </c>
      <c r="AC256" s="14">
        <v>12194</v>
      </c>
      <c r="AD256" s="14">
        <v>7856</v>
      </c>
      <c r="AE256" s="14">
        <v>254282</v>
      </c>
      <c r="AF256" s="12">
        <f t="shared" si="3"/>
        <v>1381902</v>
      </c>
      <c r="AG256" s="12"/>
      <c r="AI256" s="63">
        <v>2018004.9500000002</v>
      </c>
      <c r="AJ256" s="69">
        <f>+AI256/UR_BolxEst2[[#This Row],[TOTAL]]</f>
        <v>1.4603097397644698</v>
      </c>
      <c r="AM256" s="183">
        <f>SUMIFS(UR_BolxEst2[[#This Row],[Federico Lacroze]:[General Lemos]],UR_BolxEst2[[#This Row],[Federico Lacroze]:[General Lemos]],"&gt;="&amp;LARGE(UR_BolxEst2[[#This Row],[Federico Lacroze]:[General Lemos]],11))</f>
        <v>1256991</v>
      </c>
      <c r="AN256" s="184">
        <f>+AM256/UR_BolxEst2[[#This Row],[TOTAL]]</f>
        <v>0.90960936448460161</v>
      </c>
      <c r="AO256" s="183">
        <f>+UR_BolxEst2[[#This Row],[TOTAL]]-AM256</f>
        <v>124911</v>
      </c>
      <c r="AP256" s="184">
        <f>+AO256/UR_BolxEst2[[#This Row],[TOTAL]]</f>
        <v>9.0390635515398346E-2</v>
      </c>
    </row>
    <row r="257" spans="1:42" x14ac:dyDescent="0.25">
      <c r="A257" s="5">
        <v>2015</v>
      </c>
      <c r="B257" s="5" t="s">
        <v>15</v>
      </c>
      <c r="C257" s="5" t="s">
        <v>27</v>
      </c>
      <c r="D257" s="3">
        <v>537246</v>
      </c>
      <c r="G257" s="162">
        <v>2015</v>
      </c>
      <c r="H257" s="162" t="s">
        <v>15</v>
      </c>
      <c r="I257" s="14">
        <v>537246</v>
      </c>
      <c r="J257" s="14">
        <v>12173</v>
      </c>
      <c r="K257" s="14">
        <v>9149</v>
      </c>
      <c r="L257" s="14">
        <v>13298</v>
      </c>
      <c r="M257" s="14">
        <v>19987</v>
      </c>
      <c r="N257" s="14">
        <v>18344</v>
      </c>
      <c r="O257" s="14">
        <v>55657</v>
      </c>
      <c r="P257" s="14">
        <v>25635</v>
      </c>
      <c r="Q257" s="14">
        <v>38109</v>
      </c>
      <c r="R257" s="14">
        <v>54682</v>
      </c>
      <c r="S257" s="14">
        <v>107767</v>
      </c>
      <c r="T257" s="14">
        <v>122631</v>
      </c>
      <c r="U257" s="14">
        <v>13905</v>
      </c>
      <c r="V257" s="14">
        <v>4094</v>
      </c>
      <c r="W257" s="14">
        <v>88671</v>
      </c>
      <c r="X257" s="14">
        <v>36467</v>
      </c>
      <c r="Y257" s="14">
        <v>17632</v>
      </c>
      <c r="Z257" s="14">
        <v>9696</v>
      </c>
      <c r="AA257" s="14">
        <v>13798</v>
      </c>
      <c r="AB257" s="14">
        <v>16522</v>
      </c>
      <c r="AC257" s="14">
        <v>17868</v>
      </c>
      <c r="AD257" s="14">
        <v>10776</v>
      </c>
      <c r="AE257" s="14">
        <v>260214</v>
      </c>
      <c r="AF257" s="12">
        <f t="shared" si="3"/>
        <v>1504321</v>
      </c>
      <c r="AG257" s="12"/>
      <c r="AI257" s="63">
        <v>2175795.4000000004</v>
      </c>
      <c r="AJ257" s="69">
        <f>+AI257/UR_BolxEst2[[#This Row],[TOTAL]]</f>
        <v>1.4463637747528622</v>
      </c>
      <c r="AM257" s="183">
        <f>SUMIFS(UR_BolxEst2[[#This Row],[Federico Lacroze]:[General Lemos]],UR_BolxEst2[[#This Row],[Federico Lacroze]:[General Lemos]],"&gt;="&amp;LARGE(UR_BolxEst2[[#This Row],[Federico Lacroze]:[General Lemos]],11))</f>
        <v>1347066</v>
      </c>
      <c r="AN257" s="184">
        <f>+AM257/UR_BolxEst2[[#This Row],[TOTAL]]</f>
        <v>0.89546446536344304</v>
      </c>
      <c r="AO257" s="183">
        <f>+UR_BolxEst2[[#This Row],[TOTAL]]-AM257</f>
        <v>157255</v>
      </c>
      <c r="AP257" s="184">
        <f>+AO257/UR_BolxEst2[[#This Row],[TOTAL]]</f>
        <v>0.10453553463655696</v>
      </c>
    </row>
    <row r="258" spans="1:42" x14ac:dyDescent="0.25">
      <c r="A258" s="5">
        <v>2015</v>
      </c>
      <c r="B258" s="5" t="s">
        <v>4</v>
      </c>
      <c r="C258" s="5" t="s">
        <v>27</v>
      </c>
      <c r="D258" s="3">
        <v>538051</v>
      </c>
      <c r="G258" s="162">
        <v>2015</v>
      </c>
      <c r="H258" s="162" t="s">
        <v>4</v>
      </c>
      <c r="I258" s="14">
        <v>538051</v>
      </c>
      <c r="J258" s="14">
        <v>10731</v>
      </c>
      <c r="K258" s="14">
        <v>11692</v>
      </c>
      <c r="L258" s="14">
        <v>15494</v>
      </c>
      <c r="M258" s="14">
        <v>21916</v>
      </c>
      <c r="N258" s="14">
        <v>17167</v>
      </c>
      <c r="O258" s="14">
        <v>51553</v>
      </c>
      <c r="P258" s="14">
        <v>21294</v>
      </c>
      <c r="Q258" s="14">
        <v>39868</v>
      </c>
      <c r="R258" s="14">
        <v>57135</v>
      </c>
      <c r="S258" s="14">
        <v>113902</v>
      </c>
      <c r="T258" s="14">
        <v>115550</v>
      </c>
      <c r="U258" s="14">
        <v>16162</v>
      </c>
      <c r="V258" s="14">
        <v>5175</v>
      </c>
      <c r="W258" s="14">
        <v>90406</v>
      </c>
      <c r="X258" s="14">
        <v>33429</v>
      </c>
      <c r="Y258" s="14">
        <v>16980</v>
      </c>
      <c r="Z258" s="14">
        <v>9543</v>
      </c>
      <c r="AA258" s="14">
        <v>16772</v>
      </c>
      <c r="AB258" s="14">
        <v>20585</v>
      </c>
      <c r="AC258" s="14">
        <v>7594</v>
      </c>
      <c r="AD258" s="14">
        <v>10756</v>
      </c>
      <c r="AE258" s="14">
        <v>314121</v>
      </c>
      <c r="AF258" s="12">
        <f t="shared" ref="AF258:AF307" si="4">SUM(I258:AE258)</f>
        <v>1555876</v>
      </c>
      <c r="AG258" s="12"/>
      <c r="AI258" s="63">
        <v>2265904.2999999998</v>
      </c>
      <c r="AJ258" s="69">
        <f>+AI258/UR_BolxEst2[[#This Row],[TOTAL]]</f>
        <v>1.4563527556180569</v>
      </c>
      <c r="AM258" s="183">
        <f>SUMIFS(UR_BolxEst2[[#This Row],[Federico Lacroze]:[General Lemos]],UR_BolxEst2[[#This Row],[Federico Lacroze]:[General Lemos]],"&gt;="&amp;LARGE(UR_BolxEst2[[#This Row],[Federico Lacroze]:[General Lemos]],11))</f>
        <v>1397225</v>
      </c>
      <c r="AN258" s="184">
        <f>+AM258/UR_BolxEst2[[#This Row],[TOTAL]]</f>
        <v>0.89803107702670393</v>
      </c>
      <c r="AO258" s="183">
        <f>+UR_BolxEst2[[#This Row],[TOTAL]]-AM258</f>
        <v>158651</v>
      </c>
      <c r="AP258" s="184">
        <f>+AO258/UR_BolxEst2[[#This Row],[TOTAL]]</f>
        <v>0.10196892297329607</v>
      </c>
    </row>
    <row r="259" spans="1:42" x14ac:dyDescent="0.25">
      <c r="A259" s="5">
        <v>2015</v>
      </c>
      <c r="B259" s="5" t="s">
        <v>5</v>
      </c>
      <c r="C259" s="5" t="s">
        <v>27</v>
      </c>
      <c r="D259" s="3">
        <v>619404</v>
      </c>
      <c r="G259" s="162">
        <v>2015</v>
      </c>
      <c r="H259" s="162" t="s">
        <v>5</v>
      </c>
      <c r="I259" s="14">
        <v>619404</v>
      </c>
      <c r="J259" s="14">
        <v>10089</v>
      </c>
      <c r="K259" s="14">
        <v>12405</v>
      </c>
      <c r="L259" s="14">
        <v>17493</v>
      </c>
      <c r="M259" s="14">
        <v>23953</v>
      </c>
      <c r="N259" s="14">
        <v>21523</v>
      </c>
      <c r="O259" s="14">
        <v>51299</v>
      </c>
      <c r="P259" s="14">
        <v>25899</v>
      </c>
      <c r="Q259" s="14">
        <v>41852</v>
      </c>
      <c r="R259" s="14">
        <v>62939</v>
      </c>
      <c r="S259" s="14">
        <v>115686</v>
      </c>
      <c r="T259" s="14">
        <v>120122</v>
      </c>
      <c r="U259" s="14">
        <v>14677</v>
      </c>
      <c r="V259" s="14">
        <v>5154</v>
      </c>
      <c r="W259" s="14">
        <v>87636</v>
      </c>
      <c r="X259" s="14">
        <v>33751</v>
      </c>
      <c r="Y259" s="14">
        <v>16191</v>
      </c>
      <c r="Z259" s="14">
        <v>12432</v>
      </c>
      <c r="AA259" s="14">
        <v>17212</v>
      </c>
      <c r="AB259" s="14">
        <v>21460</v>
      </c>
      <c r="AC259" s="14">
        <v>14380</v>
      </c>
      <c r="AD259" s="14">
        <v>10537</v>
      </c>
      <c r="AE259" s="14">
        <v>314755</v>
      </c>
      <c r="AF259" s="12">
        <f t="shared" si="4"/>
        <v>1670849</v>
      </c>
      <c r="AG259" s="12"/>
      <c r="AI259" s="63">
        <v>2438055.6</v>
      </c>
      <c r="AJ259" s="69">
        <f>+AI259/UR_BolxEst2[[#This Row],[TOTAL]]</f>
        <v>1.4591717144996346</v>
      </c>
      <c r="AM259" s="183">
        <f>SUMIFS(UR_BolxEst2[[#This Row],[Federico Lacroze]:[General Lemos]],UR_BolxEst2[[#This Row],[Federico Lacroze]:[General Lemos]],"&gt;="&amp;LARGE(UR_BolxEst2[[#This Row],[Federico Lacroze]:[General Lemos]],11))</f>
        <v>1497296</v>
      </c>
      <c r="AN259" s="184">
        <f>+AM259/UR_BolxEst2[[#This Row],[TOTAL]]</f>
        <v>0.89612885425313715</v>
      </c>
      <c r="AO259" s="183">
        <f>+UR_BolxEst2[[#This Row],[TOTAL]]-AM259</f>
        <v>173553</v>
      </c>
      <c r="AP259" s="184">
        <f>+AO259/UR_BolxEst2[[#This Row],[TOTAL]]</f>
        <v>0.10387114574686282</v>
      </c>
    </row>
    <row r="260" spans="1:42" x14ac:dyDescent="0.25">
      <c r="A260" s="5">
        <v>2015</v>
      </c>
      <c r="B260" s="5" t="s">
        <v>6</v>
      </c>
      <c r="C260" s="5" t="s">
        <v>27</v>
      </c>
      <c r="D260" s="3">
        <v>608230</v>
      </c>
      <c r="G260" s="162">
        <v>2015</v>
      </c>
      <c r="H260" s="162" t="s">
        <v>6</v>
      </c>
      <c r="I260" s="14">
        <v>608230</v>
      </c>
      <c r="J260" s="14">
        <v>10983</v>
      </c>
      <c r="K260" s="14">
        <v>10405</v>
      </c>
      <c r="L260" s="14">
        <v>17555</v>
      </c>
      <c r="M260" s="14">
        <v>23675</v>
      </c>
      <c r="N260" s="14">
        <v>22000</v>
      </c>
      <c r="O260" s="14">
        <v>54218</v>
      </c>
      <c r="P260" s="14">
        <v>27824</v>
      </c>
      <c r="Q260" s="14">
        <v>43587</v>
      </c>
      <c r="R260" s="14">
        <v>60962</v>
      </c>
      <c r="S260" s="14">
        <v>122593</v>
      </c>
      <c r="T260" s="14">
        <v>117432</v>
      </c>
      <c r="U260" s="14">
        <v>19211</v>
      </c>
      <c r="V260" s="14">
        <v>5922</v>
      </c>
      <c r="W260" s="14">
        <v>88789</v>
      </c>
      <c r="X260" s="14">
        <v>35375</v>
      </c>
      <c r="Y260" s="14">
        <v>16549</v>
      </c>
      <c r="Z260" s="14">
        <v>12298</v>
      </c>
      <c r="AA260" s="14">
        <v>14161</v>
      </c>
      <c r="AB260" s="14">
        <v>22736</v>
      </c>
      <c r="AC260" s="14">
        <v>15495</v>
      </c>
      <c r="AD260" s="14">
        <v>8687</v>
      </c>
      <c r="AE260" s="14">
        <v>323818</v>
      </c>
      <c r="AF260" s="12">
        <f t="shared" si="4"/>
        <v>1682505</v>
      </c>
      <c r="AG260" s="12"/>
      <c r="AI260" s="63">
        <v>2439062.3000000003</v>
      </c>
      <c r="AJ260" s="69">
        <f>+AI260/UR_BolxEst2[[#This Row],[TOTAL]]</f>
        <v>1.4496612491493341</v>
      </c>
      <c r="AM260" s="183">
        <f>SUMIFS(UR_BolxEst2[[#This Row],[Federico Lacroze]:[General Lemos]],UR_BolxEst2[[#This Row],[Federico Lacroze]:[General Lemos]],"&gt;="&amp;LARGE(UR_BolxEst2[[#This Row],[Federico Lacroze]:[General Lemos]],11))</f>
        <v>1506503</v>
      </c>
      <c r="AN260" s="184">
        <f>+AM260/UR_BolxEst2[[#This Row],[TOTAL]]</f>
        <v>0.89539288144760343</v>
      </c>
      <c r="AO260" s="183">
        <f>+UR_BolxEst2[[#This Row],[TOTAL]]-AM260</f>
        <v>176002</v>
      </c>
      <c r="AP260" s="184">
        <f>+AO260/UR_BolxEst2[[#This Row],[TOTAL]]</f>
        <v>0.10460711855239657</v>
      </c>
    </row>
    <row r="261" spans="1:42" x14ac:dyDescent="0.25">
      <c r="A261" s="5">
        <v>2015</v>
      </c>
      <c r="B261" s="5" t="s">
        <v>7</v>
      </c>
      <c r="C261" s="5" t="s">
        <v>27</v>
      </c>
      <c r="D261" s="3">
        <v>622811</v>
      </c>
      <c r="G261" s="162">
        <v>2015</v>
      </c>
      <c r="H261" s="162" t="s">
        <v>7</v>
      </c>
      <c r="I261" s="14">
        <v>622811</v>
      </c>
      <c r="J261" s="14">
        <v>10965</v>
      </c>
      <c r="K261" s="14">
        <v>12041</v>
      </c>
      <c r="L261" s="14">
        <v>16645</v>
      </c>
      <c r="M261" s="14">
        <v>20597</v>
      </c>
      <c r="N261" s="14">
        <v>21567</v>
      </c>
      <c r="O261" s="14">
        <v>47792</v>
      </c>
      <c r="P261" s="14">
        <v>26540</v>
      </c>
      <c r="Q261" s="14">
        <v>43484</v>
      </c>
      <c r="R261" s="14">
        <v>60995</v>
      </c>
      <c r="S261" s="14">
        <v>124067</v>
      </c>
      <c r="T261" s="14">
        <v>119391</v>
      </c>
      <c r="U261" s="14">
        <v>15432</v>
      </c>
      <c r="V261" s="14">
        <v>6966</v>
      </c>
      <c r="W261" s="14">
        <v>92011</v>
      </c>
      <c r="X261" s="14">
        <v>37854</v>
      </c>
      <c r="Y261" s="14">
        <v>16385</v>
      </c>
      <c r="Z261" s="14">
        <v>13267</v>
      </c>
      <c r="AA261" s="14">
        <v>15423</v>
      </c>
      <c r="AB261" s="14">
        <v>22599</v>
      </c>
      <c r="AC261" s="14">
        <v>14971</v>
      </c>
      <c r="AD261" s="14">
        <v>9293</v>
      </c>
      <c r="AE261" s="14">
        <v>322552</v>
      </c>
      <c r="AF261" s="12">
        <f t="shared" si="4"/>
        <v>1693648</v>
      </c>
      <c r="AG261" s="12"/>
      <c r="AI261" s="63">
        <v>2457754.3000000003</v>
      </c>
      <c r="AJ261" s="69">
        <f>+AI261/UR_BolxEst2[[#This Row],[TOTAL]]</f>
        <v>1.4511600403389608</v>
      </c>
      <c r="AM261" s="183">
        <f>SUMIFS(UR_BolxEst2[[#This Row],[Federico Lacroze]:[General Lemos]],UR_BolxEst2[[#This Row],[Federico Lacroze]:[General Lemos]],"&gt;="&amp;LARGE(UR_BolxEst2[[#This Row],[Federico Lacroze]:[General Lemos]],11))</f>
        <v>1520096</v>
      </c>
      <c r="AN261" s="184">
        <f>+AM261/UR_BolxEst2[[#This Row],[TOTAL]]</f>
        <v>0.89752770351336286</v>
      </c>
      <c r="AO261" s="183">
        <f>+UR_BolxEst2[[#This Row],[TOTAL]]-AM261</f>
        <v>173552</v>
      </c>
      <c r="AP261" s="184">
        <f>+AO261/UR_BolxEst2[[#This Row],[TOTAL]]</f>
        <v>0.10247229648663712</v>
      </c>
    </row>
    <row r="262" spans="1:42" x14ac:dyDescent="0.25">
      <c r="A262" s="5">
        <v>2015</v>
      </c>
      <c r="B262" s="5" t="s">
        <v>8</v>
      </c>
      <c r="C262" s="5" t="s">
        <v>27</v>
      </c>
      <c r="D262" s="3">
        <v>656943</v>
      </c>
      <c r="G262" s="162">
        <v>2015</v>
      </c>
      <c r="H262" s="162" t="s">
        <v>8</v>
      </c>
      <c r="I262" s="14">
        <v>656943</v>
      </c>
      <c r="J262" s="14">
        <v>11815</v>
      </c>
      <c r="K262" s="14">
        <v>14336</v>
      </c>
      <c r="L262" s="14">
        <v>20187</v>
      </c>
      <c r="M262" s="14">
        <v>25733</v>
      </c>
      <c r="N262" s="14">
        <v>25676</v>
      </c>
      <c r="O262" s="14">
        <v>54496</v>
      </c>
      <c r="P262" s="14">
        <v>31082</v>
      </c>
      <c r="Q262" s="14">
        <v>47921</v>
      </c>
      <c r="R262" s="14">
        <v>71610</v>
      </c>
      <c r="S262" s="14">
        <v>133275</v>
      </c>
      <c r="T262" s="14">
        <v>131639</v>
      </c>
      <c r="U262" s="14">
        <v>20559</v>
      </c>
      <c r="V262" s="14">
        <v>7927</v>
      </c>
      <c r="W262" s="14">
        <v>93897</v>
      </c>
      <c r="X262" s="14">
        <v>42132</v>
      </c>
      <c r="Y262" s="14">
        <v>18407</v>
      </c>
      <c r="Z262" s="14">
        <v>14191</v>
      </c>
      <c r="AA262" s="14">
        <v>17028</v>
      </c>
      <c r="AB262" s="14">
        <v>28896</v>
      </c>
      <c r="AC262" s="14">
        <v>17440</v>
      </c>
      <c r="AD262" s="14">
        <v>10314</v>
      </c>
      <c r="AE262" s="14">
        <v>347896</v>
      </c>
      <c r="AF262" s="12">
        <f t="shared" si="4"/>
        <v>1843400</v>
      </c>
      <c r="AG262" s="12"/>
      <c r="AI262" s="63">
        <v>2665007.0999999996</v>
      </c>
      <c r="AJ262" s="69">
        <f>+AI262/UR_BolxEst2[[#This Row],[TOTAL]]</f>
        <v>1.4457020180101983</v>
      </c>
      <c r="AM262" s="183">
        <f>SUMIFS(UR_BolxEst2[[#This Row],[Federico Lacroze]:[General Lemos]],UR_BolxEst2[[#This Row],[Federico Lacroze]:[General Lemos]],"&gt;="&amp;LARGE(UR_BolxEst2[[#This Row],[Federico Lacroze]:[General Lemos]],11))</f>
        <v>1639787</v>
      </c>
      <c r="AN262" s="184">
        <f>+AM262/UR_BolxEst2[[#This Row],[TOTAL]]</f>
        <v>0.88954486275360745</v>
      </c>
      <c r="AO262" s="183">
        <f>+UR_BolxEst2[[#This Row],[TOTAL]]-AM262</f>
        <v>203613</v>
      </c>
      <c r="AP262" s="184">
        <f>+AO262/UR_BolxEst2[[#This Row],[TOTAL]]</f>
        <v>0.11045513724639254</v>
      </c>
    </row>
    <row r="263" spans="1:42" x14ac:dyDescent="0.25">
      <c r="A263" s="5">
        <v>2015</v>
      </c>
      <c r="B263" s="5" t="s">
        <v>9</v>
      </c>
      <c r="C263" s="5" t="s">
        <v>27</v>
      </c>
      <c r="D263" s="3">
        <v>624394</v>
      </c>
      <c r="G263" s="162">
        <v>2015</v>
      </c>
      <c r="H263" s="162" t="s">
        <v>9</v>
      </c>
      <c r="I263" s="14">
        <v>624394</v>
      </c>
      <c r="J263" s="14">
        <v>12332</v>
      </c>
      <c r="K263" s="14">
        <v>13766</v>
      </c>
      <c r="L263" s="14">
        <v>18735</v>
      </c>
      <c r="M263" s="14">
        <v>23083</v>
      </c>
      <c r="N263" s="14">
        <v>24322</v>
      </c>
      <c r="O263" s="14">
        <v>59719</v>
      </c>
      <c r="P263" s="14">
        <v>32088</v>
      </c>
      <c r="Q263" s="14">
        <v>47581</v>
      </c>
      <c r="R263" s="14">
        <v>72669</v>
      </c>
      <c r="S263" s="14">
        <v>131926</v>
      </c>
      <c r="T263" s="14">
        <v>137291</v>
      </c>
      <c r="U263" s="14">
        <v>18777</v>
      </c>
      <c r="V263" s="14">
        <v>6550</v>
      </c>
      <c r="W263" s="14">
        <v>94524</v>
      </c>
      <c r="X263" s="14">
        <v>41646</v>
      </c>
      <c r="Y263" s="14">
        <v>15779</v>
      </c>
      <c r="Z263" s="14">
        <v>15485</v>
      </c>
      <c r="AA263" s="14">
        <v>16904</v>
      </c>
      <c r="AB263" s="14">
        <v>29797</v>
      </c>
      <c r="AC263" s="14">
        <v>17949</v>
      </c>
      <c r="AD263" s="14">
        <v>10257</v>
      </c>
      <c r="AE263" s="14">
        <v>361232</v>
      </c>
      <c r="AF263" s="12">
        <f t="shared" si="4"/>
        <v>1826806</v>
      </c>
      <c r="AG263" s="12"/>
      <c r="AI263" s="63">
        <v>2628189.3500000006</v>
      </c>
      <c r="AJ263" s="69">
        <f>+AI263/UR_BolxEst2[[#This Row],[TOTAL]]</f>
        <v>1.4386800514121372</v>
      </c>
      <c r="AM263" s="183">
        <f>SUMIFS(UR_BolxEst2[[#This Row],[Federico Lacroze]:[General Lemos]],UR_BolxEst2[[#This Row],[Federico Lacroze]:[General Lemos]],"&gt;="&amp;LARGE(UR_BolxEst2[[#This Row],[Federico Lacroze]:[General Lemos]],11))</f>
        <v>1632867</v>
      </c>
      <c r="AN263" s="184">
        <f>+AM263/UR_BolxEst2[[#This Row],[TOTAL]]</f>
        <v>0.89383711242463626</v>
      </c>
      <c r="AO263" s="183">
        <f>+UR_BolxEst2[[#This Row],[TOTAL]]-AM263</f>
        <v>193939</v>
      </c>
      <c r="AP263" s="184">
        <f>+AO263/UR_BolxEst2[[#This Row],[TOTAL]]</f>
        <v>0.10616288757536378</v>
      </c>
    </row>
    <row r="264" spans="1:42" x14ac:dyDescent="0.25">
      <c r="A264" s="5">
        <v>2015</v>
      </c>
      <c r="B264" s="5" t="s">
        <v>10</v>
      </c>
      <c r="C264" s="5" t="s">
        <v>27</v>
      </c>
      <c r="D264" s="3">
        <v>607188</v>
      </c>
      <c r="G264" s="162">
        <v>2015</v>
      </c>
      <c r="H264" s="162" t="s">
        <v>10</v>
      </c>
      <c r="I264" s="14">
        <v>607188</v>
      </c>
      <c r="J264" s="14">
        <v>8644</v>
      </c>
      <c r="K264" s="14">
        <v>11527</v>
      </c>
      <c r="L264" s="14">
        <v>14551</v>
      </c>
      <c r="M264" s="14">
        <v>23766</v>
      </c>
      <c r="N264" s="14">
        <v>22387</v>
      </c>
      <c r="O264" s="14">
        <v>56689</v>
      </c>
      <c r="P264" s="14">
        <v>28559</v>
      </c>
      <c r="Q264" s="14">
        <v>45132</v>
      </c>
      <c r="R264" s="14">
        <v>68351</v>
      </c>
      <c r="S264" s="14">
        <v>130163</v>
      </c>
      <c r="T264" s="14">
        <v>138474</v>
      </c>
      <c r="U264" s="14">
        <v>19573</v>
      </c>
      <c r="V264" s="14">
        <v>7213</v>
      </c>
      <c r="W264" s="14">
        <v>92008</v>
      </c>
      <c r="X264" s="14">
        <v>40286</v>
      </c>
      <c r="Y264" s="14">
        <v>18296</v>
      </c>
      <c r="Z264" s="14">
        <v>18662</v>
      </c>
      <c r="AA264" s="14">
        <v>18917</v>
      </c>
      <c r="AB264" s="14">
        <v>26777</v>
      </c>
      <c r="AC264" s="14">
        <v>17144</v>
      </c>
      <c r="AD264" s="14">
        <v>8129</v>
      </c>
      <c r="AE264" s="14">
        <v>347092</v>
      </c>
      <c r="AF264" s="12">
        <f t="shared" si="4"/>
        <v>1769528</v>
      </c>
      <c r="AG264" s="12"/>
      <c r="AI264" s="63">
        <v>2557911.9000000004</v>
      </c>
      <c r="AJ264" s="69">
        <f>+AI264/UR_BolxEst2[[#This Row],[TOTAL]]</f>
        <v>1.4455334416861447</v>
      </c>
      <c r="AM264" s="183">
        <f>SUMIFS(UR_BolxEst2[[#This Row],[Federico Lacroze]:[General Lemos]],UR_BolxEst2[[#This Row],[Federico Lacroze]:[General Lemos]],"&gt;="&amp;LARGE(UR_BolxEst2[[#This Row],[Federico Lacroze]:[General Lemos]],11))</f>
        <v>1580719</v>
      </c>
      <c r="AN264" s="184">
        <f>+AM264/UR_BolxEst2[[#This Row],[TOTAL]]</f>
        <v>0.89329979519962388</v>
      </c>
      <c r="AO264" s="183">
        <f>+UR_BolxEst2[[#This Row],[TOTAL]]-AM264</f>
        <v>188809</v>
      </c>
      <c r="AP264" s="184">
        <f>+AO264/UR_BolxEst2[[#This Row],[TOTAL]]</f>
        <v>0.10670020480037615</v>
      </c>
    </row>
    <row r="265" spans="1:42" x14ac:dyDescent="0.25">
      <c r="A265" s="5">
        <v>2015</v>
      </c>
      <c r="B265" s="5" t="s">
        <v>11</v>
      </c>
      <c r="C265" s="5" t="s">
        <v>27</v>
      </c>
      <c r="D265" s="3">
        <v>552937</v>
      </c>
      <c r="G265" s="162">
        <v>2015</v>
      </c>
      <c r="H265" s="162" t="s">
        <v>11</v>
      </c>
      <c r="I265" s="14">
        <v>552937</v>
      </c>
      <c r="J265" s="14">
        <v>9105</v>
      </c>
      <c r="K265" s="14">
        <v>9011</v>
      </c>
      <c r="L265" s="14">
        <v>15135</v>
      </c>
      <c r="M265" s="14">
        <v>17966</v>
      </c>
      <c r="N265" s="14">
        <v>18513</v>
      </c>
      <c r="O265" s="14">
        <v>48446</v>
      </c>
      <c r="P265" s="14">
        <v>27231</v>
      </c>
      <c r="Q265" s="14">
        <v>38244</v>
      </c>
      <c r="R265" s="14">
        <v>59086</v>
      </c>
      <c r="S265" s="14">
        <v>105401</v>
      </c>
      <c r="T265" s="14">
        <v>120057</v>
      </c>
      <c r="U265" s="14">
        <v>20348</v>
      </c>
      <c r="V265" s="14">
        <v>6591</v>
      </c>
      <c r="W265" s="14">
        <v>80467</v>
      </c>
      <c r="X265" s="14">
        <v>34689</v>
      </c>
      <c r="Y265" s="14">
        <v>14999</v>
      </c>
      <c r="Z265" s="14">
        <v>18276</v>
      </c>
      <c r="AA265" s="14">
        <v>8844</v>
      </c>
      <c r="AB265" s="14">
        <v>22748</v>
      </c>
      <c r="AC265" s="14">
        <v>15760</v>
      </c>
      <c r="AD265" s="14">
        <v>7849</v>
      </c>
      <c r="AE265" s="14">
        <v>321042</v>
      </c>
      <c r="AF265" s="12">
        <f t="shared" si="4"/>
        <v>1572745</v>
      </c>
      <c r="AG265" s="12"/>
      <c r="AI265" s="63">
        <v>2042427.3</v>
      </c>
      <c r="AJ265" s="69">
        <f>+AI265/UR_BolxEst2[[#This Row],[TOTAL]]</f>
        <v>1.2986385586983269</v>
      </c>
      <c r="AM265" s="183">
        <f>SUMIFS(UR_BolxEst2[[#This Row],[Federico Lacroze]:[General Lemos]],UR_BolxEst2[[#This Row],[Federico Lacroze]:[General Lemos]],"&gt;="&amp;LARGE(UR_BolxEst2[[#This Row],[Federico Lacroze]:[General Lemos]],11))</f>
        <v>1410348</v>
      </c>
      <c r="AN265" s="184">
        <f>+AM265/UR_BolxEst2[[#This Row],[TOTAL]]</f>
        <v>0.89674295578749252</v>
      </c>
      <c r="AO265" s="183">
        <f>+UR_BolxEst2[[#This Row],[TOTAL]]-AM265</f>
        <v>162397</v>
      </c>
      <c r="AP265" s="184">
        <f>+AO265/UR_BolxEst2[[#This Row],[TOTAL]]</f>
        <v>0.10325704421250743</v>
      </c>
    </row>
    <row r="266" spans="1:42" x14ac:dyDescent="0.25">
      <c r="A266" s="5">
        <v>2016</v>
      </c>
      <c r="B266" s="5" t="s">
        <v>12</v>
      </c>
      <c r="C266" s="5" t="s">
        <v>27</v>
      </c>
      <c r="D266" s="3">
        <v>466578</v>
      </c>
      <c r="G266" s="162">
        <v>2016</v>
      </c>
      <c r="H266" s="162" t="s">
        <v>12</v>
      </c>
      <c r="I266" s="14">
        <v>466578</v>
      </c>
      <c r="J266" s="14">
        <v>7509</v>
      </c>
      <c r="K266" s="14">
        <v>9213</v>
      </c>
      <c r="L266" s="14">
        <v>11799</v>
      </c>
      <c r="M266" s="14">
        <v>16893</v>
      </c>
      <c r="N266" s="14">
        <v>15733</v>
      </c>
      <c r="O266" s="14">
        <v>44247</v>
      </c>
      <c r="P266" s="14">
        <v>26143</v>
      </c>
      <c r="Q266" s="14">
        <v>34888</v>
      </c>
      <c r="R266" s="14">
        <v>53806</v>
      </c>
      <c r="S266" s="14">
        <v>94209</v>
      </c>
      <c r="T266" s="14">
        <v>108414</v>
      </c>
      <c r="U266" s="14">
        <v>17300</v>
      </c>
      <c r="V266" s="14">
        <v>6363</v>
      </c>
      <c r="W266" s="14">
        <v>71276</v>
      </c>
      <c r="X266" s="14">
        <v>32187</v>
      </c>
      <c r="Y266" s="14">
        <v>15802</v>
      </c>
      <c r="Z266" s="14">
        <v>13437</v>
      </c>
      <c r="AA266" s="14">
        <v>10079</v>
      </c>
      <c r="AB266" s="14">
        <v>22532</v>
      </c>
      <c r="AC266" s="14">
        <v>15343</v>
      </c>
      <c r="AD266" s="14">
        <v>5920</v>
      </c>
      <c r="AE266" s="14">
        <v>290243</v>
      </c>
      <c r="AF266" s="12">
        <f t="shared" si="4"/>
        <v>1389914</v>
      </c>
      <c r="AG266" s="12"/>
      <c r="AI266" s="63">
        <v>2011269.55</v>
      </c>
      <c r="AJ266" s="69">
        <f>+AI266/UR_BolxEst2[[#This Row],[TOTAL]]</f>
        <v>1.4470460402586061</v>
      </c>
      <c r="AM266" s="183">
        <f>SUMIFS(UR_BolxEst2[[#This Row],[Federico Lacroze]:[General Lemos]],UR_BolxEst2[[#This Row],[Federico Lacroze]:[General Lemos]],"&gt;="&amp;LARGE(UR_BolxEst2[[#This Row],[Federico Lacroze]:[General Lemos]],11))</f>
        <v>1244523</v>
      </c>
      <c r="AN266" s="184">
        <f>+AM266/UR_BolxEst2[[#This Row],[TOTAL]]</f>
        <v>0.89539568635181743</v>
      </c>
      <c r="AO266" s="183">
        <f>+UR_BolxEst2[[#This Row],[TOTAL]]-AM266</f>
        <v>145391</v>
      </c>
      <c r="AP266" s="184">
        <f>+AO266/UR_BolxEst2[[#This Row],[TOTAL]]</f>
        <v>0.10460431364818255</v>
      </c>
    </row>
    <row r="267" spans="1:42" x14ac:dyDescent="0.25">
      <c r="A267" s="5">
        <v>2016</v>
      </c>
      <c r="B267" s="5" t="s">
        <v>13</v>
      </c>
      <c r="C267" s="5" t="s">
        <v>27</v>
      </c>
      <c r="D267" s="3">
        <v>488972</v>
      </c>
      <c r="G267" s="162">
        <v>2016</v>
      </c>
      <c r="H267" s="162" t="s">
        <v>13</v>
      </c>
      <c r="I267" s="14">
        <v>488972</v>
      </c>
      <c r="J267" s="14">
        <v>6546</v>
      </c>
      <c r="K267" s="14">
        <v>10399</v>
      </c>
      <c r="L267" s="14">
        <v>12423</v>
      </c>
      <c r="M267" s="14">
        <v>18773</v>
      </c>
      <c r="N267" s="14">
        <v>17739</v>
      </c>
      <c r="O267" s="14">
        <v>49153</v>
      </c>
      <c r="P267" s="14">
        <v>27807</v>
      </c>
      <c r="Q267" s="14">
        <v>37279</v>
      </c>
      <c r="R267" s="14">
        <v>52574</v>
      </c>
      <c r="S267" s="14">
        <v>102123</v>
      </c>
      <c r="T267" s="14">
        <v>113574</v>
      </c>
      <c r="U267" s="14">
        <v>18502</v>
      </c>
      <c r="V267" s="14">
        <v>5982</v>
      </c>
      <c r="W267" s="14">
        <v>75466</v>
      </c>
      <c r="X267" s="14">
        <v>32008</v>
      </c>
      <c r="Y267" s="14">
        <v>14373</v>
      </c>
      <c r="Z267" s="14">
        <v>15061</v>
      </c>
      <c r="AA267" s="14">
        <v>14740</v>
      </c>
      <c r="AB267" s="14">
        <v>23405</v>
      </c>
      <c r="AC267" s="14">
        <v>16550</v>
      </c>
      <c r="AD267" s="14">
        <v>7254</v>
      </c>
      <c r="AE267" s="14">
        <v>293267</v>
      </c>
      <c r="AF267" s="12">
        <f t="shared" si="4"/>
        <v>1453970</v>
      </c>
      <c r="AG267" s="12"/>
      <c r="AI267" s="63">
        <v>2113939.9500000002</v>
      </c>
      <c r="AJ267" s="69">
        <f>+AI267/UR_BolxEst2[[#This Row],[TOTAL]]</f>
        <v>1.4539089183408187</v>
      </c>
      <c r="AM267" s="183">
        <f>SUMIFS(UR_BolxEst2[[#This Row],[Federico Lacroze]:[General Lemos]],UR_BolxEst2[[#This Row],[Federico Lacroze]:[General Lemos]],"&gt;="&amp;LARGE(UR_BolxEst2[[#This Row],[Federico Lacroze]:[General Lemos]],11))</f>
        <v>1295628</v>
      </c>
      <c r="AN267" s="184">
        <f>+AM267/UR_BolxEst2[[#This Row],[TOTAL]]</f>
        <v>0.89109679016761001</v>
      </c>
      <c r="AO267" s="183">
        <f>+UR_BolxEst2[[#This Row],[TOTAL]]-AM267</f>
        <v>158342</v>
      </c>
      <c r="AP267" s="184">
        <f>+AO267/UR_BolxEst2[[#This Row],[TOTAL]]</f>
        <v>0.10890320983238994</v>
      </c>
    </row>
    <row r="268" spans="1:42" x14ac:dyDescent="0.25">
      <c r="A268" s="5">
        <v>2016</v>
      </c>
      <c r="B268" s="5" t="s">
        <v>14</v>
      </c>
      <c r="C268" s="5" t="s">
        <v>27</v>
      </c>
      <c r="D268" s="3">
        <v>603974</v>
      </c>
      <c r="G268" s="162">
        <v>2016</v>
      </c>
      <c r="H268" s="162" t="s">
        <v>14</v>
      </c>
      <c r="I268" s="14">
        <v>603974</v>
      </c>
      <c r="J268" s="14">
        <v>5261</v>
      </c>
      <c r="K268" s="14">
        <v>11722</v>
      </c>
      <c r="L268" s="14">
        <v>16974</v>
      </c>
      <c r="M268" s="14">
        <v>22803</v>
      </c>
      <c r="N268" s="14">
        <v>23234</v>
      </c>
      <c r="O268" s="14">
        <v>45596</v>
      </c>
      <c r="P268" s="14">
        <v>34938</v>
      </c>
      <c r="Q268" s="14">
        <v>47087</v>
      </c>
      <c r="R268" s="14">
        <v>63662</v>
      </c>
      <c r="S268" s="14">
        <v>132120</v>
      </c>
      <c r="T268" s="14">
        <v>143772</v>
      </c>
      <c r="U268" s="14">
        <v>20499</v>
      </c>
      <c r="V268" s="14">
        <v>8495</v>
      </c>
      <c r="W268" s="14">
        <v>97517</v>
      </c>
      <c r="X268" s="14">
        <v>40524</v>
      </c>
      <c r="Y268" s="14">
        <v>20185</v>
      </c>
      <c r="Z268" s="14">
        <v>20104</v>
      </c>
      <c r="AA268" s="14">
        <v>18468</v>
      </c>
      <c r="AB268" s="14">
        <v>28115</v>
      </c>
      <c r="AC268" s="14">
        <v>19271</v>
      </c>
      <c r="AD268" s="14">
        <v>11012</v>
      </c>
      <c r="AE268" s="14">
        <v>356764</v>
      </c>
      <c r="AF268" s="12">
        <f t="shared" si="4"/>
        <v>1792097</v>
      </c>
      <c r="AG268" s="12"/>
      <c r="AI268" s="63">
        <v>2524671.7000000002</v>
      </c>
      <c r="AJ268" s="69">
        <f>+AI268/UR_BolxEst2[[#This Row],[TOTAL]]</f>
        <v>1.4087807189008186</v>
      </c>
      <c r="AM268" s="183">
        <f>SUMIFS(UR_BolxEst2[[#This Row],[Federico Lacroze]:[General Lemos]],UR_BolxEst2[[#This Row],[Federico Lacroze]:[General Lemos]],"&gt;="&amp;LARGE(UR_BolxEst2[[#This Row],[Federico Lacroze]:[General Lemos]],11))</f>
        <v>1594069</v>
      </c>
      <c r="AN268" s="184">
        <f>+AM268/UR_BolxEst2[[#This Row],[TOTAL]]</f>
        <v>0.88949928491593921</v>
      </c>
      <c r="AO268" s="183">
        <f>+UR_BolxEst2[[#This Row],[TOTAL]]-AM268</f>
        <v>198028</v>
      </c>
      <c r="AP268" s="184">
        <f>+AO268/UR_BolxEst2[[#This Row],[TOTAL]]</f>
        <v>0.11050071508406074</v>
      </c>
    </row>
    <row r="269" spans="1:42" x14ac:dyDescent="0.25">
      <c r="A269" s="5">
        <v>2016</v>
      </c>
      <c r="B269" s="5" t="s">
        <v>15</v>
      </c>
      <c r="C269" s="5" t="s">
        <v>27</v>
      </c>
      <c r="D269" s="3">
        <v>622045</v>
      </c>
      <c r="G269" s="162">
        <v>2016</v>
      </c>
      <c r="H269" s="162" t="s">
        <v>15</v>
      </c>
      <c r="I269" s="14">
        <v>622045</v>
      </c>
      <c r="J269" s="14">
        <v>10936</v>
      </c>
      <c r="K269" s="14">
        <v>13638</v>
      </c>
      <c r="L269" s="14">
        <v>18810</v>
      </c>
      <c r="M269" s="14">
        <v>24439</v>
      </c>
      <c r="N269" s="14">
        <v>19542</v>
      </c>
      <c r="O269" s="14">
        <v>58509</v>
      </c>
      <c r="P269" s="14">
        <v>33653</v>
      </c>
      <c r="Q269" s="14">
        <v>47885</v>
      </c>
      <c r="R269" s="14">
        <v>67986</v>
      </c>
      <c r="S269" s="14">
        <v>128904</v>
      </c>
      <c r="T269" s="14">
        <v>136062</v>
      </c>
      <c r="U269" s="14">
        <v>20743</v>
      </c>
      <c r="V269" s="14">
        <v>5225</v>
      </c>
      <c r="W269" s="14">
        <v>96457</v>
      </c>
      <c r="X269" s="14">
        <v>41870</v>
      </c>
      <c r="Y269" s="14">
        <v>20620</v>
      </c>
      <c r="Z269" s="14">
        <v>19740</v>
      </c>
      <c r="AA269" s="14">
        <v>20772</v>
      </c>
      <c r="AB269" s="14">
        <v>28922</v>
      </c>
      <c r="AC269" s="14">
        <v>20890</v>
      </c>
      <c r="AD269" s="14">
        <v>10176</v>
      </c>
      <c r="AE269" s="14">
        <v>336496</v>
      </c>
      <c r="AF269" s="12">
        <f t="shared" si="4"/>
        <v>1804320</v>
      </c>
      <c r="AG269" s="12"/>
      <c r="AI269" s="63">
        <v>4339959.7758213002</v>
      </c>
      <c r="AJ269" s="69">
        <f>+AI269/UR_BolxEst2[[#This Row],[TOTAL]]</f>
        <v>2.4053160059309326</v>
      </c>
      <c r="AM269" s="183">
        <f>SUMIFS(UR_BolxEst2[[#This Row],[Federico Lacroze]:[General Lemos]],UR_BolxEst2[[#This Row],[Federico Lacroze]:[General Lemos]],"&gt;="&amp;LARGE(UR_BolxEst2[[#This Row],[Federico Lacroze]:[General Lemos]],11))</f>
        <v>1598789</v>
      </c>
      <c r="AN269" s="184">
        <f>+AM269/UR_BolxEst2[[#This Row],[TOTAL]]</f>
        <v>0.88608949631994327</v>
      </c>
      <c r="AO269" s="183">
        <f>+UR_BolxEst2[[#This Row],[TOTAL]]-AM269</f>
        <v>205531</v>
      </c>
      <c r="AP269" s="184">
        <f>+AO269/UR_BolxEst2[[#This Row],[TOTAL]]</f>
        <v>0.11391050368005676</v>
      </c>
    </row>
    <row r="270" spans="1:42" x14ac:dyDescent="0.25">
      <c r="A270" s="5">
        <v>2016</v>
      </c>
      <c r="B270" s="5" t="s">
        <v>4</v>
      </c>
      <c r="C270" s="5" t="s">
        <v>27</v>
      </c>
      <c r="D270" s="3">
        <v>633272</v>
      </c>
      <c r="G270" s="162">
        <v>2016</v>
      </c>
      <c r="H270" s="162" t="s">
        <v>4</v>
      </c>
      <c r="I270" s="14">
        <v>633272</v>
      </c>
      <c r="J270" s="14">
        <v>10452</v>
      </c>
      <c r="K270" s="14">
        <v>15105</v>
      </c>
      <c r="L270" s="14">
        <v>18434</v>
      </c>
      <c r="M270" s="14">
        <v>24076</v>
      </c>
      <c r="N270" s="14">
        <v>23021</v>
      </c>
      <c r="O270" s="14">
        <v>63083</v>
      </c>
      <c r="P270" s="14">
        <v>31373</v>
      </c>
      <c r="Q270" s="14">
        <v>46621</v>
      </c>
      <c r="R270" s="14">
        <v>70870</v>
      </c>
      <c r="S270" s="14">
        <v>125477</v>
      </c>
      <c r="T270" s="14">
        <v>136791</v>
      </c>
      <c r="U270" s="14">
        <v>19606</v>
      </c>
      <c r="V270" s="14">
        <v>4456</v>
      </c>
      <c r="W270" s="14">
        <v>94803</v>
      </c>
      <c r="X270" s="14">
        <v>41509</v>
      </c>
      <c r="Y270" s="14">
        <v>20291</v>
      </c>
      <c r="Z270" s="14">
        <v>17755</v>
      </c>
      <c r="AA270" s="14">
        <v>18820</v>
      </c>
      <c r="AB270" s="14">
        <v>28434</v>
      </c>
      <c r="AC270" s="14">
        <v>21012</v>
      </c>
      <c r="AD270" s="14">
        <v>9686</v>
      </c>
      <c r="AE270" s="14">
        <v>335886</v>
      </c>
      <c r="AF270" s="12">
        <f t="shared" si="4"/>
        <v>1810833</v>
      </c>
      <c r="AG270" s="12"/>
      <c r="AI270" s="63">
        <v>4791217.04</v>
      </c>
      <c r="AJ270" s="69">
        <f>+AI270/UR_BolxEst2[[#This Row],[TOTAL]]</f>
        <v>2.6458635556122516</v>
      </c>
      <c r="AM270" s="183">
        <f>SUMIFS(UR_BolxEst2[[#This Row],[Federico Lacroze]:[General Lemos]],UR_BolxEst2[[#This Row],[Federico Lacroze]:[General Lemos]],"&gt;="&amp;LARGE(UR_BolxEst2[[#This Row],[Federico Lacroze]:[General Lemos]],11))</f>
        <v>1608119</v>
      </c>
      <c r="AN270" s="184">
        <f>+AM270/UR_BolxEst2[[#This Row],[TOTAL]]</f>
        <v>0.88805483443255118</v>
      </c>
      <c r="AO270" s="183">
        <f>+UR_BolxEst2[[#This Row],[TOTAL]]-AM270</f>
        <v>202714</v>
      </c>
      <c r="AP270" s="184">
        <f>+AO270/UR_BolxEst2[[#This Row],[TOTAL]]</f>
        <v>0.1119451655674488</v>
      </c>
    </row>
    <row r="271" spans="1:42" x14ac:dyDescent="0.25">
      <c r="A271" s="5">
        <v>2016</v>
      </c>
      <c r="B271" s="5" t="s">
        <v>5</v>
      </c>
      <c r="C271" s="5" t="s">
        <v>27</v>
      </c>
      <c r="D271" s="3">
        <v>593264</v>
      </c>
      <c r="G271" s="162">
        <v>2016</v>
      </c>
      <c r="H271" s="162" t="s">
        <v>5</v>
      </c>
      <c r="I271" s="14">
        <v>593264</v>
      </c>
      <c r="J271" s="14">
        <v>11569</v>
      </c>
      <c r="K271" s="14">
        <v>11747</v>
      </c>
      <c r="L271" s="14">
        <v>17101</v>
      </c>
      <c r="M271" s="14">
        <v>22431</v>
      </c>
      <c r="N271" s="14">
        <v>21596</v>
      </c>
      <c r="O271" s="14">
        <v>53836</v>
      </c>
      <c r="P271" s="14">
        <v>29704</v>
      </c>
      <c r="Q271" s="14">
        <v>42946</v>
      </c>
      <c r="R271" s="14">
        <v>63044</v>
      </c>
      <c r="S271" s="14">
        <v>118331</v>
      </c>
      <c r="T271" s="14">
        <v>125458</v>
      </c>
      <c r="U271" s="14">
        <v>18291</v>
      </c>
      <c r="V271" s="14">
        <v>2554</v>
      </c>
      <c r="W271" s="14">
        <v>85732</v>
      </c>
      <c r="X271" s="14">
        <v>35198</v>
      </c>
      <c r="Y271" s="14">
        <v>20939</v>
      </c>
      <c r="Z271" s="14">
        <v>14817</v>
      </c>
      <c r="AA271" s="14">
        <v>14728</v>
      </c>
      <c r="AB271" s="14">
        <v>21677</v>
      </c>
      <c r="AC271" s="14">
        <v>19446</v>
      </c>
      <c r="AD271" s="14">
        <v>8882</v>
      </c>
      <c r="AE271" s="14">
        <v>324819</v>
      </c>
      <c r="AF271" s="12">
        <f t="shared" si="4"/>
        <v>1678110</v>
      </c>
      <c r="AG271" s="12"/>
      <c r="AI271" s="63">
        <v>4426742.7399999993</v>
      </c>
      <c r="AJ271" s="69">
        <f>+AI271/UR_BolxEst2[[#This Row],[TOTAL]]</f>
        <v>2.6379335919576188</v>
      </c>
      <c r="AM271" s="183">
        <f>SUMIFS(UR_BolxEst2[[#This Row],[Federico Lacroze]:[General Lemos]],UR_BolxEst2[[#This Row],[Federico Lacroze]:[General Lemos]],"&gt;="&amp;LARGE(UR_BolxEst2[[#This Row],[Federico Lacroze]:[General Lemos]],11))</f>
        <v>1494763</v>
      </c>
      <c r="AN271" s="184">
        <f>+AM271/UR_BolxEst2[[#This Row],[TOTAL]]</f>
        <v>0.89074196566375263</v>
      </c>
      <c r="AO271" s="183">
        <f>+UR_BolxEst2[[#This Row],[TOTAL]]-AM271</f>
        <v>183347</v>
      </c>
      <c r="AP271" s="184">
        <f>+AO271/UR_BolxEst2[[#This Row],[TOTAL]]</f>
        <v>0.10925803433624733</v>
      </c>
    </row>
    <row r="272" spans="1:42" x14ac:dyDescent="0.25">
      <c r="A272" s="5">
        <v>2016</v>
      </c>
      <c r="B272" s="5" t="s">
        <v>6</v>
      </c>
      <c r="C272" s="5" t="s">
        <v>27</v>
      </c>
      <c r="D272" s="3">
        <v>579907</v>
      </c>
      <c r="G272" s="162">
        <v>2016</v>
      </c>
      <c r="H272" s="162" t="s">
        <v>6</v>
      </c>
      <c r="I272" s="14">
        <v>579907</v>
      </c>
      <c r="J272" s="14">
        <v>9128</v>
      </c>
      <c r="K272" s="14">
        <v>8540</v>
      </c>
      <c r="L272" s="14">
        <v>15198</v>
      </c>
      <c r="M272" s="14">
        <v>21168</v>
      </c>
      <c r="N272" s="14">
        <v>19427</v>
      </c>
      <c r="O272" s="14">
        <v>29119</v>
      </c>
      <c r="P272" s="14">
        <v>29104</v>
      </c>
      <c r="Q272" s="14">
        <v>39646</v>
      </c>
      <c r="R272" s="14">
        <v>57512</v>
      </c>
      <c r="S272" s="14">
        <v>115957</v>
      </c>
      <c r="T272" s="14">
        <v>127269</v>
      </c>
      <c r="U272" s="14">
        <v>21965</v>
      </c>
      <c r="V272" s="14">
        <v>2644</v>
      </c>
      <c r="W272" s="14">
        <v>75636</v>
      </c>
      <c r="X272" s="14">
        <v>35804</v>
      </c>
      <c r="Y272" s="14">
        <v>18555</v>
      </c>
      <c r="Z272" s="14">
        <v>13282</v>
      </c>
      <c r="AA272" s="14">
        <v>13739</v>
      </c>
      <c r="AB272" s="14">
        <v>19654</v>
      </c>
      <c r="AC272" s="14">
        <v>16166</v>
      </c>
      <c r="AD272" s="14">
        <v>7349</v>
      </c>
      <c r="AE272" s="14">
        <v>319617</v>
      </c>
      <c r="AF272" s="12">
        <f t="shared" si="4"/>
        <v>1596386</v>
      </c>
      <c r="AG272" s="12"/>
      <c r="AI272" s="63">
        <v>4230543.96</v>
      </c>
      <c r="AJ272" s="69">
        <f>+AI272/UR_BolxEst2[[#This Row],[TOTAL]]</f>
        <v>2.6500758337895722</v>
      </c>
      <c r="AM272" s="183">
        <f>SUMIFS(UR_BolxEst2[[#This Row],[Federico Lacroze]:[General Lemos]],UR_BolxEst2[[#This Row],[Federico Lacroze]:[General Lemos]],"&gt;="&amp;LARGE(UR_BolxEst2[[#This Row],[Federico Lacroze]:[General Lemos]],11))</f>
        <v>1431536</v>
      </c>
      <c r="AN272" s="184">
        <f>+AM272/UR_BolxEst2[[#This Row],[TOTAL]]</f>
        <v>0.89673550131359203</v>
      </c>
      <c r="AO272" s="183">
        <f>+UR_BolxEst2[[#This Row],[TOTAL]]-AM272</f>
        <v>164850</v>
      </c>
      <c r="AP272" s="184">
        <f>+AO272/UR_BolxEst2[[#This Row],[TOTAL]]</f>
        <v>0.10326449868640793</v>
      </c>
    </row>
    <row r="273" spans="1:42" x14ac:dyDescent="0.25">
      <c r="A273" s="5">
        <v>2016</v>
      </c>
      <c r="B273" s="5" t="s">
        <v>7</v>
      </c>
      <c r="C273" s="5" t="s">
        <v>27</v>
      </c>
      <c r="D273" s="3">
        <v>658118</v>
      </c>
      <c r="G273" s="162">
        <v>2016</v>
      </c>
      <c r="H273" s="162" t="s">
        <v>7</v>
      </c>
      <c r="I273" s="14">
        <v>658118</v>
      </c>
      <c r="J273" s="14">
        <v>12912</v>
      </c>
      <c r="K273" s="14">
        <v>15780</v>
      </c>
      <c r="L273" s="14">
        <v>18649</v>
      </c>
      <c r="M273" s="14">
        <v>24235</v>
      </c>
      <c r="N273" s="14">
        <v>23820</v>
      </c>
      <c r="O273" s="14">
        <v>67979</v>
      </c>
      <c r="P273" s="14">
        <v>32696</v>
      </c>
      <c r="Q273" s="14">
        <v>48208</v>
      </c>
      <c r="R273" s="14">
        <v>71533</v>
      </c>
      <c r="S273" s="14">
        <v>130074</v>
      </c>
      <c r="T273" s="14">
        <v>147536</v>
      </c>
      <c r="U273" s="14">
        <v>27343</v>
      </c>
      <c r="V273" s="14">
        <v>2920</v>
      </c>
      <c r="W273" s="14">
        <v>95212</v>
      </c>
      <c r="X273" s="14">
        <v>41959</v>
      </c>
      <c r="Y273" s="14">
        <v>22097</v>
      </c>
      <c r="Z273" s="14">
        <v>14656</v>
      </c>
      <c r="AA273" s="14">
        <v>18616</v>
      </c>
      <c r="AB273" s="14">
        <v>24705</v>
      </c>
      <c r="AC273" s="14">
        <v>19967</v>
      </c>
      <c r="AD273" s="14">
        <v>7209</v>
      </c>
      <c r="AE273" s="14">
        <v>360663</v>
      </c>
      <c r="AF273" s="12">
        <f t="shared" si="4"/>
        <v>1886887</v>
      </c>
      <c r="AG273" s="12"/>
      <c r="AI273" s="63">
        <v>4924855.0600000005</v>
      </c>
      <c r="AJ273" s="69">
        <f>+AI273/UR_BolxEst2[[#This Row],[TOTAL]]</f>
        <v>2.6100423925757084</v>
      </c>
      <c r="AM273" s="183">
        <f>SUMIFS(UR_BolxEst2[[#This Row],[Federico Lacroze]:[General Lemos]],UR_BolxEst2[[#This Row],[Federico Lacroze]:[General Lemos]],"&gt;="&amp;LARGE(UR_BolxEst2[[#This Row],[Federico Lacroze]:[General Lemos]],11))</f>
        <v>1681321</v>
      </c>
      <c r="AN273" s="184">
        <f>+AM273/UR_BolxEst2[[#This Row],[TOTAL]]</f>
        <v>0.89105547920993677</v>
      </c>
      <c r="AO273" s="183">
        <f>+UR_BolxEst2[[#This Row],[TOTAL]]-AM273</f>
        <v>205566</v>
      </c>
      <c r="AP273" s="184">
        <f>+AO273/UR_BolxEst2[[#This Row],[TOTAL]]</f>
        <v>0.10894452079006321</v>
      </c>
    </row>
    <row r="274" spans="1:42" x14ac:dyDescent="0.25">
      <c r="A274" s="5">
        <v>2016</v>
      </c>
      <c r="B274" s="5" t="s">
        <v>8</v>
      </c>
      <c r="C274" s="5" t="s">
        <v>27</v>
      </c>
      <c r="D274" s="3">
        <v>643932</v>
      </c>
      <c r="G274" s="162">
        <v>2016</v>
      </c>
      <c r="H274" s="162" t="s">
        <v>8</v>
      </c>
      <c r="I274" s="14">
        <v>643932</v>
      </c>
      <c r="J274" s="14">
        <v>11739</v>
      </c>
      <c r="K274" s="14">
        <v>15747</v>
      </c>
      <c r="L274" s="14">
        <v>18864</v>
      </c>
      <c r="M274" s="14">
        <v>24608</v>
      </c>
      <c r="N274" s="14">
        <v>23328</v>
      </c>
      <c r="O274" s="14">
        <v>68247</v>
      </c>
      <c r="P274" s="14">
        <v>33304</v>
      </c>
      <c r="Q274" s="14">
        <v>46719</v>
      </c>
      <c r="R274" s="14">
        <v>71720</v>
      </c>
      <c r="S274" s="14">
        <v>124551</v>
      </c>
      <c r="T274" s="14">
        <v>146356</v>
      </c>
      <c r="U274" s="14">
        <v>28147</v>
      </c>
      <c r="V274" s="14">
        <v>5004</v>
      </c>
      <c r="W274" s="14">
        <v>94335</v>
      </c>
      <c r="X274" s="14">
        <v>41877</v>
      </c>
      <c r="Y274" s="14">
        <v>20923</v>
      </c>
      <c r="Z274" s="14">
        <v>14644</v>
      </c>
      <c r="AA274" s="14">
        <v>18157</v>
      </c>
      <c r="AB274" s="14">
        <v>26048</v>
      </c>
      <c r="AC274" s="14">
        <v>20030</v>
      </c>
      <c r="AD274" s="14">
        <v>9081</v>
      </c>
      <c r="AE274" s="14">
        <v>357972</v>
      </c>
      <c r="AF274" s="12">
        <f t="shared" si="4"/>
        <v>1865333</v>
      </c>
      <c r="AG274" s="12"/>
      <c r="AI274" s="63">
        <v>4852741.6800000006</v>
      </c>
      <c r="AJ274" s="69">
        <f>+AI274/UR_BolxEst2[[#This Row],[TOTAL]]</f>
        <v>2.6015417515264034</v>
      </c>
      <c r="AM274" s="183">
        <f>SUMIFS(UR_BolxEst2[[#This Row],[Federico Lacroze]:[General Lemos]],UR_BolxEst2[[#This Row],[Federico Lacroze]:[General Lemos]],"&gt;="&amp;LARGE(UR_BolxEst2[[#This Row],[Federico Lacroze]:[General Lemos]],11))</f>
        <v>1657160</v>
      </c>
      <c r="AN274" s="184">
        <f>+AM274/UR_BolxEst2[[#This Row],[TOTAL]]</f>
        <v>0.88839901508202557</v>
      </c>
      <c r="AO274" s="183">
        <f>+UR_BolxEst2[[#This Row],[TOTAL]]-AM274</f>
        <v>208173</v>
      </c>
      <c r="AP274" s="184">
        <f>+AO274/UR_BolxEst2[[#This Row],[TOTAL]]</f>
        <v>0.11160098491797443</v>
      </c>
    </row>
    <row r="275" spans="1:42" x14ac:dyDescent="0.25">
      <c r="A275" s="5">
        <v>2016</v>
      </c>
      <c r="B275" s="5" t="s">
        <v>9</v>
      </c>
      <c r="C275" s="5" t="s">
        <v>27</v>
      </c>
      <c r="D275" s="3">
        <v>616013</v>
      </c>
      <c r="G275" s="162">
        <v>2016</v>
      </c>
      <c r="H275" s="162" t="s">
        <v>9</v>
      </c>
      <c r="I275" s="14">
        <v>616013</v>
      </c>
      <c r="J275" s="14">
        <v>11339</v>
      </c>
      <c r="K275" s="14">
        <v>12854</v>
      </c>
      <c r="L275" s="14">
        <v>17442</v>
      </c>
      <c r="M275" s="14">
        <v>23181</v>
      </c>
      <c r="N275" s="14">
        <v>22681</v>
      </c>
      <c r="O275" s="14">
        <v>61847</v>
      </c>
      <c r="P275" s="14">
        <v>31189</v>
      </c>
      <c r="Q275" s="14">
        <v>44763</v>
      </c>
      <c r="R275" s="14">
        <v>66857</v>
      </c>
      <c r="S275" s="14">
        <v>118439</v>
      </c>
      <c r="T275" s="14">
        <v>141719</v>
      </c>
      <c r="U275" s="14">
        <v>26417</v>
      </c>
      <c r="V275" s="14">
        <v>5538</v>
      </c>
      <c r="W275" s="14">
        <v>86258</v>
      </c>
      <c r="X275" s="14">
        <v>37506</v>
      </c>
      <c r="Y275" s="14">
        <v>21478</v>
      </c>
      <c r="Z275" s="14">
        <v>12853</v>
      </c>
      <c r="AA275" s="14">
        <v>15042</v>
      </c>
      <c r="AB275" s="14">
        <v>24155</v>
      </c>
      <c r="AC275" s="14">
        <v>17335</v>
      </c>
      <c r="AD275" s="14">
        <v>7086</v>
      </c>
      <c r="AE275" s="14">
        <v>348479</v>
      </c>
      <c r="AF275" s="12">
        <f t="shared" si="4"/>
        <v>1770471</v>
      </c>
      <c r="AG275" s="12"/>
      <c r="AI275" s="63">
        <v>4603223.2199999988</v>
      </c>
      <c r="AJ275" s="69">
        <f>+AI275/UR_BolxEst2[[#This Row],[TOTAL]]</f>
        <v>2.5999992205463962</v>
      </c>
      <c r="AM275" s="183">
        <f>SUMIFS(UR_BolxEst2[[#This Row],[Federico Lacroze]:[General Lemos]],UR_BolxEst2[[#This Row],[Federico Lacroze]:[General Lemos]],"&gt;="&amp;LARGE(UR_BolxEst2[[#This Row],[Federico Lacroze]:[General Lemos]],11))</f>
        <v>1579487</v>
      </c>
      <c r="AN275" s="184">
        <f>+AM275/UR_BolxEst2[[#This Row],[TOTAL]]</f>
        <v>0.8921281399130514</v>
      </c>
      <c r="AO275" s="183">
        <f>+UR_BolxEst2[[#This Row],[TOTAL]]-AM275</f>
        <v>190984</v>
      </c>
      <c r="AP275" s="184">
        <f>+AO275/UR_BolxEst2[[#This Row],[TOTAL]]</f>
        <v>0.10787186008694861</v>
      </c>
    </row>
    <row r="276" spans="1:42" x14ac:dyDescent="0.25">
      <c r="A276" s="5">
        <v>2016</v>
      </c>
      <c r="B276" s="5" t="s">
        <v>10</v>
      </c>
      <c r="C276" s="5" t="s">
        <v>27</v>
      </c>
      <c r="D276" s="3">
        <v>604355</v>
      </c>
      <c r="G276" s="162">
        <v>2016</v>
      </c>
      <c r="H276" s="162" t="s">
        <v>10</v>
      </c>
      <c r="I276" s="14">
        <v>604355</v>
      </c>
      <c r="J276" s="14">
        <v>11464</v>
      </c>
      <c r="K276" s="14">
        <v>12770</v>
      </c>
      <c r="L276" s="14">
        <v>17204</v>
      </c>
      <c r="M276" s="14">
        <v>20525</v>
      </c>
      <c r="N276" s="14">
        <v>22869</v>
      </c>
      <c r="O276" s="14">
        <v>66066</v>
      </c>
      <c r="P276" s="14">
        <v>31208</v>
      </c>
      <c r="Q276" s="14">
        <v>42303</v>
      </c>
      <c r="R276" s="14">
        <v>66547</v>
      </c>
      <c r="S276" s="14">
        <v>121023</v>
      </c>
      <c r="T276" s="14">
        <v>140022</v>
      </c>
      <c r="U276" s="14">
        <v>26331</v>
      </c>
      <c r="V276" s="14">
        <v>3976</v>
      </c>
      <c r="W276" s="14">
        <v>90168</v>
      </c>
      <c r="X276" s="14">
        <v>39556</v>
      </c>
      <c r="Y276" s="14">
        <v>23457</v>
      </c>
      <c r="Z276" s="14">
        <v>14363</v>
      </c>
      <c r="AA276" s="14">
        <v>16999</v>
      </c>
      <c r="AB276" s="14">
        <v>22818</v>
      </c>
      <c r="AC276" s="14">
        <v>19578</v>
      </c>
      <c r="AD276" s="14">
        <v>8928</v>
      </c>
      <c r="AE276" s="14">
        <v>349530</v>
      </c>
      <c r="AF276" s="12">
        <f t="shared" si="4"/>
        <v>1772060</v>
      </c>
      <c r="AG276" s="12"/>
      <c r="AI276" s="63">
        <v>4615534.4000000013</v>
      </c>
      <c r="AJ276" s="69">
        <f>+AI276/UR_BolxEst2[[#This Row],[TOTAL]]</f>
        <v>2.6046151936164699</v>
      </c>
      <c r="AM276" s="183">
        <f>SUMIFS(UR_BolxEst2[[#This Row],[Federico Lacroze]:[General Lemos]],UR_BolxEst2[[#This Row],[Federico Lacroze]:[General Lemos]],"&gt;="&amp;LARGE(UR_BolxEst2[[#This Row],[Federico Lacroze]:[General Lemos]],11))</f>
        <v>1577109</v>
      </c>
      <c r="AN276" s="184">
        <f>+AM276/UR_BolxEst2[[#This Row],[TOTAL]]</f>
        <v>0.88998623071453564</v>
      </c>
      <c r="AO276" s="183">
        <f>+UR_BolxEst2[[#This Row],[TOTAL]]-AM276</f>
        <v>194951</v>
      </c>
      <c r="AP276" s="184">
        <f>+AO276/UR_BolxEst2[[#This Row],[TOTAL]]</f>
        <v>0.11001376928546437</v>
      </c>
    </row>
    <row r="277" spans="1:42" x14ac:dyDescent="0.25">
      <c r="A277" s="5">
        <v>2016</v>
      </c>
      <c r="B277" s="5" t="s">
        <v>11</v>
      </c>
      <c r="C277" s="5" t="s">
        <v>27</v>
      </c>
      <c r="D277" s="3">
        <v>557400</v>
      </c>
      <c r="G277" s="162">
        <v>2016</v>
      </c>
      <c r="H277" s="162" t="s">
        <v>11</v>
      </c>
      <c r="I277" s="14">
        <v>557400</v>
      </c>
      <c r="J277" s="14">
        <v>8562</v>
      </c>
      <c r="K277" s="14">
        <v>9340</v>
      </c>
      <c r="L277" s="14">
        <v>15191</v>
      </c>
      <c r="M277" s="14">
        <v>20079</v>
      </c>
      <c r="N277" s="14">
        <v>19105</v>
      </c>
      <c r="O277" s="14">
        <v>59747</v>
      </c>
      <c r="P277" s="14">
        <v>29105</v>
      </c>
      <c r="Q277" s="14">
        <v>37882</v>
      </c>
      <c r="R277" s="14">
        <v>62885</v>
      </c>
      <c r="S277" s="14">
        <v>115634</v>
      </c>
      <c r="T277" s="14">
        <v>126363</v>
      </c>
      <c r="U277" s="14">
        <v>24631</v>
      </c>
      <c r="V277" s="14">
        <v>5017</v>
      </c>
      <c r="W277" s="14">
        <v>74525</v>
      </c>
      <c r="X277" s="14">
        <v>36048</v>
      </c>
      <c r="Y277" s="14">
        <v>19341</v>
      </c>
      <c r="Z277" s="14">
        <v>13254</v>
      </c>
      <c r="AA277" s="14">
        <v>16188</v>
      </c>
      <c r="AB277" s="14">
        <v>21712</v>
      </c>
      <c r="AC277" s="14">
        <v>11897</v>
      </c>
      <c r="AD277" s="14">
        <v>6728</v>
      </c>
      <c r="AE277" s="14">
        <v>329767</v>
      </c>
      <c r="AF277" s="12">
        <f t="shared" si="4"/>
        <v>1620401</v>
      </c>
      <c r="AG277" s="12"/>
      <c r="AI277" s="63">
        <v>4229097.4700000007</v>
      </c>
      <c r="AJ277" s="69">
        <f>+AI277/UR_BolxEst2[[#This Row],[TOTAL]]</f>
        <v>2.609907961054085</v>
      </c>
      <c r="AM277" s="183">
        <f>SUMIFS(UR_BolxEst2[[#This Row],[Federico Lacroze]:[General Lemos]],UR_BolxEst2[[#This Row],[Federico Lacroze]:[General Lemos]],"&gt;="&amp;LARGE(UR_BolxEst2[[#This Row],[Federico Lacroze]:[General Lemos]],11))</f>
        <v>1453987</v>
      </c>
      <c r="AN277" s="184">
        <f>+AM277/UR_BolxEst2[[#This Row],[TOTAL]]</f>
        <v>0.89730072988106035</v>
      </c>
      <c r="AO277" s="183">
        <f>+UR_BolxEst2[[#This Row],[TOTAL]]-AM277</f>
        <v>166414</v>
      </c>
      <c r="AP277" s="184">
        <f>+AO277/UR_BolxEst2[[#This Row],[TOTAL]]</f>
        <v>0.1026992701189397</v>
      </c>
    </row>
    <row r="278" spans="1:42" x14ac:dyDescent="0.25">
      <c r="A278" s="5">
        <v>2017</v>
      </c>
      <c r="B278" s="5" t="s">
        <v>12</v>
      </c>
      <c r="C278" s="5" t="s">
        <v>27</v>
      </c>
      <c r="D278" s="3">
        <v>499088</v>
      </c>
      <c r="G278" s="162">
        <v>2017</v>
      </c>
      <c r="H278" s="162" t="s">
        <v>12</v>
      </c>
      <c r="I278" s="14">
        <v>499088</v>
      </c>
      <c r="J278" s="14">
        <v>6138</v>
      </c>
      <c r="K278" s="14">
        <v>8392</v>
      </c>
      <c r="L278" s="14">
        <v>13206</v>
      </c>
      <c r="M278" s="14">
        <v>16790</v>
      </c>
      <c r="N278" s="14">
        <v>15857</v>
      </c>
      <c r="O278" s="14">
        <v>46525</v>
      </c>
      <c r="P278" s="14">
        <v>26032</v>
      </c>
      <c r="Q278" s="14">
        <v>33332</v>
      </c>
      <c r="R278" s="14">
        <v>55553</v>
      </c>
      <c r="S278" s="14">
        <v>99807</v>
      </c>
      <c r="T278" s="14">
        <v>115572</v>
      </c>
      <c r="U278" s="14">
        <v>23869</v>
      </c>
      <c r="V278" s="14">
        <v>5549</v>
      </c>
      <c r="W278" s="14">
        <v>75207</v>
      </c>
      <c r="X278" s="14">
        <v>32594</v>
      </c>
      <c r="Y278" s="14">
        <v>17894</v>
      </c>
      <c r="Z278" s="14">
        <v>10359</v>
      </c>
      <c r="AA278" s="14">
        <v>12930</v>
      </c>
      <c r="AB278" s="14">
        <v>19948</v>
      </c>
      <c r="AC278" s="14">
        <v>13841</v>
      </c>
      <c r="AD278" s="14">
        <v>5686</v>
      </c>
      <c r="AE278" s="14">
        <v>302036</v>
      </c>
      <c r="AF278" s="12">
        <f t="shared" si="4"/>
        <v>1456205</v>
      </c>
      <c r="AG278" s="12"/>
      <c r="AI278" s="63">
        <v>3800922.3400000003</v>
      </c>
      <c r="AJ278" s="69">
        <f>+AI278/UR_BolxEst2[[#This Row],[TOTAL]]</f>
        <v>2.6101560837931475</v>
      </c>
      <c r="AM278" s="183">
        <f>SUMIFS(UR_BolxEst2[[#This Row],[Federico Lacroze]:[General Lemos]],UR_BolxEst2[[#This Row],[Federico Lacroze]:[General Lemos]],"&gt;="&amp;LARGE(UR_BolxEst2[[#This Row],[Federico Lacroze]:[General Lemos]],11))</f>
        <v>1309615</v>
      </c>
      <c r="AN278" s="184">
        <f>+AM278/UR_BolxEst2[[#This Row],[TOTAL]]</f>
        <v>0.89933422835383758</v>
      </c>
      <c r="AO278" s="183">
        <f>+UR_BolxEst2[[#This Row],[TOTAL]]-AM278</f>
        <v>146590</v>
      </c>
      <c r="AP278" s="184">
        <f>+AO278/UR_BolxEst2[[#This Row],[TOTAL]]</f>
        <v>0.10066577164616246</v>
      </c>
    </row>
    <row r="279" spans="1:42" x14ac:dyDescent="0.25">
      <c r="A279" s="5">
        <v>2017</v>
      </c>
      <c r="B279" s="5" t="s">
        <v>13</v>
      </c>
      <c r="C279" s="5" t="s">
        <v>27</v>
      </c>
      <c r="D279" s="3">
        <v>454290</v>
      </c>
      <c r="G279" s="162">
        <v>2017</v>
      </c>
      <c r="H279" s="162" t="s">
        <v>13</v>
      </c>
      <c r="I279" s="14">
        <v>454290</v>
      </c>
      <c r="J279" s="14">
        <v>5429</v>
      </c>
      <c r="K279" s="14">
        <v>9107</v>
      </c>
      <c r="L279" s="14">
        <v>10576</v>
      </c>
      <c r="M279" s="14">
        <v>15715</v>
      </c>
      <c r="N279" s="14">
        <v>14268</v>
      </c>
      <c r="O279" s="14">
        <v>26100</v>
      </c>
      <c r="P279" s="14">
        <v>25056</v>
      </c>
      <c r="Q279" s="14">
        <v>30512</v>
      </c>
      <c r="R279" s="14">
        <v>49820</v>
      </c>
      <c r="S279" s="14">
        <v>93951</v>
      </c>
      <c r="T279" s="14">
        <v>105404</v>
      </c>
      <c r="U279" s="14">
        <v>19277</v>
      </c>
      <c r="V279" s="14">
        <v>3512</v>
      </c>
      <c r="W279" s="14">
        <v>70806</v>
      </c>
      <c r="X279" s="14">
        <v>29149</v>
      </c>
      <c r="Y279" s="14">
        <v>16390</v>
      </c>
      <c r="Z279" s="14">
        <v>11322</v>
      </c>
      <c r="AA279" s="14">
        <v>11867</v>
      </c>
      <c r="AB279" s="14">
        <v>18738</v>
      </c>
      <c r="AC279" s="14">
        <v>12420</v>
      </c>
      <c r="AD279" s="14">
        <v>5408</v>
      </c>
      <c r="AE279" s="14">
        <v>275703</v>
      </c>
      <c r="AF279" s="12">
        <f t="shared" si="4"/>
        <v>1314820</v>
      </c>
      <c r="AG279" s="12"/>
      <c r="AI279" s="63">
        <v>3492620.2500000005</v>
      </c>
      <c r="AJ279" s="69">
        <f>+AI279/UR_BolxEst2[[#This Row],[TOTAL]]</f>
        <v>2.6563485876393731</v>
      </c>
      <c r="AM279" s="183">
        <f>SUMIFS(UR_BolxEst2[[#This Row],[Federico Lacroze]:[General Lemos]],UR_BolxEst2[[#This Row],[Federico Lacroze]:[General Lemos]],"&gt;="&amp;LARGE(UR_BolxEst2[[#This Row],[Federico Lacroze]:[General Lemos]],11))</f>
        <v>1180068</v>
      </c>
      <c r="AN279" s="184">
        <f>+AM279/UR_BolxEst2[[#This Row],[TOTAL]]</f>
        <v>0.89751296755449417</v>
      </c>
      <c r="AO279" s="183">
        <f>+UR_BolxEst2[[#This Row],[TOTAL]]-AM279</f>
        <v>134752</v>
      </c>
      <c r="AP279" s="184">
        <f>+AO279/UR_BolxEst2[[#This Row],[TOTAL]]</f>
        <v>0.10248703244550585</v>
      </c>
    </row>
    <row r="280" spans="1:42" x14ac:dyDescent="0.25">
      <c r="A280" s="5">
        <v>2017</v>
      </c>
      <c r="B280" s="5" t="s">
        <v>14</v>
      </c>
      <c r="C280" s="5" t="s">
        <v>27</v>
      </c>
      <c r="D280" s="3">
        <v>620646</v>
      </c>
      <c r="G280" s="162">
        <v>2017</v>
      </c>
      <c r="H280" s="162" t="s">
        <v>14</v>
      </c>
      <c r="I280" s="14">
        <v>620646</v>
      </c>
      <c r="J280" s="14">
        <v>6576</v>
      </c>
      <c r="K280" s="14">
        <v>11838</v>
      </c>
      <c r="L280" s="14">
        <v>17055</v>
      </c>
      <c r="M280" s="14">
        <v>23248</v>
      </c>
      <c r="N280" s="14">
        <v>20891</v>
      </c>
      <c r="O280" s="14">
        <v>61671</v>
      </c>
      <c r="P280" s="14">
        <v>33645</v>
      </c>
      <c r="Q280" s="14">
        <v>40548</v>
      </c>
      <c r="R280" s="14">
        <v>66438</v>
      </c>
      <c r="S280" s="14">
        <v>124994</v>
      </c>
      <c r="T280" s="14">
        <v>134892</v>
      </c>
      <c r="U280" s="14">
        <v>26477</v>
      </c>
      <c r="V280" s="14">
        <v>6201</v>
      </c>
      <c r="W280" s="14">
        <v>94100</v>
      </c>
      <c r="X280" s="14">
        <v>36401</v>
      </c>
      <c r="Y280" s="14">
        <v>21630</v>
      </c>
      <c r="Z280" s="14">
        <v>17487</v>
      </c>
      <c r="AA280" s="14">
        <v>17737</v>
      </c>
      <c r="AB280" s="14">
        <v>26927</v>
      </c>
      <c r="AC280" s="14">
        <v>17946</v>
      </c>
      <c r="AD280" s="14">
        <v>8050</v>
      </c>
      <c r="AE280" s="14">
        <v>365009</v>
      </c>
      <c r="AF280" s="12">
        <f t="shared" si="4"/>
        <v>1800407</v>
      </c>
      <c r="AG280" s="12"/>
      <c r="AI280" s="63">
        <v>4723945.03</v>
      </c>
      <c r="AJ280" s="69">
        <f>+AI280/UR_BolxEst2[[#This Row],[TOTAL]]</f>
        <v>2.6238206305574243</v>
      </c>
      <c r="AM280" s="183">
        <f>SUMIFS(UR_BolxEst2[[#This Row],[Federico Lacroze]:[General Lemos]],UR_BolxEst2[[#This Row],[Federico Lacroze]:[General Lemos]],"&gt;="&amp;LARGE(UR_BolxEst2[[#This Row],[Federico Lacroze]:[General Lemos]],11))</f>
        <v>1605271</v>
      </c>
      <c r="AN280" s="184">
        <f>+AM280/UR_BolxEst2[[#This Row],[TOTAL]]</f>
        <v>0.89161561802414679</v>
      </c>
      <c r="AO280" s="183">
        <f>+UR_BolxEst2[[#This Row],[TOTAL]]-AM280</f>
        <v>195136</v>
      </c>
      <c r="AP280" s="184">
        <f>+AO280/UR_BolxEst2[[#This Row],[TOTAL]]</f>
        <v>0.10838438197585323</v>
      </c>
    </row>
    <row r="281" spans="1:42" x14ac:dyDescent="0.25">
      <c r="A281" s="5">
        <v>2017</v>
      </c>
      <c r="B281" s="5" t="s">
        <v>15</v>
      </c>
      <c r="C281" s="5" t="s">
        <v>27</v>
      </c>
      <c r="D281" s="3">
        <v>556606</v>
      </c>
      <c r="G281" s="162">
        <v>2017</v>
      </c>
      <c r="H281" s="162" t="s">
        <v>15</v>
      </c>
      <c r="I281" s="14">
        <v>556606</v>
      </c>
      <c r="J281" s="14">
        <v>7243</v>
      </c>
      <c r="K281" s="14">
        <v>12210</v>
      </c>
      <c r="L281" s="14">
        <v>14816</v>
      </c>
      <c r="M281" s="14">
        <v>19857</v>
      </c>
      <c r="N281" s="14">
        <v>18375</v>
      </c>
      <c r="O281" s="14">
        <v>50883</v>
      </c>
      <c r="P281" s="14">
        <v>29051</v>
      </c>
      <c r="Q281" s="14">
        <v>38396</v>
      </c>
      <c r="R281" s="14">
        <v>60835</v>
      </c>
      <c r="S281" s="14">
        <v>113672</v>
      </c>
      <c r="T281" s="14">
        <v>130019</v>
      </c>
      <c r="U281" s="14">
        <v>25000</v>
      </c>
      <c r="V281" s="14">
        <v>6101</v>
      </c>
      <c r="W281" s="14">
        <v>88323</v>
      </c>
      <c r="X281" s="14">
        <v>36340</v>
      </c>
      <c r="Y281" s="14">
        <v>18889</v>
      </c>
      <c r="Z281" s="14">
        <v>15533</v>
      </c>
      <c r="AA281" s="14">
        <v>16487</v>
      </c>
      <c r="AB281" s="14">
        <v>22694</v>
      </c>
      <c r="AC281" s="14">
        <v>15697</v>
      </c>
      <c r="AD281" s="14">
        <v>7385</v>
      </c>
      <c r="AE281" s="14">
        <v>322227</v>
      </c>
      <c r="AF281" s="12">
        <f t="shared" si="4"/>
        <v>1626639</v>
      </c>
      <c r="AG281" s="12"/>
      <c r="AI281" s="63">
        <v>4273669.51</v>
      </c>
      <c r="AJ281" s="69">
        <f>+AI281/UR_BolxEst2[[#This Row],[TOTAL]]</f>
        <v>2.6273005319557687</v>
      </c>
      <c r="AM281" s="183">
        <f>SUMIFS(UR_BolxEst2[[#This Row],[Federico Lacroze]:[General Lemos]],UR_BolxEst2[[#This Row],[Federico Lacroze]:[General Lemos]],"&gt;="&amp;LARGE(UR_BolxEst2[[#This Row],[Federico Lacroze]:[General Lemos]],11))</f>
        <v>1451352</v>
      </c>
      <c r="AN281" s="184">
        <f>+AM281/UR_BolxEst2[[#This Row],[TOTAL]]</f>
        <v>0.89223976555338957</v>
      </c>
      <c r="AO281" s="183">
        <f>+UR_BolxEst2[[#This Row],[TOTAL]]-AM281</f>
        <v>175287</v>
      </c>
      <c r="AP281" s="184">
        <f>+AO281/UR_BolxEst2[[#This Row],[TOTAL]]</f>
        <v>0.10776023444661047</v>
      </c>
    </row>
    <row r="282" spans="1:42" x14ac:dyDescent="0.25">
      <c r="A282" s="5">
        <v>2017</v>
      </c>
      <c r="B282" s="5" t="s">
        <v>4</v>
      </c>
      <c r="C282" s="5" t="s">
        <v>27</v>
      </c>
      <c r="D282" s="3">
        <v>637864</v>
      </c>
      <c r="G282" s="162">
        <v>2017</v>
      </c>
      <c r="H282" s="162" t="s">
        <v>4</v>
      </c>
      <c r="I282" s="14">
        <v>637864</v>
      </c>
      <c r="J282" s="14">
        <v>8564</v>
      </c>
      <c r="K282" s="14">
        <v>13268</v>
      </c>
      <c r="L282" s="14">
        <v>16813</v>
      </c>
      <c r="M282" s="14">
        <v>22797</v>
      </c>
      <c r="N282" s="14">
        <v>20817</v>
      </c>
      <c r="O282" s="14">
        <v>88419</v>
      </c>
      <c r="P282" s="14">
        <v>30829</v>
      </c>
      <c r="Q282" s="14">
        <v>60140</v>
      </c>
      <c r="R282" s="14">
        <v>66894</v>
      </c>
      <c r="S282" s="14">
        <v>123609</v>
      </c>
      <c r="T282" s="14">
        <v>142286</v>
      </c>
      <c r="U282" s="14">
        <v>26571</v>
      </c>
      <c r="V282" s="14">
        <v>6819</v>
      </c>
      <c r="W282" s="14">
        <v>120188</v>
      </c>
      <c r="X282" s="14">
        <v>42547</v>
      </c>
      <c r="Y282" s="14">
        <v>21087</v>
      </c>
      <c r="Z282" s="14">
        <v>18666</v>
      </c>
      <c r="AA282" s="14">
        <v>18419</v>
      </c>
      <c r="AB282" s="14">
        <v>26430</v>
      </c>
      <c r="AC282" s="14">
        <v>18436</v>
      </c>
      <c r="AD282" s="14">
        <v>8715</v>
      </c>
      <c r="AE282" s="14">
        <v>351465</v>
      </c>
      <c r="AF282" s="12">
        <f t="shared" si="4"/>
        <v>1891643</v>
      </c>
      <c r="AG282" s="12"/>
      <c r="AI282" s="63">
        <v>4973844.7299999995</v>
      </c>
      <c r="AJ282" s="69">
        <f>+AI282/UR_BolxEst2[[#This Row],[TOTAL]]</f>
        <v>2.629378127902569</v>
      </c>
      <c r="AM282" s="183">
        <f>SUMIFS(UR_BolxEst2[[#This Row],[Federico Lacroze]:[General Lemos]],UR_BolxEst2[[#This Row],[Federico Lacroze]:[General Lemos]],"&gt;="&amp;LARGE(UR_BolxEst2[[#This Row],[Federico Lacroze]:[General Lemos]],11))</f>
        <v>1690812</v>
      </c>
      <c r="AN282" s="184">
        <f>+AM282/UR_BolxEst2[[#This Row],[TOTAL]]</f>
        <v>0.89383250433617756</v>
      </c>
      <c r="AO282" s="183">
        <f>+UR_BolxEst2[[#This Row],[TOTAL]]-AM282</f>
        <v>200831</v>
      </c>
      <c r="AP282" s="184">
        <f>+AO282/UR_BolxEst2[[#This Row],[TOTAL]]</f>
        <v>0.1061674956638224</v>
      </c>
    </row>
    <row r="283" spans="1:42" x14ac:dyDescent="0.25">
      <c r="A283" s="5">
        <v>2017</v>
      </c>
      <c r="B283" s="5" t="s">
        <v>5</v>
      </c>
      <c r="C283" s="5" t="s">
        <v>27</v>
      </c>
      <c r="D283" s="3">
        <v>633739</v>
      </c>
      <c r="G283" s="162">
        <v>2017</v>
      </c>
      <c r="H283" s="162" t="s">
        <v>5</v>
      </c>
      <c r="I283" s="14">
        <v>633739</v>
      </c>
      <c r="J283" s="14">
        <v>8661</v>
      </c>
      <c r="K283" s="14">
        <v>13371</v>
      </c>
      <c r="L283" s="14">
        <v>16443</v>
      </c>
      <c r="M283" s="14">
        <v>27585</v>
      </c>
      <c r="N283" s="14">
        <v>44478</v>
      </c>
      <c r="O283" s="14">
        <v>62706</v>
      </c>
      <c r="P283" s="14">
        <v>31530</v>
      </c>
      <c r="Q283" s="14">
        <v>42902</v>
      </c>
      <c r="R283" s="14">
        <v>64771</v>
      </c>
      <c r="S283" s="14">
        <v>105660</v>
      </c>
      <c r="T283" s="14">
        <v>143147</v>
      </c>
      <c r="U283" s="14">
        <v>26021</v>
      </c>
      <c r="V283" s="14">
        <v>6409</v>
      </c>
      <c r="W283" s="14">
        <v>95601</v>
      </c>
      <c r="X283" s="14">
        <v>38882</v>
      </c>
      <c r="Y283" s="14">
        <v>19462</v>
      </c>
      <c r="Z283" s="14">
        <v>18430</v>
      </c>
      <c r="AA283" s="14">
        <v>17221</v>
      </c>
      <c r="AB283" s="14">
        <v>24724</v>
      </c>
      <c r="AC283" s="14">
        <v>16419</v>
      </c>
      <c r="AD283" s="14">
        <v>7637</v>
      </c>
      <c r="AE283" s="14">
        <v>340901</v>
      </c>
      <c r="AF283" s="12">
        <f t="shared" si="4"/>
        <v>1806700</v>
      </c>
      <c r="AG283" s="12"/>
      <c r="AI283" s="63">
        <v>4682926.4300000006</v>
      </c>
      <c r="AJ283" s="69">
        <f>+AI283/UR_BolxEst2[[#This Row],[TOTAL]]</f>
        <v>2.5919778767919412</v>
      </c>
      <c r="AM283" s="183">
        <f>SUMIFS(UR_BolxEst2[[#This Row],[Federico Lacroze]:[General Lemos]],UR_BolxEst2[[#This Row],[Federico Lacroze]:[General Lemos]],"&gt;="&amp;LARGE(UR_BolxEst2[[#This Row],[Federico Lacroze]:[General Lemos]],11))</f>
        <v>1604317</v>
      </c>
      <c r="AN283" s="184">
        <f>+AM283/UR_BolxEst2[[#This Row],[TOTAL]]</f>
        <v>0.88798195605247132</v>
      </c>
      <c r="AO283" s="183">
        <f>+UR_BolxEst2[[#This Row],[TOTAL]]-AM283</f>
        <v>202383</v>
      </c>
      <c r="AP283" s="184">
        <f>+AO283/UR_BolxEst2[[#This Row],[TOTAL]]</f>
        <v>0.11201804394752864</v>
      </c>
    </row>
    <row r="284" spans="1:42" x14ac:dyDescent="0.25">
      <c r="A284" s="5">
        <v>2017</v>
      </c>
      <c r="B284" s="5" t="s">
        <v>6</v>
      </c>
      <c r="C284" s="5" t="s">
        <v>27</v>
      </c>
      <c r="D284" s="3">
        <v>596654</v>
      </c>
      <c r="G284" s="162">
        <v>2017</v>
      </c>
      <c r="H284" s="162" t="s">
        <v>6</v>
      </c>
      <c r="I284" s="14">
        <v>596654</v>
      </c>
      <c r="J284" s="14">
        <v>17405</v>
      </c>
      <c r="K284" s="14">
        <v>18564</v>
      </c>
      <c r="L284" s="14">
        <v>24929</v>
      </c>
      <c r="M284" s="14">
        <v>30521</v>
      </c>
      <c r="N284" s="14">
        <v>53559</v>
      </c>
      <c r="O284" s="14">
        <v>62261</v>
      </c>
      <c r="P284" s="14">
        <v>43358</v>
      </c>
      <c r="Q284" s="14">
        <v>43346</v>
      </c>
      <c r="R284" s="14">
        <v>74641</v>
      </c>
      <c r="S284" s="14">
        <v>152365</v>
      </c>
      <c r="T284" s="14">
        <v>145261</v>
      </c>
      <c r="U284" s="14">
        <v>35936</v>
      </c>
      <c r="V284" s="14">
        <v>8896</v>
      </c>
      <c r="W284" s="14">
        <v>96232</v>
      </c>
      <c r="X284" s="14">
        <v>43270</v>
      </c>
      <c r="Y284" s="14">
        <v>27744</v>
      </c>
      <c r="Z284" s="14">
        <v>26614</v>
      </c>
      <c r="AA284" s="14">
        <v>22587</v>
      </c>
      <c r="AB284" s="14">
        <v>33830</v>
      </c>
      <c r="AC284" s="14">
        <v>23478</v>
      </c>
      <c r="AD284" s="14">
        <v>14970</v>
      </c>
      <c r="AE284" s="14">
        <v>310845</v>
      </c>
      <c r="AF284" s="12">
        <f t="shared" si="4"/>
        <v>1907266</v>
      </c>
      <c r="AG284" s="12"/>
      <c r="AI284" s="63">
        <v>4888295.29</v>
      </c>
      <c r="AJ284" s="69">
        <f>+AI284/UR_BolxEst2[[#This Row],[TOTAL]]</f>
        <v>2.5629855982332828</v>
      </c>
      <c r="AM284" s="183">
        <f>SUMIFS(UR_BolxEst2[[#This Row],[Federico Lacroze]:[General Lemos]],UR_BolxEst2[[#This Row],[Federico Lacroze]:[General Lemos]],"&gt;="&amp;LARGE(UR_BolxEst2[[#This Row],[Federico Lacroze]:[General Lemos]],11))</f>
        <v>1621792</v>
      </c>
      <c r="AN284" s="184">
        <f>+AM284/UR_BolxEst2[[#This Row],[TOTAL]]</f>
        <v>0.85032292296931844</v>
      </c>
      <c r="AO284" s="183">
        <f>+UR_BolxEst2[[#This Row],[TOTAL]]-AM284</f>
        <v>285474</v>
      </c>
      <c r="AP284" s="184">
        <f>+AO284/UR_BolxEst2[[#This Row],[TOTAL]]</f>
        <v>0.14967707703068162</v>
      </c>
    </row>
    <row r="285" spans="1:42" x14ac:dyDescent="0.25">
      <c r="A285" s="5">
        <v>2017</v>
      </c>
      <c r="B285" s="5" t="s">
        <v>7</v>
      </c>
      <c r="C285" s="5" t="s">
        <v>27</v>
      </c>
      <c r="D285" s="3">
        <v>647012</v>
      </c>
      <c r="G285" s="162">
        <v>2017</v>
      </c>
      <c r="H285" s="162" t="s">
        <v>7</v>
      </c>
      <c r="I285" s="14">
        <v>647012</v>
      </c>
      <c r="J285" s="14">
        <v>22636</v>
      </c>
      <c r="K285" s="14">
        <v>24507</v>
      </c>
      <c r="L285" s="14">
        <v>29860</v>
      </c>
      <c r="M285" s="14">
        <v>38276</v>
      </c>
      <c r="N285" s="14">
        <v>70171</v>
      </c>
      <c r="O285" s="14">
        <v>66208</v>
      </c>
      <c r="P285" s="14">
        <v>47433</v>
      </c>
      <c r="Q285" s="14">
        <v>46780</v>
      </c>
      <c r="R285" s="14">
        <v>84937</v>
      </c>
      <c r="S285" s="14">
        <v>143402</v>
      </c>
      <c r="T285" s="14">
        <v>160388</v>
      </c>
      <c r="U285" s="14">
        <v>39260</v>
      </c>
      <c r="V285" s="14">
        <v>8148</v>
      </c>
      <c r="W285" s="14">
        <v>105755</v>
      </c>
      <c r="X285" s="14">
        <v>50976</v>
      </c>
      <c r="Y285" s="14">
        <v>29705</v>
      </c>
      <c r="Z285" s="14">
        <v>26767</v>
      </c>
      <c r="AA285" s="14">
        <v>27921</v>
      </c>
      <c r="AB285" s="14">
        <v>42661</v>
      </c>
      <c r="AC285" s="14">
        <v>29149</v>
      </c>
      <c r="AD285" s="14">
        <v>30932</v>
      </c>
      <c r="AE285" s="14">
        <v>350248</v>
      </c>
      <c r="AF285" s="12">
        <f t="shared" si="4"/>
        <v>2123132</v>
      </c>
      <c r="AG285" s="12"/>
      <c r="AI285" s="63">
        <v>5387935.6300000008</v>
      </c>
      <c r="AJ285" s="69">
        <f>+AI285/UR_BolxEst2[[#This Row],[TOTAL]]</f>
        <v>2.5377299338901214</v>
      </c>
      <c r="AM285" s="183">
        <f>SUMIFS(UR_BolxEst2[[#This Row],[Federico Lacroze]:[General Lemos]],UR_BolxEst2[[#This Row],[Federico Lacroze]:[General Lemos]],"&gt;="&amp;LARGE(UR_BolxEst2[[#This Row],[Federico Lacroze]:[General Lemos]],11))</f>
        <v>1773310</v>
      </c>
      <c r="AN285" s="184">
        <f>+AM285/UR_BolxEst2[[#This Row],[TOTAL]]</f>
        <v>0.8352330425051292</v>
      </c>
      <c r="AO285" s="183">
        <f>+UR_BolxEst2[[#This Row],[TOTAL]]-AM285</f>
        <v>349822</v>
      </c>
      <c r="AP285" s="184">
        <f>+AO285/UR_BolxEst2[[#This Row],[TOTAL]]</f>
        <v>0.16476695749487077</v>
      </c>
    </row>
    <row r="286" spans="1:42" x14ac:dyDescent="0.25">
      <c r="A286" s="5">
        <v>2017</v>
      </c>
      <c r="B286" s="5" t="s">
        <v>8</v>
      </c>
      <c r="C286" s="5" t="s">
        <v>27</v>
      </c>
      <c r="D286" s="3">
        <v>658096</v>
      </c>
      <c r="G286" s="162">
        <v>2017</v>
      </c>
      <c r="H286" s="162" t="s">
        <v>8</v>
      </c>
      <c r="I286" s="14">
        <v>658096</v>
      </c>
      <c r="J286" s="14">
        <v>21851</v>
      </c>
      <c r="K286" s="14">
        <v>21904</v>
      </c>
      <c r="L286" s="14">
        <v>30637</v>
      </c>
      <c r="M286" s="14">
        <v>40863</v>
      </c>
      <c r="N286" s="14">
        <v>67894</v>
      </c>
      <c r="O286" s="14">
        <v>62627</v>
      </c>
      <c r="P286" s="14">
        <v>47898</v>
      </c>
      <c r="Q286" s="14">
        <v>50490</v>
      </c>
      <c r="R286" s="14">
        <v>84571</v>
      </c>
      <c r="S286" s="14">
        <v>148438</v>
      </c>
      <c r="T286" s="14">
        <v>162919</v>
      </c>
      <c r="U286" s="14">
        <v>38348</v>
      </c>
      <c r="V286" s="14">
        <v>9967</v>
      </c>
      <c r="W286" s="14">
        <v>108309</v>
      </c>
      <c r="X286" s="14">
        <v>52418</v>
      </c>
      <c r="Y286" s="14">
        <v>28686</v>
      </c>
      <c r="Z286" s="14">
        <v>33151</v>
      </c>
      <c r="AA286" s="14">
        <v>28261</v>
      </c>
      <c r="AB286" s="14">
        <v>40647</v>
      </c>
      <c r="AC286" s="14">
        <v>31615</v>
      </c>
      <c r="AD286" s="14">
        <v>30551</v>
      </c>
      <c r="AE286" s="14">
        <v>352463</v>
      </c>
      <c r="AF286" s="12">
        <f t="shared" si="4"/>
        <v>2152604</v>
      </c>
      <c r="AG286" s="12"/>
      <c r="AI286" s="63">
        <v>5428008.2400000012</v>
      </c>
      <c r="AJ286" s="69">
        <f>+AI286/UR_BolxEst2[[#This Row],[TOTAL]]</f>
        <v>2.5216009261341155</v>
      </c>
      <c r="AM286" s="183">
        <f>SUMIFS(UR_BolxEst2[[#This Row],[Federico Lacroze]:[General Lemos]],UR_BolxEst2[[#This Row],[Federico Lacroze]:[General Lemos]],"&gt;="&amp;LARGE(UR_BolxEst2[[#This Row],[Federico Lacroze]:[General Lemos]],11))</f>
        <v>1796123</v>
      </c>
      <c r="AN286" s="184">
        <f>+AM286/UR_BolxEst2[[#This Row],[TOTAL]]</f>
        <v>0.83439545778043711</v>
      </c>
      <c r="AO286" s="183">
        <f>+UR_BolxEst2[[#This Row],[TOTAL]]-AM286</f>
        <v>356481</v>
      </c>
      <c r="AP286" s="184">
        <f>+AO286/UR_BolxEst2[[#This Row],[TOTAL]]</f>
        <v>0.16560454221956292</v>
      </c>
    </row>
    <row r="287" spans="1:42" x14ac:dyDescent="0.25">
      <c r="A287" s="5">
        <v>2017</v>
      </c>
      <c r="B287" s="5" t="s">
        <v>9</v>
      </c>
      <c r="C287" s="5" t="s">
        <v>27</v>
      </c>
      <c r="D287" s="3">
        <v>676288</v>
      </c>
      <c r="G287" s="162">
        <v>2017</v>
      </c>
      <c r="H287" s="162" t="s">
        <v>9</v>
      </c>
      <c r="I287" s="14">
        <v>676288</v>
      </c>
      <c r="J287" s="14">
        <v>20828</v>
      </c>
      <c r="K287" s="14">
        <v>23236</v>
      </c>
      <c r="L287" s="14">
        <v>31619</v>
      </c>
      <c r="M287" s="14">
        <v>42405</v>
      </c>
      <c r="N287" s="14">
        <v>71182</v>
      </c>
      <c r="O287" s="14">
        <v>63776</v>
      </c>
      <c r="P287" s="14">
        <v>49067</v>
      </c>
      <c r="Q287" s="14">
        <v>54126</v>
      </c>
      <c r="R287" s="14">
        <v>85903</v>
      </c>
      <c r="S287" s="14">
        <v>151817</v>
      </c>
      <c r="T287" s="14">
        <v>160261</v>
      </c>
      <c r="U287" s="14">
        <v>39913</v>
      </c>
      <c r="V287" s="14">
        <v>10563</v>
      </c>
      <c r="W287" s="14">
        <v>108285</v>
      </c>
      <c r="X287" s="14">
        <v>52294</v>
      </c>
      <c r="Y287" s="14">
        <v>29780</v>
      </c>
      <c r="Z287" s="14">
        <v>33358</v>
      </c>
      <c r="AA287" s="14">
        <v>27727</v>
      </c>
      <c r="AB287" s="14">
        <v>44920</v>
      </c>
      <c r="AC287" s="14">
        <v>30015</v>
      </c>
      <c r="AD287" s="14">
        <v>31788</v>
      </c>
      <c r="AE287" s="14">
        <v>366549</v>
      </c>
      <c r="AF287" s="12">
        <f t="shared" si="4"/>
        <v>2205700</v>
      </c>
      <c r="AG287" s="12"/>
      <c r="AI287" s="63">
        <v>5563465.5800000001</v>
      </c>
      <c r="AJ287" s="69">
        <f>+AI287/UR_BolxEst2[[#This Row],[TOTAL]]</f>
        <v>2.5223129074670174</v>
      </c>
      <c r="AM287" s="183">
        <f>SUMIFS(UR_BolxEst2[[#This Row],[Federico Lacroze]:[General Lemos]],UR_BolxEst2[[#This Row],[Federico Lacroze]:[General Lemos]],"&gt;="&amp;LARGE(UR_BolxEst2[[#This Row],[Federico Lacroze]:[General Lemos]],11))</f>
        <v>1839548</v>
      </c>
      <c r="AN287" s="184">
        <f>+AM287/UR_BolxEst2[[#This Row],[TOTAL]]</f>
        <v>0.83399737044929045</v>
      </c>
      <c r="AO287" s="183">
        <f>+UR_BolxEst2[[#This Row],[TOTAL]]-AM287</f>
        <v>366152</v>
      </c>
      <c r="AP287" s="184">
        <f>+AO287/UR_BolxEst2[[#This Row],[TOTAL]]</f>
        <v>0.16600262955070952</v>
      </c>
    </row>
    <row r="288" spans="1:42" x14ac:dyDescent="0.25">
      <c r="A288" s="5">
        <v>2017</v>
      </c>
      <c r="B288" s="5" t="s">
        <v>10</v>
      </c>
      <c r="C288" s="5" t="s">
        <v>27</v>
      </c>
      <c r="D288" s="3">
        <v>704924</v>
      </c>
      <c r="G288" s="162">
        <v>2017</v>
      </c>
      <c r="H288" s="162" t="s">
        <v>10</v>
      </c>
      <c r="I288" s="14">
        <v>704924</v>
      </c>
      <c r="J288" s="14">
        <v>21701</v>
      </c>
      <c r="K288" s="14">
        <v>22209</v>
      </c>
      <c r="L288" s="14">
        <v>33084</v>
      </c>
      <c r="M288" s="14">
        <v>42431</v>
      </c>
      <c r="N288" s="14">
        <v>70051</v>
      </c>
      <c r="O288" s="14">
        <v>65538</v>
      </c>
      <c r="P288" s="14">
        <v>51006</v>
      </c>
      <c r="Q288" s="14">
        <v>60024</v>
      </c>
      <c r="R288" s="14">
        <v>87183</v>
      </c>
      <c r="S288" s="14">
        <v>152476</v>
      </c>
      <c r="T288" s="14">
        <v>164582</v>
      </c>
      <c r="U288" s="14">
        <v>40178</v>
      </c>
      <c r="V288" s="14">
        <v>11058</v>
      </c>
      <c r="W288" s="14">
        <v>119728</v>
      </c>
      <c r="X288" s="14">
        <v>53696</v>
      </c>
      <c r="Y288" s="14">
        <v>28995</v>
      </c>
      <c r="Z288" s="14">
        <v>33170</v>
      </c>
      <c r="AA288" s="14">
        <v>29056</v>
      </c>
      <c r="AB288" s="14">
        <v>44171</v>
      </c>
      <c r="AC288" s="14">
        <v>31151</v>
      </c>
      <c r="AD288" s="14">
        <v>31457</v>
      </c>
      <c r="AE288" s="14">
        <v>377756</v>
      </c>
      <c r="AF288" s="12">
        <f t="shared" si="4"/>
        <v>2275625</v>
      </c>
      <c r="AG288" s="12"/>
      <c r="AI288" s="63">
        <v>5711337.9400000004</v>
      </c>
      <c r="AJ288" s="69">
        <f>+AI288/UR_BolxEst2[[#This Row],[TOTAL]]</f>
        <v>2.5097887129909369</v>
      </c>
      <c r="AM288" s="183">
        <f>SUMIFS(UR_BolxEst2[[#This Row],[Federico Lacroze]:[General Lemos]],UR_BolxEst2[[#This Row],[Federico Lacroze]:[General Lemos]],"&gt;="&amp;LARGE(UR_BolxEst2[[#This Row],[Federico Lacroze]:[General Lemos]],11))</f>
        <v>1906964</v>
      </c>
      <c r="AN288" s="184">
        <f>+AM288/UR_BolxEst2[[#This Row],[TOTAL]]</f>
        <v>0.83799571546278495</v>
      </c>
      <c r="AO288" s="183">
        <f>+UR_BolxEst2[[#This Row],[TOTAL]]-AM288</f>
        <v>368661</v>
      </c>
      <c r="AP288" s="184">
        <f>+AO288/UR_BolxEst2[[#This Row],[TOTAL]]</f>
        <v>0.16200428453721505</v>
      </c>
    </row>
    <row r="289" spans="1:42" x14ac:dyDescent="0.25">
      <c r="A289" s="5">
        <v>2017</v>
      </c>
      <c r="B289" s="5" t="s">
        <v>11</v>
      </c>
      <c r="C289" s="5" t="s">
        <v>27</v>
      </c>
      <c r="D289" s="3">
        <v>615950</v>
      </c>
      <c r="G289" s="162">
        <v>2017</v>
      </c>
      <c r="H289" s="162" t="s">
        <v>11</v>
      </c>
      <c r="I289" s="14">
        <v>615950</v>
      </c>
      <c r="J289" s="14">
        <v>16130</v>
      </c>
      <c r="K289" s="14">
        <v>14290</v>
      </c>
      <c r="L289" s="14">
        <v>27004</v>
      </c>
      <c r="M289" s="14">
        <v>31885</v>
      </c>
      <c r="N289" s="14">
        <v>52897</v>
      </c>
      <c r="O289" s="14">
        <v>52781</v>
      </c>
      <c r="P289" s="14">
        <v>41112</v>
      </c>
      <c r="Q289" s="14">
        <v>49865</v>
      </c>
      <c r="R289" s="14">
        <v>71597</v>
      </c>
      <c r="S289" s="14">
        <v>124822</v>
      </c>
      <c r="T289" s="14">
        <v>138866</v>
      </c>
      <c r="U289" s="14">
        <v>32930</v>
      </c>
      <c r="V289" s="14">
        <v>9175</v>
      </c>
      <c r="W289" s="14">
        <v>99063</v>
      </c>
      <c r="X289" s="14">
        <v>43711</v>
      </c>
      <c r="Y289" s="14">
        <v>23947</v>
      </c>
      <c r="Z289" s="14">
        <v>26656</v>
      </c>
      <c r="AA289" s="14">
        <v>24288</v>
      </c>
      <c r="AB289" s="14">
        <v>36777</v>
      </c>
      <c r="AC289" s="14">
        <v>26162</v>
      </c>
      <c r="AD289" s="14">
        <v>23423</v>
      </c>
      <c r="AE289" s="14">
        <v>328792</v>
      </c>
      <c r="AF289" s="12">
        <f t="shared" si="4"/>
        <v>1912123</v>
      </c>
      <c r="AG289" s="12"/>
      <c r="AI289" s="63">
        <v>4883471.99</v>
      </c>
      <c r="AJ289" s="69">
        <f>+AI289/UR_BolxEst2[[#This Row],[TOTAL]]</f>
        <v>2.5539528524054154</v>
      </c>
      <c r="AM289" s="183">
        <f>SUMIFS(UR_BolxEst2[[#This Row],[Federico Lacroze]:[General Lemos]],UR_BolxEst2[[#This Row],[Federico Lacroze]:[General Lemos]],"&gt;="&amp;LARGE(UR_BolxEst2[[#This Row],[Federico Lacroze]:[General Lemos]],11))</f>
        <v>1619456</v>
      </c>
      <c r="AN289" s="184">
        <f>+AM289/UR_BolxEst2[[#This Row],[TOTAL]]</f>
        <v>0.84694133170303376</v>
      </c>
      <c r="AO289" s="183">
        <f>+UR_BolxEst2[[#This Row],[TOTAL]]-AM289</f>
        <v>292667</v>
      </c>
      <c r="AP289" s="184">
        <f>+AO289/UR_BolxEst2[[#This Row],[TOTAL]]</f>
        <v>0.15305866829696624</v>
      </c>
    </row>
    <row r="290" spans="1:42" x14ac:dyDescent="0.25">
      <c r="A290" s="5">
        <v>2018</v>
      </c>
      <c r="B290" s="5" t="s">
        <v>12</v>
      </c>
      <c r="C290" s="5" t="s">
        <v>27</v>
      </c>
      <c r="D290" s="3">
        <v>689592</v>
      </c>
      <c r="G290" s="162">
        <v>2018</v>
      </c>
      <c r="H290" s="162" t="s">
        <v>12</v>
      </c>
      <c r="I290" s="14">
        <v>689592</v>
      </c>
      <c r="J290" s="14">
        <v>18596</v>
      </c>
      <c r="K290" s="14">
        <v>12279</v>
      </c>
      <c r="L290" s="14">
        <v>26549</v>
      </c>
      <c r="M290" s="14">
        <v>32126</v>
      </c>
      <c r="N290" s="14">
        <v>48921</v>
      </c>
      <c r="O290" s="14">
        <v>64277</v>
      </c>
      <c r="P290" s="14">
        <v>44696</v>
      </c>
      <c r="Q290" s="14">
        <v>49579</v>
      </c>
      <c r="R290" s="14">
        <v>73760</v>
      </c>
      <c r="S290" s="14">
        <v>125677</v>
      </c>
      <c r="T290" s="14">
        <v>136603</v>
      </c>
      <c r="U290" s="14">
        <v>32720</v>
      </c>
      <c r="V290" s="14">
        <v>10049</v>
      </c>
      <c r="W290" s="14">
        <v>116903</v>
      </c>
      <c r="X290" s="14">
        <v>49560</v>
      </c>
      <c r="Y290" s="14">
        <v>32235</v>
      </c>
      <c r="Z290" s="14">
        <v>24105</v>
      </c>
      <c r="AA290" s="14">
        <v>23884</v>
      </c>
      <c r="AB290" s="14">
        <v>39233</v>
      </c>
      <c r="AC290" s="14">
        <v>28404</v>
      </c>
      <c r="AD290" s="14">
        <v>22629</v>
      </c>
      <c r="AE290" s="14">
        <v>352194</v>
      </c>
      <c r="AF290" s="12">
        <f t="shared" si="4"/>
        <v>2054571</v>
      </c>
      <c r="AG290" s="12"/>
      <c r="AI290" s="63">
        <v>5262224.08</v>
      </c>
      <c r="AJ290" s="69">
        <f>+AI290/UR_BolxEst2[[#This Row],[TOTAL]]</f>
        <v>2.5612276626118056</v>
      </c>
      <c r="AM290" s="183">
        <f>SUMIFS(UR_BolxEst2[[#This Row],[Federico Lacroze]:[General Lemos]],UR_BolxEst2[[#This Row],[Federico Lacroze]:[General Lemos]],"&gt;="&amp;LARGE(UR_BolxEst2[[#This Row],[Federico Lacroze]:[General Lemos]],11))</f>
        <v>1751762</v>
      </c>
      <c r="AN290" s="184">
        <f>+AM290/UR_BolxEst2[[#This Row],[TOTAL]]</f>
        <v>0.85261692100199993</v>
      </c>
      <c r="AO290" s="183">
        <f>+UR_BolxEst2[[#This Row],[TOTAL]]-AM290</f>
        <v>302809</v>
      </c>
      <c r="AP290" s="184">
        <f>+AO290/UR_BolxEst2[[#This Row],[TOTAL]]</f>
        <v>0.14738307899800007</v>
      </c>
    </row>
    <row r="291" spans="1:42" x14ac:dyDescent="0.25">
      <c r="A291" s="5">
        <v>2018</v>
      </c>
      <c r="B291" s="5" t="s">
        <v>13</v>
      </c>
      <c r="C291" s="5" t="s">
        <v>27</v>
      </c>
      <c r="D291" s="3">
        <v>679634</v>
      </c>
      <c r="G291" s="162">
        <v>2018</v>
      </c>
      <c r="H291" s="162" t="s">
        <v>13</v>
      </c>
      <c r="I291" s="14">
        <v>679634</v>
      </c>
      <c r="J291" s="14">
        <v>19124</v>
      </c>
      <c r="K291" s="14">
        <v>15924</v>
      </c>
      <c r="L291" s="14">
        <v>25793</v>
      </c>
      <c r="M291" s="14">
        <v>31937</v>
      </c>
      <c r="N291" s="14">
        <v>51844</v>
      </c>
      <c r="O291" s="14">
        <v>64428</v>
      </c>
      <c r="P291" s="14">
        <v>41537</v>
      </c>
      <c r="Q291" s="14">
        <v>50087</v>
      </c>
      <c r="R291" s="14">
        <v>73300</v>
      </c>
      <c r="S291" s="14">
        <v>117091</v>
      </c>
      <c r="T291" s="14">
        <v>129075</v>
      </c>
      <c r="U291" s="14">
        <v>31714</v>
      </c>
      <c r="V291" s="14">
        <v>10443</v>
      </c>
      <c r="W291" s="14">
        <v>112569</v>
      </c>
      <c r="X291" s="14">
        <v>50228</v>
      </c>
      <c r="Y291" s="14">
        <v>31675</v>
      </c>
      <c r="Z291" s="14">
        <v>24144</v>
      </c>
      <c r="AA291" s="14">
        <v>27605</v>
      </c>
      <c r="AB291" s="14">
        <v>41344</v>
      </c>
      <c r="AC291" s="14">
        <v>32343</v>
      </c>
      <c r="AD291" s="14">
        <v>29054</v>
      </c>
      <c r="AE291" s="14">
        <v>344718</v>
      </c>
      <c r="AF291" s="12">
        <f t="shared" si="4"/>
        <v>2035611</v>
      </c>
      <c r="AG291" s="12"/>
      <c r="AI291" s="63">
        <v>7142125.9500000002</v>
      </c>
      <c r="AJ291" s="69">
        <f>+AI291/UR_BolxEst2[[#This Row],[TOTAL]]</f>
        <v>3.5085907621839341</v>
      </c>
      <c r="AM291" s="183">
        <f>SUMIFS(UR_BolxEst2[[#This Row],[Federico Lacroze]:[General Lemos]],UR_BolxEst2[[#This Row],[Federico Lacroze]:[General Lemos]],"&gt;="&amp;LARGE(UR_BolxEst2[[#This Row],[Federico Lacroze]:[General Lemos]],11))</f>
        <v>1714511</v>
      </c>
      <c r="AN291" s="184">
        <f>+AM291/UR_BolxEst2[[#This Row],[TOTAL]]</f>
        <v>0.8422586633693766</v>
      </c>
      <c r="AO291" s="183">
        <f>+UR_BolxEst2[[#This Row],[TOTAL]]-AM291</f>
        <v>321100</v>
      </c>
      <c r="AP291" s="184">
        <f>+AO291/UR_BolxEst2[[#This Row],[TOTAL]]</f>
        <v>0.15774133663062342</v>
      </c>
    </row>
    <row r="292" spans="1:42" x14ac:dyDescent="0.25">
      <c r="A292" s="5">
        <v>2018</v>
      </c>
      <c r="B292" s="5" t="s">
        <v>14</v>
      </c>
      <c r="C292" s="5" t="s">
        <v>27</v>
      </c>
      <c r="D292" s="3">
        <v>736810</v>
      </c>
      <c r="G292" s="162">
        <v>2018</v>
      </c>
      <c r="H292" s="162" t="s">
        <v>14</v>
      </c>
      <c r="I292" s="14">
        <v>736810</v>
      </c>
      <c r="J292" s="14">
        <v>24005</v>
      </c>
      <c r="K292" s="14">
        <v>24978</v>
      </c>
      <c r="L292" s="14">
        <v>36209</v>
      </c>
      <c r="M292" s="14">
        <v>42646</v>
      </c>
      <c r="N292" s="14">
        <v>67810</v>
      </c>
      <c r="O292" s="14">
        <v>84313</v>
      </c>
      <c r="P292" s="14">
        <v>49852</v>
      </c>
      <c r="Q292" s="14">
        <v>63578</v>
      </c>
      <c r="R292" s="14">
        <v>96409</v>
      </c>
      <c r="S292" s="14">
        <v>149685</v>
      </c>
      <c r="T292" s="14">
        <v>159992</v>
      </c>
      <c r="U292" s="14">
        <v>40072</v>
      </c>
      <c r="V292" s="14">
        <v>12954</v>
      </c>
      <c r="W292" s="14">
        <v>124939</v>
      </c>
      <c r="X292" s="14">
        <v>62269</v>
      </c>
      <c r="Y292" s="14">
        <v>40314</v>
      </c>
      <c r="Z292" s="14">
        <v>30844</v>
      </c>
      <c r="AA292" s="14">
        <v>35711</v>
      </c>
      <c r="AB292" s="14">
        <v>50227</v>
      </c>
      <c r="AC292" s="14">
        <v>40550</v>
      </c>
      <c r="AD292" s="14">
        <v>42108</v>
      </c>
      <c r="AE292" s="14">
        <v>384934</v>
      </c>
      <c r="AF292" s="12">
        <f t="shared" si="4"/>
        <v>2401209</v>
      </c>
      <c r="AG292" s="12"/>
      <c r="AI292" s="63">
        <v>8336764.7999999998</v>
      </c>
      <c r="AJ292" s="69">
        <f>+AI292/UR_BolxEst2[[#This Row],[TOTAL]]</f>
        <v>3.471903028849217</v>
      </c>
      <c r="AM292" s="183">
        <f>SUMIFS(UR_BolxEst2[[#This Row],[Federico Lacroze]:[General Lemos]],UR_BolxEst2[[#This Row],[Federico Lacroze]:[General Lemos]],"&gt;="&amp;LARGE(UR_BolxEst2[[#This Row],[Federico Lacroze]:[General Lemos]],11))</f>
        <v>1980966</v>
      </c>
      <c r="AN292" s="184">
        <f>+AM292/UR_BolxEst2[[#This Row],[TOTAL]]</f>
        <v>0.82498691284265546</v>
      </c>
      <c r="AO292" s="183">
        <f>+UR_BolxEst2[[#This Row],[TOTAL]]-AM292</f>
        <v>420243</v>
      </c>
      <c r="AP292" s="184">
        <f>+AO292/UR_BolxEst2[[#This Row],[TOTAL]]</f>
        <v>0.17501308715734448</v>
      </c>
    </row>
    <row r="293" spans="1:42" x14ac:dyDescent="0.25">
      <c r="A293" s="5">
        <v>2018</v>
      </c>
      <c r="B293" s="5" t="s">
        <v>15</v>
      </c>
      <c r="C293" s="5" t="s">
        <v>27</v>
      </c>
      <c r="D293" s="3">
        <v>722596</v>
      </c>
      <c r="G293" s="162">
        <v>2018</v>
      </c>
      <c r="H293" s="162" t="s">
        <v>15</v>
      </c>
      <c r="I293" s="14">
        <v>722596</v>
      </c>
      <c r="J293" s="14">
        <v>21514</v>
      </c>
      <c r="K293" s="14">
        <v>29715</v>
      </c>
      <c r="L293" s="14">
        <v>33176</v>
      </c>
      <c r="M293" s="14">
        <v>40845</v>
      </c>
      <c r="N293" s="14">
        <v>64470</v>
      </c>
      <c r="O293" s="14">
        <v>80245</v>
      </c>
      <c r="P293" s="14">
        <v>49006</v>
      </c>
      <c r="Q293" s="14">
        <v>60090</v>
      </c>
      <c r="R293" s="14">
        <v>88673</v>
      </c>
      <c r="S293" s="14">
        <v>139079</v>
      </c>
      <c r="T293" s="14">
        <v>149394</v>
      </c>
      <c r="U293" s="14">
        <v>36957</v>
      </c>
      <c r="V293" s="14">
        <v>12153</v>
      </c>
      <c r="W293" s="14">
        <v>115667</v>
      </c>
      <c r="X293" s="14">
        <v>60372</v>
      </c>
      <c r="Y293" s="14">
        <v>34665</v>
      </c>
      <c r="Z293" s="14">
        <v>27141</v>
      </c>
      <c r="AA293" s="14">
        <v>32694</v>
      </c>
      <c r="AB293" s="14">
        <v>48027</v>
      </c>
      <c r="AC293" s="14">
        <v>39678</v>
      </c>
      <c r="AD293" s="14">
        <v>41127</v>
      </c>
      <c r="AE293" s="14">
        <v>366272</v>
      </c>
      <c r="AF293" s="12">
        <f t="shared" si="4"/>
        <v>2293556</v>
      </c>
      <c r="AG293" s="12"/>
      <c r="AI293" s="63">
        <v>7982334.5</v>
      </c>
      <c r="AJ293" s="69">
        <f>+AI293/UR_BolxEst2[[#This Row],[TOTAL]]</f>
        <v>3.4803311974941966</v>
      </c>
      <c r="AM293" s="183">
        <f>SUMIFS(UR_BolxEst2[[#This Row],[Federico Lacroze]:[General Lemos]],UR_BolxEst2[[#This Row],[Federico Lacroze]:[General Lemos]],"&gt;="&amp;LARGE(UR_BolxEst2[[#This Row],[Federico Lacroze]:[General Lemos]],11))</f>
        <v>1895864</v>
      </c>
      <c r="AN293" s="184">
        <f>+AM293/UR_BolxEst2[[#This Row],[TOTAL]]</f>
        <v>0.82660462617873731</v>
      </c>
      <c r="AO293" s="183">
        <f>+UR_BolxEst2[[#This Row],[TOTAL]]-AM293</f>
        <v>397692</v>
      </c>
      <c r="AP293" s="184">
        <f>+AO293/UR_BolxEst2[[#This Row],[TOTAL]]</f>
        <v>0.17339537382126272</v>
      </c>
    </row>
    <row r="294" spans="1:42" x14ac:dyDescent="0.25">
      <c r="A294" s="5">
        <v>2018</v>
      </c>
      <c r="B294" s="5" t="s">
        <v>4</v>
      </c>
      <c r="C294" s="5" t="s">
        <v>27</v>
      </c>
      <c r="D294" s="3">
        <v>795557</v>
      </c>
      <c r="G294" s="162">
        <v>2018</v>
      </c>
      <c r="H294" s="162" t="s">
        <v>4</v>
      </c>
      <c r="I294" s="14">
        <v>795557</v>
      </c>
      <c r="J294" s="14">
        <v>23059</v>
      </c>
      <c r="K294" s="14">
        <v>28434</v>
      </c>
      <c r="L294" s="14">
        <v>33906</v>
      </c>
      <c r="M294" s="14">
        <v>42643</v>
      </c>
      <c r="N294" s="14">
        <v>67244</v>
      </c>
      <c r="O294" s="14">
        <v>86207</v>
      </c>
      <c r="P294" s="14">
        <v>51231</v>
      </c>
      <c r="Q294" s="14">
        <v>59442</v>
      </c>
      <c r="R294" s="14">
        <v>89841</v>
      </c>
      <c r="S294" s="14">
        <v>144103</v>
      </c>
      <c r="T294" s="14">
        <v>152044</v>
      </c>
      <c r="U294" s="14">
        <v>36944</v>
      </c>
      <c r="V294" s="14">
        <v>12264</v>
      </c>
      <c r="W294" s="14">
        <v>120519</v>
      </c>
      <c r="X294" s="14">
        <v>61596</v>
      </c>
      <c r="Y294" s="14">
        <v>34216</v>
      </c>
      <c r="Z294" s="14">
        <v>25938</v>
      </c>
      <c r="AA294" s="14">
        <v>32363</v>
      </c>
      <c r="AB294" s="14">
        <v>49281</v>
      </c>
      <c r="AC294" s="14">
        <v>40968</v>
      </c>
      <c r="AD294" s="14">
        <v>42577</v>
      </c>
      <c r="AE294" s="14">
        <v>386813</v>
      </c>
      <c r="AF294" s="12">
        <f t="shared" si="4"/>
        <v>2417190</v>
      </c>
      <c r="AG294" s="12"/>
      <c r="AI294" s="63">
        <v>8458809.1500000004</v>
      </c>
      <c r="AJ294" s="69">
        <f>+AI294/UR_BolxEst2[[#This Row],[TOTAL]]</f>
        <v>3.4994390800888637</v>
      </c>
      <c r="AM294" s="183">
        <f>SUMIFS(UR_BolxEst2[[#This Row],[Federico Lacroze]:[General Lemos]],UR_BolxEst2[[#This Row],[Federico Lacroze]:[General Lemos]],"&gt;="&amp;LARGE(UR_BolxEst2[[#This Row],[Federico Lacroze]:[General Lemos]],11))</f>
        <v>2014597</v>
      </c>
      <c r="AN294" s="184">
        <f>+AM294/UR_BolxEst2[[#This Row],[TOTAL]]</f>
        <v>0.83344586068947824</v>
      </c>
      <c r="AO294" s="183">
        <f>+UR_BolxEst2[[#This Row],[TOTAL]]-AM294</f>
        <v>402593</v>
      </c>
      <c r="AP294" s="184">
        <f>+AO294/UR_BolxEst2[[#This Row],[TOTAL]]</f>
        <v>0.16655413931052171</v>
      </c>
    </row>
    <row r="295" spans="1:42" x14ac:dyDescent="0.25">
      <c r="A295" s="5">
        <v>2018</v>
      </c>
      <c r="B295" s="5" t="s">
        <v>5</v>
      </c>
      <c r="C295" s="5" t="s">
        <v>27</v>
      </c>
      <c r="D295" s="3">
        <v>912477</v>
      </c>
      <c r="G295" s="162">
        <v>2018</v>
      </c>
      <c r="H295" s="162" t="s">
        <v>5</v>
      </c>
      <c r="I295" s="14">
        <v>912477</v>
      </c>
      <c r="J295" s="14">
        <v>22475</v>
      </c>
      <c r="K295" s="14">
        <v>26875</v>
      </c>
      <c r="L295" s="14">
        <v>32360</v>
      </c>
      <c r="M295" s="14">
        <v>41756</v>
      </c>
      <c r="N295" s="14">
        <v>67651</v>
      </c>
      <c r="O295" s="14">
        <v>78115</v>
      </c>
      <c r="P295" s="14">
        <v>50996</v>
      </c>
      <c r="Q295" s="14">
        <v>59748</v>
      </c>
      <c r="R295" s="14">
        <v>93114</v>
      </c>
      <c r="S295" s="14">
        <v>139204</v>
      </c>
      <c r="T295" s="14">
        <v>157481</v>
      </c>
      <c r="U295" s="14">
        <v>37071</v>
      </c>
      <c r="V295" s="14">
        <v>12103</v>
      </c>
      <c r="W295" s="14">
        <v>129106</v>
      </c>
      <c r="X295" s="14">
        <v>56580</v>
      </c>
      <c r="Y295" s="14">
        <v>34561</v>
      </c>
      <c r="Z295" s="14">
        <v>25503</v>
      </c>
      <c r="AA295" s="14">
        <v>32568</v>
      </c>
      <c r="AB295" s="14">
        <v>52963</v>
      </c>
      <c r="AC295" s="14">
        <v>42729</v>
      </c>
      <c r="AD295" s="14">
        <v>43709</v>
      </c>
      <c r="AE295" s="14">
        <v>445287</v>
      </c>
      <c r="AF295" s="12">
        <f t="shared" si="4"/>
        <v>2594432</v>
      </c>
      <c r="AG295" s="12"/>
      <c r="AI295" s="63">
        <v>9246552.7000000011</v>
      </c>
      <c r="AJ295" s="69">
        <f>+AI295/UR_BolxEst2[[#This Row],[TOTAL]]</f>
        <v>3.5639988637204603</v>
      </c>
      <c r="AM295" s="183">
        <f>SUMIFS(UR_BolxEst2[[#This Row],[Federico Lacroze]:[General Lemos]],UR_BolxEst2[[#This Row],[Federico Lacroze]:[General Lemos]],"&gt;="&amp;LARGE(UR_BolxEst2[[#This Row],[Federico Lacroze]:[General Lemos]],11))</f>
        <v>2191726</v>
      </c>
      <c r="AN295" s="184">
        <f>+AM295/UR_BolxEst2[[#This Row],[TOTAL]]</f>
        <v>0.84478066875524205</v>
      </c>
      <c r="AO295" s="183">
        <f>+UR_BolxEst2[[#This Row],[TOTAL]]-AM295</f>
        <v>402706</v>
      </c>
      <c r="AP295" s="184">
        <f>+AO295/UR_BolxEst2[[#This Row],[TOTAL]]</f>
        <v>0.15521933124475801</v>
      </c>
    </row>
    <row r="296" spans="1:42" x14ac:dyDescent="0.25">
      <c r="A296" s="5">
        <v>2018</v>
      </c>
      <c r="B296" s="5" t="s">
        <v>6</v>
      </c>
      <c r="C296" s="5" t="s">
        <v>27</v>
      </c>
      <c r="D296" s="3">
        <v>895513</v>
      </c>
      <c r="G296" s="162">
        <v>2018</v>
      </c>
      <c r="H296" s="162" t="s">
        <v>6</v>
      </c>
      <c r="I296" s="14">
        <v>895513</v>
      </c>
      <c r="J296" s="14">
        <v>20549</v>
      </c>
      <c r="K296" s="14">
        <v>19531</v>
      </c>
      <c r="L296" s="14">
        <v>30324</v>
      </c>
      <c r="M296" s="14">
        <v>38906</v>
      </c>
      <c r="N296" s="14">
        <v>61671</v>
      </c>
      <c r="O296" s="14">
        <v>72131</v>
      </c>
      <c r="P296" s="14">
        <v>51030</v>
      </c>
      <c r="Q296" s="14">
        <v>58335</v>
      </c>
      <c r="R296" s="14">
        <v>92225</v>
      </c>
      <c r="S296" s="14">
        <v>139211</v>
      </c>
      <c r="T296" s="14">
        <v>152670</v>
      </c>
      <c r="U296" s="14">
        <v>35343</v>
      </c>
      <c r="V296" s="14">
        <v>11581</v>
      </c>
      <c r="W296" s="14">
        <v>129221</v>
      </c>
      <c r="X296" s="14">
        <v>61100</v>
      </c>
      <c r="Y296" s="14">
        <v>33013</v>
      </c>
      <c r="Z296" s="14">
        <v>25975</v>
      </c>
      <c r="AA296" s="14">
        <v>29733</v>
      </c>
      <c r="AB296" s="14">
        <v>49181</v>
      </c>
      <c r="AC296" s="14">
        <v>39742</v>
      </c>
      <c r="AD296" s="14">
        <v>39528</v>
      </c>
      <c r="AE296" s="14">
        <v>414846</v>
      </c>
      <c r="AF296" s="12">
        <f t="shared" si="4"/>
        <v>2501359</v>
      </c>
      <c r="AG296" s="12"/>
      <c r="AI296" s="63">
        <v>8905286.7000000011</v>
      </c>
      <c r="AJ296" s="69">
        <f>+AI296/UR_BolxEst2[[#This Row],[TOTAL]]</f>
        <v>3.560179366496373</v>
      </c>
      <c r="AM296" s="183">
        <f>SUMIFS(UR_BolxEst2[[#This Row],[Federico Lacroze]:[General Lemos]],UR_BolxEst2[[#This Row],[Federico Lacroze]:[General Lemos]],"&gt;="&amp;LARGE(UR_BolxEst2[[#This Row],[Federico Lacroze]:[General Lemos]],11))</f>
        <v>2127953</v>
      </c>
      <c r="AN296" s="184">
        <f>+AM296/UR_BolxEst2[[#This Row],[TOTAL]]</f>
        <v>0.85071874928788715</v>
      </c>
      <c r="AO296" s="183">
        <f>+UR_BolxEst2[[#This Row],[TOTAL]]-AM296</f>
        <v>373406</v>
      </c>
      <c r="AP296" s="184">
        <f>+AO296/UR_BolxEst2[[#This Row],[TOTAL]]</f>
        <v>0.1492812507121129</v>
      </c>
    </row>
    <row r="297" spans="1:42" x14ac:dyDescent="0.25">
      <c r="A297" s="5">
        <v>2018</v>
      </c>
      <c r="B297" s="5" t="s">
        <v>7</v>
      </c>
      <c r="C297" s="5" t="s">
        <v>27</v>
      </c>
      <c r="D297" s="3">
        <v>987115</v>
      </c>
      <c r="G297" s="162">
        <v>2018</v>
      </c>
      <c r="H297" s="162" t="s">
        <v>7</v>
      </c>
      <c r="I297" s="14">
        <v>987115</v>
      </c>
      <c r="J297" s="14">
        <v>23748</v>
      </c>
      <c r="K297" s="14">
        <v>26186</v>
      </c>
      <c r="L297" s="14">
        <v>36534</v>
      </c>
      <c r="M297" s="14">
        <v>45681</v>
      </c>
      <c r="N297" s="14">
        <v>72412</v>
      </c>
      <c r="O297" s="14">
        <v>80037</v>
      </c>
      <c r="P297" s="14">
        <v>57268</v>
      </c>
      <c r="Q297" s="14">
        <v>65481</v>
      </c>
      <c r="R297" s="14">
        <v>102925</v>
      </c>
      <c r="S297" s="14">
        <v>157298</v>
      </c>
      <c r="T297" s="14">
        <v>170424</v>
      </c>
      <c r="U297" s="14">
        <v>41116</v>
      </c>
      <c r="V297" s="14">
        <v>13515</v>
      </c>
      <c r="W297" s="14">
        <v>146115</v>
      </c>
      <c r="X297" s="14">
        <v>64415</v>
      </c>
      <c r="Y297" s="14">
        <v>36594</v>
      </c>
      <c r="Z297" s="14">
        <v>28088</v>
      </c>
      <c r="AA297" s="14">
        <v>34773</v>
      </c>
      <c r="AB297" s="14">
        <v>54427</v>
      </c>
      <c r="AC297" s="14">
        <v>42097</v>
      </c>
      <c r="AD297" s="14">
        <v>45460</v>
      </c>
      <c r="AE297" s="14">
        <v>416386</v>
      </c>
      <c r="AF297" s="12">
        <f t="shared" si="4"/>
        <v>2748095</v>
      </c>
      <c r="AG297" s="12"/>
      <c r="AI297" s="63">
        <v>11879854.44375</v>
      </c>
      <c r="AJ297" s="69">
        <f>+AI297/UR_BolxEst2[[#This Row],[TOTAL]]</f>
        <v>4.3229416900616604</v>
      </c>
      <c r="AM297" s="183">
        <f>SUMIFS(UR_BolxEst2[[#This Row],[Federico Lacroze]:[General Lemos]],UR_BolxEst2[[#This Row],[Federico Lacroze]:[General Lemos]],"&gt;="&amp;LARGE(UR_BolxEst2[[#This Row],[Federico Lacroze]:[General Lemos]],11))</f>
        <v>2319876</v>
      </c>
      <c r="AN297" s="184">
        <f>+AM297/UR_BolxEst2[[#This Row],[TOTAL]]</f>
        <v>0.84417605650459682</v>
      </c>
      <c r="AO297" s="183">
        <f>+UR_BolxEst2[[#This Row],[TOTAL]]-AM297</f>
        <v>428219</v>
      </c>
      <c r="AP297" s="184">
        <f>+AO297/UR_BolxEst2[[#This Row],[TOTAL]]</f>
        <v>0.15582394349540318</v>
      </c>
    </row>
    <row r="298" spans="1:42" x14ac:dyDescent="0.25">
      <c r="A298" s="5">
        <v>2018</v>
      </c>
      <c r="B298" s="5" t="s">
        <v>8</v>
      </c>
      <c r="C298" s="5" t="s">
        <v>27</v>
      </c>
      <c r="D298" s="3">
        <v>875305</v>
      </c>
      <c r="G298" s="162">
        <v>2018</v>
      </c>
      <c r="H298" s="162" t="s">
        <v>8</v>
      </c>
      <c r="I298" s="14">
        <v>875305</v>
      </c>
      <c r="J298" s="14">
        <v>20660</v>
      </c>
      <c r="K298" s="14">
        <v>25452</v>
      </c>
      <c r="L298" s="14">
        <v>32484</v>
      </c>
      <c r="M298" s="14">
        <v>39139</v>
      </c>
      <c r="N298" s="14">
        <v>68403</v>
      </c>
      <c r="O298" s="14">
        <v>76267</v>
      </c>
      <c r="P298" s="14">
        <v>50890</v>
      </c>
      <c r="Q298" s="14">
        <v>58978</v>
      </c>
      <c r="R298" s="14">
        <v>95019</v>
      </c>
      <c r="S298" s="14">
        <v>142595</v>
      </c>
      <c r="T298" s="14">
        <v>151816</v>
      </c>
      <c r="U298" s="14">
        <v>37615</v>
      </c>
      <c r="V298" s="14">
        <v>12036</v>
      </c>
      <c r="W298" s="14">
        <v>131151</v>
      </c>
      <c r="X298" s="14">
        <v>59403</v>
      </c>
      <c r="Y298" s="14">
        <v>32997</v>
      </c>
      <c r="Z298" s="14">
        <v>26713</v>
      </c>
      <c r="AA298" s="14">
        <v>31494</v>
      </c>
      <c r="AB298" s="14">
        <v>51935</v>
      </c>
      <c r="AC298" s="14">
        <v>40967</v>
      </c>
      <c r="AD298" s="14">
        <v>42657</v>
      </c>
      <c r="AE298" s="14">
        <v>385121</v>
      </c>
      <c r="AF298" s="12">
        <f t="shared" si="4"/>
        <v>2489097</v>
      </c>
      <c r="AG298" s="12"/>
      <c r="AI298" s="63">
        <v>12685085.112499999</v>
      </c>
      <c r="AJ298" s="69">
        <f>+AI298/UR_BolxEst2[[#This Row],[TOTAL]]</f>
        <v>5.096259853472966</v>
      </c>
      <c r="AM298" s="183">
        <f>SUMIFS(UR_BolxEst2[[#This Row],[Federico Lacroze]:[General Lemos]],UR_BolxEst2[[#This Row],[Federico Lacroze]:[General Lemos]],"&gt;="&amp;LARGE(UR_BolxEst2[[#This Row],[Federico Lacroze]:[General Lemos]],11))</f>
        <v>2095993</v>
      </c>
      <c r="AN298" s="184">
        <f>+AM298/UR_BolxEst2[[#This Row],[TOTAL]]</f>
        <v>0.84206963408818536</v>
      </c>
      <c r="AO298" s="183">
        <f>+UR_BolxEst2[[#This Row],[TOTAL]]-AM298</f>
        <v>393104</v>
      </c>
      <c r="AP298" s="184">
        <f>+AO298/UR_BolxEst2[[#This Row],[TOTAL]]</f>
        <v>0.15793036591181461</v>
      </c>
    </row>
    <row r="299" spans="1:42" x14ac:dyDescent="0.25">
      <c r="A299" s="5">
        <v>2018</v>
      </c>
      <c r="B299" s="5" t="s">
        <v>9</v>
      </c>
      <c r="C299" s="5" t="s">
        <v>27</v>
      </c>
      <c r="D299" s="3">
        <v>957170</v>
      </c>
      <c r="G299" s="162">
        <v>2018</v>
      </c>
      <c r="H299" s="162" t="s">
        <v>9</v>
      </c>
      <c r="I299" s="14">
        <v>957170</v>
      </c>
      <c r="J299" s="14">
        <v>23366</v>
      </c>
      <c r="K299" s="14">
        <v>30816</v>
      </c>
      <c r="L299" s="14">
        <v>36317</v>
      </c>
      <c r="M299" s="14">
        <v>45350</v>
      </c>
      <c r="N299" s="14">
        <v>77052</v>
      </c>
      <c r="O299" s="14">
        <v>85364</v>
      </c>
      <c r="P299" s="14">
        <v>58723</v>
      </c>
      <c r="Q299" s="14">
        <v>65360</v>
      </c>
      <c r="R299" s="14">
        <v>105385</v>
      </c>
      <c r="S299" s="14">
        <v>156489</v>
      </c>
      <c r="T299" s="14">
        <v>166851</v>
      </c>
      <c r="U299" s="14">
        <v>41557</v>
      </c>
      <c r="V299" s="14">
        <v>13632</v>
      </c>
      <c r="W299" s="14">
        <v>144537</v>
      </c>
      <c r="X299" s="14">
        <v>66729</v>
      </c>
      <c r="Y299" s="14">
        <v>38269</v>
      </c>
      <c r="Z299" s="14">
        <v>32956</v>
      </c>
      <c r="AA299" s="14">
        <v>38894</v>
      </c>
      <c r="AB299" s="14">
        <v>58249</v>
      </c>
      <c r="AC299" s="14">
        <v>44557</v>
      </c>
      <c r="AD299" s="14">
        <v>53787</v>
      </c>
      <c r="AE299" s="14">
        <v>404336</v>
      </c>
      <c r="AF299" s="12">
        <f t="shared" si="4"/>
        <v>2745746</v>
      </c>
      <c r="AG299" s="12"/>
      <c r="AI299" s="63">
        <v>13899396.6625</v>
      </c>
      <c r="AJ299" s="69">
        <f>+AI299/UR_BolxEst2[[#This Row],[TOTAL]]</f>
        <v>5.0621567553954367</v>
      </c>
      <c r="AM299" s="183">
        <f>SUMIFS(UR_BolxEst2[[#This Row],[Federico Lacroze]:[General Lemos]],UR_BolxEst2[[#This Row],[Federico Lacroze]:[General Lemos]],"&gt;="&amp;LARGE(UR_BolxEst2[[#This Row],[Federico Lacroze]:[General Lemos]],11))</f>
        <v>2287996</v>
      </c>
      <c r="AN299" s="184">
        <f>+AM299/UR_BolxEst2[[#This Row],[TOTAL]]</f>
        <v>0.83328756556505956</v>
      </c>
      <c r="AO299" s="183">
        <f>+UR_BolxEst2[[#This Row],[TOTAL]]-AM299</f>
        <v>457750</v>
      </c>
      <c r="AP299" s="184">
        <f>+AO299/UR_BolxEst2[[#This Row],[TOTAL]]</f>
        <v>0.16671243443494044</v>
      </c>
    </row>
    <row r="300" spans="1:42" x14ac:dyDescent="0.25">
      <c r="A300" s="5">
        <v>2018</v>
      </c>
      <c r="B300" s="5" t="s">
        <v>10</v>
      </c>
      <c r="C300" s="5" t="s">
        <v>27</v>
      </c>
      <c r="D300" s="3">
        <v>856488</v>
      </c>
      <c r="G300" s="162">
        <v>2018</v>
      </c>
      <c r="H300" s="162" t="s">
        <v>10</v>
      </c>
      <c r="I300" s="14">
        <v>856488</v>
      </c>
      <c r="J300" s="14">
        <v>27314</v>
      </c>
      <c r="K300" s="14">
        <v>26099</v>
      </c>
      <c r="L300" s="14">
        <v>32634</v>
      </c>
      <c r="M300" s="14">
        <v>39861</v>
      </c>
      <c r="N300" s="14">
        <v>67012</v>
      </c>
      <c r="O300" s="14">
        <v>77098</v>
      </c>
      <c r="P300" s="14">
        <v>56216</v>
      </c>
      <c r="Q300" s="14">
        <v>58662</v>
      </c>
      <c r="R300" s="14">
        <v>94302</v>
      </c>
      <c r="S300" s="14">
        <v>142481</v>
      </c>
      <c r="T300" s="14">
        <v>148437</v>
      </c>
      <c r="U300" s="14">
        <v>38691</v>
      </c>
      <c r="V300" s="14">
        <v>12556</v>
      </c>
      <c r="W300" s="14">
        <v>131746</v>
      </c>
      <c r="X300" s="14">
        <v>59897</v>
      </c>
      <c r="Y300" s="14">
        <v>38037</v>
      </c>
      <c r="Z300" s="14">
        <v>30709</v>
      </c>
      <c r="AA300" s="14">
        <v>35257</v>
      </c>
      <c r="AB300" s="14">
        <v>55409</v>
      </c>
      <c r="AC300" s="14">
        <v>40143</v>
      </c>
      <c r="AD300" s="14">
        <v>52381</v>
      </c>
      <c r="AE300" s="14">
        <v>375819</v>
      </c>
      <c r="AF300" s="12">
        <f t="shared" si="4"/>
        <v>2497249</v>
      </c>
      <c r="AG300" s="12"/>
      <c r="AI300" s="63">
        <v>12327240.112500001</v>
      </c>
      <c r="AJ300" s="69">
        <f>+AI300/UR_BolxEst2[[#This Row],[TOTAL]]</f>
        <v>4.9363279803095326</v>
      </c>
      <c r="AM300" s="183">
        <f>SUMIFS(UR_BolxEst2[[#This Row],[Federico Lacroze]:[General Lemos]],UR_BolxEst2[[#This Row],[Federico Lacroze]:[General Lemos]],"&gt;="&amp;LARGE(UR_BolxEst2[[#This Row],[Federico Lacroze]:[General Lemos]],11))</f>
        <v>2068158</v>
      </c>
      <c r="AN300" s="184">
        <f>+AM300/UR_BolxEst2[[#This Row],[TOTAL]]</f>
        <v>0.82817452324537921</v>
      </c>
      <c r="AO300" s="183">
        <f>+UR_BolxEst2[[#This Row],[TOTAL]]-AM300</f>
        <v>429091</v>
      </c>
      <c r="AP300" s="184">
        <f>+AO300/UR_BolxEst2[[#This Row],[TOTAL]]</f>
        <v>0.17182547675462079</v>
      </c>
    </row>
    <row r="301" spans="1:42" x14ac:dyDescent="0.25">
      <c r="A301" s="5">
        <v>2018</v>
      </c>
      <c r="B301" s="5" t="s">
        <v>11</v>
      </c>
      <c r="C301" s="5" t="s">
        <v>27</v>
      </c>
      <c r="D301" s="3">
        <v>770387</v>
      </c>
      <c r="G301" s="162">
        <v>2018</v>
      </c>
      <c r="H301" s="162" t="s">
        <v>11</v>
      </c>
      <c r="I301" s="14">
        <v>770387</v>
      </c>
      <c r="J301" s="14">
        <v>22242</v>
      </c>
      <c r="K301" s="14">
        <v>19358</v>
      </c>
      <c r="L301" s="14">
        <v>27523</v>
      </c>
      <c r="M301" s="14">
        <v>31170</v>
      </c>
      <c r="N301" s="14">
        <v>53672</v>
      </c>
      <c r="O301" s="14">
        <v>64777</v>
      </c>
      <c r="P301" s="14">
        <v>48219</v>
      </c>
      <c r="Q301" s="14">
        <v>50150</v>
      </c>
      <c r="R301" s="14">
        <v>81308</v>
      </c>
      <c r="S301" s="14">
        <v>125026</v>
      </c>
      <c r="T301" s="14">
        <v>132316</v>
      </c>
      <c r="U301" s="14">
        <v>32242</v>
      </c>
      <c r="V301" s="14">
        <v>10884</v>
      </c>
      <c r="W301" s="14">
        <v>112518</v>
      </c>
      <c r="X301" s="14">
        <v>51885</v>
      </c>
      <c r="Y301" s="14">
        <v>24876</v>
      </c>
      <c r="Z301" s="14">
        <v>21825</v>
      </c>
      <c r="AA301" s="14">
        <v>27702</v>
      </c>
      <c r="AB301" s="14">
        <v>46891</v>
      </c>
      <c r="AC301" s="14">
        <v>34963</v>
      </c>
      <c r="AD301" s="14">
        <v>44162</v>
      </c>
      <c r="AE301" s="14">
        <v>328008</v>
      </c>
      <c r="AF301" s="12">
        <f t="shared" si="4"/>
        <v>2162104</v>
      </c>
      <c r="AG301" s="12"/>
      <c r="AI301" s="63">
        <v>10969548.725</v>
      </c>
      <c r="AJ301" s="69">
        <f>+AI301/UR_BolxEst2[[#This Row],[TOTAL]]</f>
        <v>5.0735527638818478</v>
      </c>
      <c r="AM301" s="183">
        <f>SUMIFS(UR_BolxEst2[[#This Row],[Federico Lacroze]:[General Lemos]],UR_BolxEst2[[#This Row],[Federico Lacroze]:[General Lemos]],"&gt;="&amp;LARGE(UR_BolxEst2[[#This Row],[Federico Lacroze]:[General Lemos]],11))</f>
        <v>1818266</v>
      </c>
      <c r="AN301" s="184">
        <f>+AM301/UR_BolxEst2[[#This Row],[TOTAL]]</f>
        <v>0.84097064711040725</v>
      </c>
      <c r="AO301" s="183">
        <f>+UR_BolxEst2[[#This Row],[TOTAL]]-AM301</f>
        <v>343838</v>
      </c>
      <c r="AP301" s="184">
        <f>+AO301/UR_BolxEst2[[#This Row],[TOTAL]]</f>
        <v>0.15902935288959272</v>
      </c>
    </row>
    <row r="302" spans="1:42" x14ac:dyDescent="0.25">
      <c r="A302" s="5">
        <v>2019</v>
      </c>
      <c r="B302" s="5" t="s">
        <v>12</v>
      </c>
      <c r="C302" s="5" t="s">
        <v>27</v>
      </c>
      <c r="D302" s="3">
        <v>723277</v>
      </c>
      <c r="G302" s="162">
        <v>2019</v>
      </c>
      <c r="H302" s="162" t="s">
        <v>12</v>
      </c>
      <c r="I302" s="14">
        <v>723277</v>
      </c>
      <c r="J302" s="14">
        <v>23136</v>
      </c>
      <c r="K302" s="14">
        <v>18116</v>
      </c>
      <c r="L302" s="14">
        <v>25814</v>
      </c>
      <c r="M302" s="14">
        <v>30643</v>
      </c>
      <c r="N302" s="14">
        <v>50942</v>
      </c>
      <c r="O302" s="14">
        <v>67815</v>
      </c>
      <c r="P302" s="14">
        <v>47422</v>
      </c>
      <c r="Q302" s="14">
        <v>52175</v>
      </c>
      <c r="R302" s="14">
        <v>83838</v>
      </c>
      <c r="S302" s="14">
        <v>125951</v>
      </c>
      <c r="T302" s="14">
        <v>127158</v>
      </c>
      <c r="U302" s="14">
        <v>32085</v>
      </c>
      <c r="V302" s="14">
        <v>10908</v>
      </c>
      <c r="W302" s="14">
        <v>111713</v>
      </c>
      <c r="X302" s="14">
        <v>50081</v>
      </c>
      <c r="Y302" s="14">
        <v>32008</v>
      </c>
      <c r="Z302" s="14">
        <v>22208</v>
      </c>
      <c r="AA302" s="14">
        <v>24583</v>
      </c>
      <c r="AB302" s="14">
        <v>43618</v>
      </c>
      <c r="AC302" s="14">
        <v>32395</v>
      </c>
      <c r="AD302" s="14">
        <v>37911</v>
      </c>
      <c r="AE302" s="14">
        <v>316822</v>
      </c>
      <c r="AF302" s="12">
        <f t="shared" si="4"/>
        <v>2090619</v>
      </c>
      <c r="AG302" s="12"/>
      <c r="AI302" s="63">
        <v>13750830.020967279</v>
      </c>
      <c r="AJ302" s="69">
        <f>+AI302/UR_BolxEst2[[#This Row],[TOTAL]]</f>
        <v>6.5773964653374328</v>
      </c>
      <c r="AM302" s="183">
        <f>SUMIFS(UR_BolxEst2[[#This Row],[Federico Lacroze]:[General Lemos]],UR_BolxEst2[[#This Row],[Federico Lacroze]:[General Lemos]],"&gt;="&amp;LARGE(UR_BolxEst2[[#This Row],[Federico Lacroze]:[General Lemos]],11))</f>
        <v>1757194</v>
      </c>
      <c r="AN302" s="184">
        <f>+AM302/UR_BolxEst2[[#This Row],[TOTAL]]</f>
        <v>0.84051374258054667</v>
      </c>
      <c r="AO302" s="183">
        <f>+UR_BolxEst2[[#This Row],[TOTAL]]-AM302</f>
        <v>333425</v>
      </c>
      <c r="AP302" s="184">
        <f>+AO302/UR_BolxEst2[[#This Row],[TOTAL]]</f>
        <v>0.15948625741945327</v>
      </c>
    </row>
    <row r="303" spans="1:42" x14ac:dyDescent="0.25">
      <c r="A303" s="5">
        <v>2019</v>
      </c>
      <c r="B303" s="5" t="s">
        <v>13</v>
      </c>
      <c r="C303" s="5" t="s">
        <v>27</v>
      </c>
      <c r="D303" s="3">
        <v>721560</v>
      </c>
      <c r="G303" s="162">
        <v>2019</v>
      </c>
      <c r="H303" s="162" t="s">
        <v>13</v>
      </c>
      <c r="I303" s="14">
        <v>721560</v>
      </c>
      <c r="J303" s="14">
        <v>21223</v>
      </c>
      <c r="K303" s="14">
        <v>21301</v>
      </c>
      <c r="L303" s="14">
        <v>26750</v>
      </c>
      <c r="M303" s="14">
        <v>31580</v>
      </c>
      <c r="N303" s="14">
        <v>54344</v>
      </c>
      <c r="O303" s="14">
        <v>64622</v>
      </c>
      <c r="P303" s="14">
        <v>46365</v>
      </c>
      <c r="Q303" s="14">
        <v>50001</v>
      </c>
      <c r="R303" s="14">
        <v>79435</v>
      </c>
      <c r="S303" s="14">
        <v>119476</v>
      </c>
      <c r="T303" s="14">
        <v>123395</v>
      </c>
      <c r="U303" s="14">
        <v>32184</v>
      </c>
      <c r="V303" s="14">
        <v>11224</v>
      </c>
      <c r="W303" s="14">
        <v>108185</v>
      </c>
      <c r="X303" s="14">
        <v>48432</v>
      </c>
      <c r="Y303" s="14">
        <v>28920</v>
      </c>
      <c r="Z303" s="14">
        <v>22505</v>
      </c>
      <c r="AA303" s="14">
        <v>29944</v>
      </c>
      <c r="AB303" s="14">
        <v>45290</v>
      </c>
      <c r="AC303" s="14">
        <v>34529</v>
      </c>
      <c r="AD303" s="14">
        <v>40390</v>
      </c>
      <c r="AE303" s="14">
        <v>315760</v>
      </c>
      <c r="AF303" s="12">
        <f t="shared" si="4"/>
        <v>2077415</v>
      </c>
      <c r="AG303" s="12"/>
      <c r="AI303" s="63">
        <v>16644344.768749999</v>
      </c>
      <c r="AJ303" s="69">
        <f>+AI303/UR_BolxEst2[[#This Row],[TOTAL]]</f>
        <v>8.0120461095881179</v>
      </c>
      <c r="AM303" s="183">
        <f>SUMIFS(UR_BolxEst2[[#This Row],[Federico Lacroze]:[General Lemos]],UR_BolxEst2[[#This Row],[Federico Lacroze]:[General Lemos]],"&gt;="&amp;LARGE(UR_BolxEst2[[#This Row],[Federico Lacroze]:[General Lemos]],11))</f>
        <v>1731575</v>
      </c>
      <c r="AN303" s="184">
        <f>+AM303/UR_BolxEst2[[#This Row],[TOTAL]]</f>
        <v>0.83352387462302913</v>
      </c>
      <c r="AO303" s="183">
        <f>+UR_BolxEst2[[#This Row],[TOTAL]]-AM303</f>
        <v>345840</v>
      </c>
      <c r="AP303" s="184">
        <f>+AO303/UR_BolxEst2[[#This Row],[TOTAL]]</f>
        <v>0.1664761253769709</v>
      </c>
    </row>
    <row r="304" spans="1:42" x14ac:dyDescent="0.25">
      <c r="A304" s="5">
        <v>2019</v>
      </c>
      <c r="B304" s="5" t="s">
        <v>14</v>
      </c>
      <c r="C304" s="5" t="s">
        <v>27</v>
      </c>
      <c r="D304" s="3">
        <v>834544</v>
      </c>
      <c r="G304" s="162">
        <v>2019</v>
      </c>
      <c r="H304" s="162" t="s">
        <v>14</v>
      </c>
      <c r="I304" s="14">
        <v>834544</v>
      </c>
      <c r="J304" s="14">
        <v>23001</v>
      </c>
      <c r="K304" s="14">
        <v>24728</v>
      </c>
      <c r="L304" s="14">
        <v>30757</v>
      </c>
      <c r="M304" s="14">
        <v>35543</v>
      </c>
      <c r="N304" s="14">
        <v>68626</v>
      </c>
      <c r="O304" s="14">
        <v>70030</v>
      </c>
      <c r="P304" s="14">
        <v>50608</v>
      </c>
      <c r="Q304" s="14">
        <v>56141</v>
      </c>
      <c r="R304" s="14">
        <v>91307</v>
      </c>
      <c r="S304" s="14">
        <v>139560</v>
      </c>
      <c r="T304" s="14">
        <v>142617</v>
      </c>
      <c r="U304" s="14">
        <v>36494</v>
      </c>
      <c r="V304" s="14">
        <v>12680</v>
      </c>
      <c r="W304" s="14">
        <v>120911</v>
      </c>
      <c r="X304" s="14">
        <v>56714</v>
      </c>
      <c r="Y304" s="14">
        <v>32685</v>
      </c>
      <c r="Z304" s="14">
        <v>26329</v>
      </c>
      <c r="AA304" s="14">
        <v>32728</v>
      </c>
      <c r="AB304" s="14">
        <v>49861</v>
      </c>
      <c r="AC304" s="14">
        <v>39588</v>
      </c>
      <c r="AD304" s="14">
        <v>52418</v>
      </c>
      <c r="AE304" s="14">
        <v>350541</v>
      </c>
      <c r="AF304" s="12">
        <f t="shared" si="4"/>
        <v>2378411</v>
      </c>
      <c r="AG304" s="12"/>
      <c r="AI304" s="63">
        <v>21547143.649999999</v>
      </c>
      <c r="AJ304" s="69">
        <f>+AI304/UR_BolxEst2[[#This Row],[TOTAL]]</f>
        <v>9.059470230334453</v>
      </c>
      <c r="AM304" s="183">
        <f>SUMIFS(UR_BolxEst2[[#This Row],[Federico Lacroze]:[General Lemos]],UR_BolxEst2[[#This Row],[Federico Lacroze]:[General Lemos]],"&gt;="&amp;LARGE(UR_BolxEst2[[#This Row],[Federico Lacroze]:[General Lemos]],11))</f>
        <v>1983409</v>
      </c>
      <c r="AN304" s="184">
        <f>+AM304/UR_BolxEst2[[#This Row],[TOTAL]]</f>
        <v>0.83392189154860119</v>
      </c>
      <c r="AO304" s="183">
        <f>+UR_BolxEst2[[#This Row],[TOTAL]]-AM304</f>
        <v>395002</v>
      </c>
      <c r="AP304" s="184">
        <f>+AO304/UR_BolxEst2[[#This Row],[TOTAL]]</f>
        <v>0.16607810845139886</v>
      </c>
    </row>
    <row r="305" spans="1:42" x14ac:dyDescent="0.25">
      <c r="A305" s="5">
        <v>2019</v>
      </c>
      <c r="B305" s="5" t="s">
        <v>15</v>
      </c>
      <c r="C305" s="5" t="s">
        <v>27</v>
      </c>
      <c r="D305" s="3">
        <v>836976</v>
      </c>
      <c r="G305" s="162">
        <v>2019</v>
      </c>
      <c r="H305" s="162" t="s">
        <v>15</v>
      </c>
      <c r="I305" s="14">
        <v>836976</v>
      </c>
      <c r="J305" s="14">
        <v>22404</v>
      </c>
      <c r="K305" s="14">
        <v>26247</v>
      </c>
      <c r="L305" s="14">
        <v>29758</v>
      </c>
      <c r="M305" s="14">
        <v>35654</v>
      </c>
      <c r="N305" s="14">
        <v>68076</v>
      </c>
      <c r="O305" s="14">
        <v>69418</v>
      </c>
      <c r="P305" s="14">
        <v>50485</v>
      </c>
      <c r="Q305" s="14">
        <v>56506</v>
      </c>
      <c r="R305" s="14">
        <v>90552</v>
      </c>
      <c r="S305" s="14">
        <v>140900</v>
      </c>
      <c r="T305" s="14">
        <v>151577</v>
      </c>
      <c r="U305" s="14">
        <v>35712</v>
      </c>
      <c r="V305" s="14">
        <v>12635</v>
      </c>
      <c r="W305" s="14">
        <v>121150</v>
      </c>
      <c r="X305" s="14">
        <v>56883</v>
      </c>
      <c r="Y305" s="14">
        <v>31623</v>
      </c>
      <c r="Z305" s="14">
        <v>23817</v>
      </c>
      <c r="AA305" s="14">
        <v>30091</v>
      </c>
      <c r="AB305" s="14">
        <v>46548</v>
      </c>
      <c r="AC305" s="14">
        <v>36931</v>
      </c>
      <c r="AD305" s="14">
        <v>49182</v>
      </c>
      <c r="AE305" s="14">
        <v>345656</v>
      </c>
      <c r="AF305" s="12">
        <f t="shared" si="4"/>
        <v>2368781</v>
      </c>
      <c r="AG305" s="12"/>
      <c r="AI305" s="63">
        <v>22853483.150000002</v>
      </c>
      <c r="AJ305" s="69">
        <f>+AI305/UR_BolxEst2[[#This Row],[TOTAL]]</f>
        <v>9.6477821926129952</v>
      </c>
      <c r="AM305" s="183">
        <f>SUMIFS(UR_BolxEst2[[#This Row],[Federico Lacroze]:[General Lemos]],UR_BolxEst2[[#This Row],[Federico Lacroze]:[General Lemos]],"&gt;="&amp;LARGE(UR_BolxEst2[[#This Row],[Federico Lacroze]:[General Lemos]],11))</f>
        <v>1988179</v>
      </c>
      <c r="AN305" s="184">
        <f>+AM305/UR_BolxEst2[[#This Row],[TOTAL]]</f>
        <v>0.8393257966861436</v>
      </c>
      <c r="AO305" s="183">
        <f>+UR_BolxEst2[[#This Row],[TOTAL]]-AM305</f>
        <v>380602</v>
      </c>
      <c r="AP305" s="184">
        <f>+AO305/UR_BolxEst2[[#This Row],[TOTAL]]</f>
        <v>0.16067420331385637</v>
      </c>
    </row>
    <row r="306" spans="1:42" x14ac:dyDescent="0.25">
      <c r="A306" s="5">
        <v>2019</v>
      </c>
      <c r="B306" s="5" t="s">
        <v>4</v>
      </c>
      <c r="C306" s="5" t="s">
        <v>27</v>
      </c>
      <c r="D306" s="3">
        <v>907041</v>
      </c>
      <c r="G306" s="162">
        <v>2019</v>
      </c>
      <c r="H306" s="162" t="s">
        <v>4</v>
      </c>
      <c r="I306" s="14">
        <v>907041</v>
      </c>
      <c r="J306" s="14">
        <v>22630</v>
      </c>
      <c r="K306" s="14">
        <v>27180</v>
      </c>
      <c r="L306" s="14">
        <v>33322</v>
      </c>
      <c r="M306" s="14">
        <v>38435</v>
      </c>
      <c r="N306" s="14">
        <v>73739</v>
      </c>
      <c r="O306" s="14">
        <v>75867</v>
      </c>
      <c r="P306" s="14">
        <v>53413</v>
      </c>
      <c r="Q306" s="14">
        <v>59580</v>
      </c>
      <c r="R306" s="14">
        <v>96018</v>
      </c>
      <c r="S306" s="14">
        <v>145093</v>
      </c>
      <c r="T306" s="14">
        <v>160134</v>
      </c>
      <c r="U306" s="14">
        <v>38038</v>
      </c>
      <c r="V306" s="14">
        <v>13683</v>
      </c>
      <c r="W306" s="14">
        <v>129260</v>
      </c>
      <c r="X306" s="14">
        <v>60262</v>
      </c>
      <c r="Y306" s="14">
        <v>34473</v>
      </c>
      <c r="Z306" s="14">
        <v>25729</v>
      </c>
      <c r="AA306" s="14">
        <v>34254</v>
      </c>
      <c r="AB306" s="14">
        <v>50685</v>
      </c>
      <c r="AC306" s="14">
        <v>40095</v>
      </c>
      <c r="AD306" s="14">
        <v>54237</v>
      </c>
      <c r="AE306" s="14">
        <v>355776</v>
      </c>
      <c r="AF306" s="12">
        <f t="shared" si="4"/>
        <v>2528944</v>
      </c>
      <c r="AG306" s="12"/>
      <c r="AI306" s="63">
        <v>24351840.875</v>
      </c>
      <c r="AJ306" s="69">
        <f>+AI306/UR_BolxEst2[[#This Row],[TOTAL]]</f>
        <v>9.6292527137809305</v>
      </c>
      <c r="AM306" s="183">
        <f>SUMIFS(UR_BolxEst2[[#This Row],[Federico Lacroze]:[General Lemos]],UR_BolxEst2[[#This Row],[Federico Lacroze]:[General Lemos]],"&gt;="&amp;LARGE(UR_BolxEst2[[#This Row],[Federico Lacroze]:[General Lemos]],11))</f>
        <v>2117007</v>
      </c>
      <c r="AN306" s="184">
        <f>+AM306/UR_BolxEst2[[#This Row],[TOTAL]]</f>
        <v>0.83711106295750326</v>
      </c>
      <c r="AO306" s="183">
        <f>+UR_BolxEst2[[#This Row],[TOTAL]]-AM306</f>
        <v>411937</v>
      </c>
      <c r="AP306" s="184">
        <f>+AO306/UR_BolxEst2[[#This Row],[TOTAL]]</f>
        <v>0.1628889370424968</v>
      </c>
    </row>
    <row r="307" spans="1:42" x14ac:dyDescent="0.25">
      <c r="A307" s="5">
        <v>2019</v>
      </c>
      <c r="B307" s="5" t="s">
        <v>5</v>
      </c>
      <c r="C307" s="5" t="s">
        <v>27</v>
      </c>
      <c r="D307" s="3">
        <v>804102</v>
      </c>
      <c r="G307" s="162">
        <v>2019</v>
      </c>
      <c r="H307" s="162" t="s">
        <v>5</v>
      </c>
      <c r="I307" s="14">
        <v>804102</v>
      </c>
      <c r="J307" s="14">
        <v>19361</v>
      </c>
      <c r="K307" s="14">
        <v>21285</v>
      </c>
      <c r="L307" s="14">
        <v>28194</v>
      </c>
      <c r="M307" s="14">
        <v>33573</v>
      </c>
      <c r="N307" s="14">
        <v>63066</v>
      </c>
      <c r="O307" s="14">
        <v>65677</v>
      </c>
      <c r="P307" s="14">
        <v>46382</v>
      </c>
      <c r="Q307" s="14">
        <v>52847</v>
      </c>
      <c r="R307" s="14">
        <v>84934</v>
      </c>
      <c r="S307" s="14">
        <v>121191</v>
      </c>
      <c r="T307" s="14">
        <v>141166</v>
      </c>
      <c r="U307" s="14">
        <v>32009</v>
      </c>
      <c r="V307" s="14">
        <v>12030</v>
      </c>
      <c r="W307" s="14">
        <v>112095</v>
      </c>
      <c r="X307" s="14">
        <v>52415</v>
      </c>
      <c r="Y307" s="14">
        <v>28753</v>
      </c>
      <c r="Z307" s="14">
        <v>21499</v>
      </c>
      <c r="AA307" s="14">
        <v>29062</v>
      </c>
      <c r="AB307" s="14">
        <v>43469</v>
      </c>
      <c r="AC307" s="14">
        <v>34904</v>
      </c>
      <c r="AD307" s="14">
        <v>42321</v>
      </c>
      <c r="AE307" s="14">
        <v>323840</v>
      </c>
      <c r="AF307" s="12">
        <f t="shared" si="4"/>
        <v>2214175</v>
      </c>
      <c r="AG307" s="12"/>
      <c r="AI307" s="63">
        <v>21338088.362499997</v>
      </c>
      <c r="AJ307" s="69">
        <f>+AI307/UR_BolxEst2[[#This Row],[TOTAL]]</f>
        <v>9.637037886571747</v>
      </c>
      <c r="AM307" s="183">
        <f>SUMIFS(UR_BolxEst2[[#This Row],[Federico Lacroze]:[General Lemos]],UR_BolxEst2[[#This Row],[Federico Lacroze]:[General Lemos]],"&gt;="&amp;LARGE(UR_BolxEst2[[#This Row],[Federico Lacroze]:[General Lemos]],11))</f>
        <v>1867715</v>
      </c>
      <c r="AN307" s="184">
        <f>+AM307/UR_BolxEst2[[#This Row],[TOTAL]]</f>
        <v>0.84352636986688045</v>
      </c>
      <c r="AO307" s="183">
        <f>+UR_BolxEst2[[#This Row],[TOTAL]]-AM307</f>
        <v>346460</v>
      </c>
      <c r="AP307" s="184">
        <f>+AO307/UR_BolxEst2[[#This Row],[TOTAL]]</f>
        <v>0.15647363013311955</v>
      </c>
    </row>
    <row r="308" spans="1:42" x14ac:dyDescent="0.25">
      <c r="A308" s="5">
        <v>2019</v>
      </c>
      <c r="B308" s="5" t="s">
        <v>6</v>
      </c>
      <c r="C308" s="5" t="s">
        <v>27</v>
      </c>
      <c r="D308" s="3">
        <v>808715</v>
      </c>
      <c r="G308" s="162">
        <v>2019</v>
      </c>
      <c r="H308" s="162" t="s">
        <v>6</v>
      </c>
      <c r="I308" s="14">
        <v>808715</v>
      </c>
      <c r="J308" s="14">
        <v>19734</v>
      </c>
      <c r="K308" s="14">
        <v>18443</v>
      </c>
      <c r="L308" s="14">
        <v>29888</v>
      </c>
      <c r="M308" s="14">
        <v>35560</v>
      </c>
      <c r="N308" s="14">
        <v>62044</v>
      </c>
      <c r="O308" s="14">
        <v>65456</v>
      </c>
      <c r="P308" s="14">
        <v>48959</v>
      </c>
      <c r="Q308" s="14">
        <v>57645</v>
      </c>
      <c r="R308" s="14">
        <v>89094</v>
      </c>
      <c r="S308" s="14">
        <v>142575</v>
      </c>
      <c r="T308" s="14">
        <v>149112</v>
      </c>
      <c r="U308" s="14">
        <v>31982</v>
      </c>
      <c r="V308" s="14">
        <v>12967</v>
      </c>
      <c r="W308" s="14">
        <v>110339</v>
      </c>
      <c r="X308" s="14">
        <v>54013</v>
      </c>
      <c r="Y308" s="14">
        <v>30232</v>
      </c>
      <c r="Z308" s="14">
        <v>22085</v>
      </c>
      <c r="AA308" s="14">
        <v>27513</v>
      </c>
      <c r="AB308" s="14">
        <v>42348</v>
      </c>
      <c r="AC308" s="14">
        <v>33168</v>
      </c>
      <c r="AD308" s="14">
        <v>45530</v>
      </c>
      <c r="AE308" s="14">
        <v>352333</v>
      </c>
      <c r="AF308" s="12">
        <f t="shared" ref="AF308:AF325" si="5">SUM(I308:AE308)</f>
        <v>2289735</v>
      </c>
      <c r="AG308" s="12"/>
      <c r="AI308" s="63">
        <v>21970787.212500002</v>
      </c>
      <c r="AJ308" s="69">
        <f>+AI308/UR_BolxEst2[[#This Row],[TOTAL]]</f>
        <v>9.5953406016416753</v>
      </c>
      <c r="AM308" s="183">
        <f>SUMIFS(UR_BolxEst2[[#This Row],[Federico Lacroze]:[General Lemos]],UR_BolxEst2[[#This Row],[Federico Lacroze]:[General Lemos]],"&gt;="&amp;LARGE(UR_BolxEst2[[#This Row],[Federico Lacroze]:[General Lemos]],11))</f>
        <v>1940285</v>
      </c>
      <c r="AN308" s="184">
        <f>+AM308/UR_BolxEst2[[#This Row],[TOTAL]]</f>
        <v>0.8473840859313414</v>
      </c>
      <c r="AO308" s="183">
        <f>+UR_BolxEst2[[#This Row],[TOTAL]]-AM308</f>
        <v>349450</v>
      </c>
      <c r="AP308" s="184">
        <f>+AO308/UR_BolxEst2[[#This Row],[TOTAL]]</f>
        <v>0.1526159140686586</v>
      </c>
    </row>
    <row r="309" spans="1:42" x14ac:dyDescent="0.25">
      <c r="A309" s="5">
        <v>2019</v>
      </c>
      <c r="B309" s="5" t="s">
        <v>7</v>
      </c>
      <c r="C309" s="5" t="s">
        <v>27</v>
      </c>
      <c r="D309" s="3">
        <v>789846</v>
      </c>
      <c r="G309" s="162">
        <v>2019</v>
      </c>
      <c r="H309" s="162" t="s">
        <v>7</v>
      </c>
      <c r="I309" s="14">
        <v>789846</v>
      </c>
      <c r="J309" s="14">
        <v>29530</v>
      </c>
      <c r="K309" s="14">
        <v>26184</v>
      </c>
      <c r="L309" s="14">
        <v>30999</v>
      </c>
      <c r="M309" s="14">
        <v>38336</v>
      </c>
      <c r="N309" s="14">
        <v>61517</v>
      </c>
      <c r="O309" s="14">
        <v>68252</v>
      </c>
      <c r="P309" s="14">
        <v>48055</v>
      </c>
      <c r="Q309" s="14">
        <v>58493</v>
      </c>
      <c r="R309" s="14">
        <v>87745</v>
      </c>
      <c r="S309" s="14">
        <v>145903</v>
      </c>
      <c r="T309" s="14">
        <v>148039</v>
      </c>
      <c r="U309" s="14">
        <v>38306</v>
      </c>
      <c r="V309" s="14">
        <v>13253</v>
      </c>
      <c r="W309" s="14">
        <v>108276</v>
      </c>
      <c r="X309" s="14">
        <v>54594</v>
      </c>
      <c r="Y309" s="14">
        <v>30355</v>
      </c>
      <c r="Z309" s="14">
        <v>26311</v>
      </c>
      <c r="AA309" s="14">
        <v>29419</v>
      </c>
      <c r="AB309" s="14">
        <v>43827</v>
      </c>
      <c r="AC309" s="14">
        <v>33982</v>
      </c>
      <c r="AD309" s="14">
        <v>41708</v>
      </c>
      <c r="AE309" s="14">
        <v>339360</v>
      </c>
      <c r="AF309" s="12">
        <f t="shared" si="5"/>
        <v>2292290</v>
      </c>
      <c r="AG309" s="12"/>
      <c r="AI309" s="63">
        <v>21858909.8125</v>
      </c>
      <c r="AJ309" s="69">
        <f>+AI309/UR_BolxEst2[[#This Row],[TOTAL]]</f>
        <v>9.5358396243494497</v>
      </c>
      <c r="AM309" s="183">
        <f>SUMIFS(UR_BolxEst2[[#This Row],[Federico Lacroze]:[General Lemos]],UR_BolxEst2[[#This Row],[Federico Lacroze]:[General Lemos]],"&gt;="&amp;LARGE(UR_BolxEst2[[#This Row],[Federico Lacroze]:[General Lemos]],11))</f>
        <v>1910080</v>
      </c>
      <c r="AN309" s="184">
        <f>+AM309/UR_BolxEst2[[#This Row],[TOTAL]]</f>
        <v>0.83326280706193367</v>
      </c>
      <c r="AO309" s="183">
        <f>+UR_BolxEst2[[#This Row],[TOTAL]]-AM309</f>
        <v>382210</v>
      </c>
      <c r="AP309" s="184">
        <f>+AO309/UR_BolxEst2[[#This Row],[TOTAL]]</f>
        <v>0.1667371929380663</v>
      </c>
    </row>
    <row r="310" spans="1:42" x14ac:dyDescent="0.25">
      <c r="A310" s="5">
        <v>2019</v>
      </c>
      <c r="B310" s="5" t="s">
        <v>8</v>
      </c>
      <c r="C310" s="5" t="s">
        <v>27</v>
      </c>
      <c r="D310" s="3">
        <v>756153</v>
      </c>
      <c r="G310" s="162">
        <v>2019</v>
      </c>
      <c r="H310" s="162" t="s">
        <v>8</v>
      </c>
      <c r="I310" s="14">
        <v>756153</v>
      </c>
      <c r="J310" s="14">
        <v>28458</v>
      </c>
      <c r="K310" s="14">
        <v>29436</v>
      </c>
      <c r="L310" s="14">
        <v>29248</v>
      </c>
      <c r="M310" s="14">
        <v>37590</v>
      </c>
      <c r="N310" s="14">
        <v>57423</v>
      </c>
      <c r="O310" s="14">
        <v>63705</v>
      </c>
      <c r="P310" s="14">
        <v>46545</v>
      </c>
      <c r="Q310" s="14">
        <v>57457</v>
      </c>
      <c r="R310" s="14">
        <v>84523</v>
      </c>
      <c r="S310" s="14">
        <v>141358</v>
      </c>
      <c r="T310" s="14">
        <v>141111</v>
      </c>
      <c r="U310" s="14">
        <v>37225</v>
      </c>
      <c r="V310" s="14">
        <v>12801</v>
      </c>
      <c r="W310" s="14">
        <v>105332</v>
      </c>
      <c r="X310" s="14">
        <v>53958</v>
      </c>
      <c r="Y310" s="14">
        <v>30638</v>
      </c>
      <c r="Z310" s="14">
        <v>24898</v>
      </c>
      <c r="AA310" s="14">
        <v>30282</v>
      </c>
      <c r="AB310" s="14">
        <v>43337</v>
      </c>
      <c r="AC310" s="14">
        <v>34264</v>
      </c>
      <c r="AD310" s="14">
        <v>41390</v>
      </c>
      <c r="AE310" s="14">
        <v>322502</v>
      </c>
      <c r="AF310" s="12">
        <f t="shared" si="5"/>
        <v>2209634</v>
      </c>
      <c r="AG310" s="12"/>
      <c r="AI310" s="63">
        <v>21035618.124999996</v>
      </c>
      <c r="AJ310" s="69">
        <f>+AI310/UR_BolxEst2[[#This Row],[TOTAL]]</f>
        <v>9.5199558501543677</v>
      </c>
      <c r="AM310" s="183">
        <f>SUMIFS(UR_BolxEst2[[#This Row],[Federico Lacroze]:[General Lemos]],UR_BolxEst2[[#This Row],[Federico Lacroze]:[General Lemos]],"&gt;="&amp;LARGE(UR_BolxEst2[[#This Row],[Federico Lacroze]:[General Lemos]],11))</f>
        <v>1830067</v>
      </c>
      <c r="AN310" s="184">
        <f>+AM310/UR_BolxEst2[[#This Row],[TOTAL]]</f>
        <v>0.82822177790530016</v>
      </c>
      <c r="AO310" s="183">
        <f>+UR_BolxEst2[[#This Row],[TOTAL]]-AM310</f>
        <v>379567</v>
      </c>
      <c r="AP310" s="184">
        <f>+AO310/UR_BolxEst2[[#This Row],[TOTAL]]</f>
        <v>0.17177822209469984</v>
      </c>
    </row>
    <row r="311" spans="1:42" x14ac:dyDescent="0.25">
      <c r="A311" s="5">
        <v>2019</v>
      </c>
      <c r="B311" s="5" t="s">
        <v>9</v>
      </c>
      <c r="C311" s="5" t="s">
        <v>27</v>
      </c>
      <c r="D311" s="3">
        <v>764163</v>
      </c>
      <c r="G311" s="162">
        <v>2019</v>
      </c>
      <c r="H311" s="162" t="s">
        <v>9</v>
      </c>
      <c r="I311" s="14">
        <v>764163</v>
      </c>
      <c r="J311" s="14">
        <v>31921</v>
      </c>
      <c r="K311" s="14">
        <v>27505</v>
      </c>
      <c r="L311" s="14">
        <v>30715</v>
      </c>
      <c r="M311" s="14">
        <v>38598</v>
      </c>
      <c r="N311" s="14">
        <v>57570</v>
      </c>
      <c r="O311" s="14">
        <v>74741</v>
      </c>
      <c r="P311" s="14">
        <v>48022</v>
      </c>
      <c r="Q311" s="14">
        <v>58846</v>
      </c>
      <c r="R311" s="14">
        <v>85222</v>
      </c>
      <c r="S311" s="14">
        <v>144128</v>
      </c>
      <c r="T311" s="14">
        <v>145023</v>
      </c>
      <c r="U311" s="14">
        <v>38094</v>
      </c>
      <c r="V311" s="14">
        <v>13295</v>
      </c>
      <c r="W311" s="14">
        <v>106118</v>
      </c>
      <c r="X311" s="14">
        <v>55461</v>
      </c>
      <c r="Y311" s="14">
        <v>30069</v>
      </c>
      <c r="Z311" s="14">
        <v>25973</v>
      </c>
      <c r="AA311" s="14">
        <v>30107</v>
      </c>
      <c r="AB311" s="14">
        <v>45064</v>
      </c>
      <c r="AC311" s="14">
        <v>34319</v>
      </c>
      <c r="AD311" s="14">
        <v>41532</v>
      </c>
      <c r="AE311" s="14">
        <v>325895</v>
      </c>
      <c r="AF311" s="12">
        <f t="shared" si="5"/>
        <v>2252381</v>
      </c>
      <c r="AG311" s="12"/>
      <c r="AI311" s="63">
        <v>21383344.462499999</v>
      </c>
      <c r="AJ311" s="69">
        <f>+AI311/UR_BolxEst2[[#This Row],[TOTAL]]</f>
        <v>9.4936622456413886</v>
      </c>
      <c r="AM311" s="183">
        <f>SUMIFS(UR_BolxEst2[[#This Row],[Federico Lacroze]:[General Lemos]],UR_BolxEst2[[#This Row],[Federico Lacroze]:[General Lemos]],"&gt;="&amp;LARGE(UR_BolxEst2[[#This Row],[Federico Lacroze]:[General Lemos]],11))</f>
        <v>1865189</v>
      </c>
      <c r="AN311" s="184">
        <f>+AM311/UR_BolxEst2[[#This Row],[TOTAL]]</f>
        <v>0.8280965786871759</v>
      </c>
      <c r="AO311" s="183">
        <f>+UR_BolxEst2[[#This Row],[TOTAL]]-AM311</f>
        <v>387192</v>
      </c>
      <c r="AP311" s="184">
        <f>+AO311/UR_BolxEst2[[#This Row],[TOTAL]]</f>
        <v>0.17190342131282407</v>
      </c>
    </row>
    <row r="312" spans="1:42" x14ac:dyDescent="0.25">
      <c r="A312" s="5">
        <v>2019</v>
      </c>
      <c r="B312" s="5" t="s">
        <v>10</v>
      </c>
      <c r="C312" s="5" t="s">
        <v>27</v>
      </c>
      <c r="D312" s="3">
        <v>669049</v>
      </c>
      <c r="G312" s="162">
        <v>2019</v>
      </c>
      <c r="H312" s="162" t="s">
        <v>10</v>
      </c>
      <c r="I312" s="14">
        <v>669049</v>
      </c>
      <c r="J312" s="14">
        <v>33727</v>
      </c>
      <c r="K312" s="14">
        <v>23893</v>
      </c>
      <c r="L312" s="14">
        <v>27367</v>
      </c>
      <c r="M312" s="14">
        <v>35106</v>
      </c>
      <c r="N312" s="14">
        <v>53966</v>
      </c>
      <c r="O312" s="14">
        <v>67884</v>
      </c>
      <c r="P312" s="14">
        <v>42624</v>
      </c>
      <c r="Q312" s="14">
        <v>54100</v>
      </c>
      <c r="R312" s="14">
        <v>77224</v>
      </c>
      <c r="S312" s="14">
        <v>130071</v>
      </c>
      <c r="T312" s="14">
        <v>131416</v>
      </c>
      <c r="U312" s="14">
        <v>34520</v>
      </c>
      <c r="V312" s="14">
        <v>12335</v>
      </c>
      <c r="W312" s="14">
        <v>96014</v>
      </c>
      <c r="X312" s="14">
        <v>49985</v>
      </c>
      <c r="Y312" s="14">
        <v>28535</v>
      </c>
      <c r="Z312" s="14">
        <v>25617</v>
      </c>
      <c r="AA312" s="14">
        <v>27364</v>
      </c>
      <c r="AB312" s="14">
        <v>39300</v>
      </c>
      <c r="AC312" s="14">
        <v>31078</v>
      </c>
      <c r="AD312" s="14">
        <v>37070</v>
      </c>
      <c r="AE312" s="14">
        <v>315795</v>
      </c>
      <c r="AF312" s="12">
        <f t="shared" si="5"/>
        <v>2044040</v>
      </c>
      <c r="AG312" s="12"/>
      <c r="AI312" s="63">
        <v>19415020.112500001</v>
      </c>
      <c r="AJ312" s="69">
        <f>+AI312/UR_BolxEst2[[#This Row],[TOTAL]]</f>
        <v>9.4983562515899891</v>
      </c>
      <c r="AM312" s="183">
        <f>SUMIFS(UR_BolxEst2[[#This Row],[Federico Lacroze]:[General Lemos]],UR_BolxEst2[[#This Row],[Federico Lacroze]:[General Lemos]],"&gt;="&amp;LARGE(UR_BolxEst2[[#This Row],[Federico Lacroze]:[General Lemos]],11))</f>
        <v>1688128</v>
      </c>
      <c r="AN312" s="184">
        <f>+AM312/UR_BolxEst2[[#This Row],[TOTAL]]</f>
        <v>0.82587816285395588</v>
      </c>
      <c r="AO312" s="183">
        <f>+UR_BolxEst2[[#This Row],[TOTAL]]-AM312</f>
        <v>355912</v>
      </c>
      <c r="AP312" s="184">
        <f>+AO312/UR_BolxEst2[[#This Row],[TOTAL]]</f>
        <v>0.1741218371460441</v>
      </c>
    </row>
    <row r="313" spans="1:42" x14ac:dyDescent="0.25">
      <c r="A313" s="5">
        <v>2019</v>
      </c>
      <c r="B313" s="5" t="s">
        <v>11</v>
      </c>
      <c r="C313" s="5" t="s">
        <v>27</v>
      </c>
      <c r="D313" s="3">
        <v>637728</v>
      </c>
      <c r="G313" s="162">
        <v>2019</v>
      </c>
      <c r="H313" s="162" t="s">
        <v>11</v>
      </c>
      <c r="I313" s="14">
        <v>637728</v>
      </c>
      <c r="J313" s="14">
        <v>18005</v>
      </c>
      <c r="K313" s="14">
        <v>18371</v>
      </c>
      <c r="L313" s="14">
        <v>25249</v>
      </c>
      <c r="M313" s="14">
        <v>31002</v>
      </c>
      <c r="N313" s="14">
        <v>46342</v>
      </c>
      <c r="O313" s="14">
        <v>60627</v>
      </c>
      <c r="P313" s="14">
        <v>40507</v>
      </c>
      <c r="Q313" s="14">
        <v>50049</v>
      </c>
      <c r="R313" s="14">
        <v>70496</v>
      </c>
      <c r="S313" s="14">
        <v>123602</v>
      </c>
      <c r="T313" s="14">
        <v>123544</v>
      </c>
      <c r="U313" s="14">
        <v>31046</v>
      </c>
      <c r="V313" s="14">
        <v>11350</v>
      </c>
      <c r="W313" s="14">
        <v>87536</v>
      </c>
      <c r="X313" s="14">
        <v>46487</v>
      </c>
      <c r="Y313" s="14">
        <v>25084</v>
      </c>
      <c r="Z313" s="14">
        <v>22311</v>
      </c>
      <c r="AA313" s="14">
        <v>24380</v>
      </c>
      <c r="AB313" s="14">
        <v>36236</v>
      </c>
      <c r="AC313" s="14">
        <v>28451</v>
      </c>
      <c r="AD313" s="14">
        <v>33597</v>
      </c>
      <c r="AE313" s="14">
        <v>296559</v>
      </c>
      <c r="AF313" s="12">
        <f t="shared" si="5"/>
        <v>1888559</v>
      </c>
      <c r="AG313" s="12"/>
      <c r="AI313" s="63">
        <v>18067891.050000001</v>
      </c>
      <c r="AJ313" s="69">
        <f>+AI313/UR_BolxEst2[[#This Row],[TOTAL]]</f>
        <v>9.5670249380612411</v>
      </c>
      <c r="AM313" s="183">
        <f>SUMIFS(UR_BolxEst2[[#This Row],[Federico Lacroze]:[General Lemos]],UR_BolxEst2[[#This Row],[Federico Lacroze]:[General Lemos]],"&gt;="&amp;LARGE(UR_BolxEst2[[#This Row],[Federico Lacroze]:[General Lemos]],11))</f>
        <v>1583477</v>
      </c>
      <c r="AN313" s="184">
        <f>+AM313/UR_BolxEst2[[#This Row],[TOTAL]]</f>
        <v>0.83845778712764596</v>
      </c>
      <c r="AO313" s="183">
        <f>+UR_BolxEst2[[#This Row],[TOTAL]]-AM313</f>
        <v>305082</v>
      </c>
      <c r="AP313" s="184">
        <f>+AO313/UR_BolxEst2[[#This Row],[TOTAL]]</f>
        <v>0.16154221287235401</v>
      </c>
    </row>
    <row r="314" spans="1:42" x14ac:dyDescent="0.25">
      <c r="A314" s="5">
        <v>2020</v>
      </c>
      <c r="B314" s="5" t="s">
        <v>12</v>
      </c>
      <c r="C314" s="5" t="s">
        <v>27</v>
      </c>
      <c r="D314" s="3">
        <v>595521</v>
      </c>
      <c r="G314" s="162">
        <v>2020</v>
      </c>
      <c r="H314" s="162" t="s">
        <v>12</v>
      </c>
      <c r="I314" s="14">
        <v>595521</v>
      </c>
      <c r="J314" s="14">
        <v>21292</v>
      </c>
      <c r="K314" s="14">
        <v>20966</v>
      </c>
      <c r="L314" s="14">
        <v>23116</v>
      </c>
      <c r="M314" s="14">
        <v>29760</v>
      </c>
      <c r="N314" s="14">
        <v>50825</v>
      </c>
      <c r="O314" s="14">
        <v>50989</v>
      </c>
      <c r="P314" s="14">
        <v>38322</v>
      </c>
      <c r="Q314" s="14">
        <v>47275</v>
      </c>
      <c r="R314" s="14">
        <v>70985</v>
      </c>
      <c r="S314" s="14">
        <v>117418</v>
      </c>
      <c r="T314" s="14">
        <v>117676</v>
      </c>
      <c r="U314" s="14">
        <v>30292</v>
      </c>
      <c r="V314" s="14">
        <v>10817</v>
      </c>
      <c r="W314" s="14">
        <v>83663</v>
      </c>
      <c r="X314" s="14">
        <v>44492</v>
      </c>
      <c r="Y314" s="14">
        <v>28293</v>
      </c>
      <c r="Z314" s="14">
        <v>23639</v>
      </c>
      <c r="AA314" s="14">
        <v>20530</v>
      </c>
      <c r="AB314" s="14">
        <v>34316</v>
      </c>
      <c r="AC314" s="14">
        <v>26658</v>
      </c>
      <c r="AD314" s="14">
        <v>33515</v>
      </c>
      <c r="AE314" s="14">
        <v>283912</v>
      </c>
      <c r="AF314" s="12">
        <f t="shared" si="5"/>
        <v>1804272</v>
      </c>
      <c r="AG314" s="12"/>
      <c r="AI314" s="63">
        <v>17213720.412500001</v>
      </c>
      <c r="AJ314" s="69">
        <f>+AI314/UR_BolxEst2[[#This Row],[TOTAL]]</f>
        <v>9.5405351368862359</v>
      </c>
      <c r="AM314" s="183">
        <f>SUMIFS(UR_BolxEst2[[#This Row],[Federico Lacroze]:[General Lemos]],UR_BolxEst2[[#This Row],[Federico Lacroze]:[General Lemos]],"&gt;="&amp;LARGE(UR_BolxEst2[[#This Row],[Federico Lacroze]:[General Lemos]],11))</f>
        <v>1501078</v>
      </c>
      <c r="AN314" s="184">
        <f>+AM314/UR_BolxEst2[[#This Row],[TOTAL]]</f>
        <v>0.83195770925891444</v>
      </c>
      <c r="AO314" s="183">
        <f>+UR_BolxEst2[[#This Row],[TOTAL]]-AM314</f>
        <v>303194</v>
      </c>
      <c r="AP314" s="184">
        <f>+AO314/UR_BolxEst2[[#This Row],[TOTAL]]</f>
        <v>0.16804229074108559</v>
      </c>
    </row>
    <row r="315" spans="1:42" x14ac:dyDescent="0.25">
      <c r="A315" s="5">
        <v>2020</v>
      </c>
      <c r="B315" s="5" t="s">
        <v>13</v>
      </c>
      <c r="C315" s="5" t="s">
        <v>27</v>
      </c>
      <c r="D315" s="3">
        <v>559975</v>
      </c>
      <c r="G315" s="162">
        <v>2020</v>
      </c>
      <c r="H315" s="162" t="s">
        <v>13</v>
      </c>
      <c r="I315" s="14">
        <v>559975</v>
      </c>
      <c r="J315" s="14">
        <v>18101</v>
      </c>
      <c r="K315" s="14">
        <v>19188</v>
      </c>
      <c r="L315" s="14">
        <v>21450</v>
      </c>
      <c r="M315" s="14">
        <v>28570</v>
      </c>
      <c r="N315" s="14">
        <v>49029</v>
      </c>
      <c r="O315" s="14">
        <v>42932</v>
      </c>
      <c r="P315" s="14">
        <v>35257</v>
      </c>
      <c r="Q315" s="14">
        <v>45461</v>
      </c>
      <c r="R315" s="14">
        <v>63407</v>
      </c>
      <c r="S315" s="14">
        <v>109489</v>
      </c>
      <c r="T315" s="14">
        <v>108006</v>
      </c>
      <c r="U315" s="14">
        <v>28531</v>
      </c>
      <c r="V315" s="14">
        <v>10350</v>
      </c>
      <c r="W315" s="14">
        <v>79482</v>
      </c>
      <c r="X315" s="14">
        <v>40488</v>
      </c>
      <c r="Y315" s="14">
        <v>24279</v>
      </c>
      <c r="Z315" s="14">
        <v>22463</v>
      </c>
      <c r="AA315" s="14">
        <v>23065</v>
      </c>
      <c r="AB315" s="14">
        <v>34935</v>
      </c>
      <c r="AC315" s="14">
        <v>26644</v>
      </c>
      <c r="AD315" s="14">
        <v>31496</v>
      </c>
      <c r="AE315" s="14">
        <v>276210</v>
      </c>
      <c r="AF315" s="12">
        <f t="shared" si="5"/>
        <v>1698808</v>
      </c>
      <c r="AG315" s="12"/>
      <c r="AI315" s="63">
        <v>16311705.1625</v>
      </c>
      <c r="AJ315" s="69">
        <f>+AI315/UR_BolxEst2[[#This Row],[TOTAL]]</f>
        <v>9.6018532774156942</v>
      </c>
      <c r="AM315" s="183">
        <f>SUMIFS(UR_BolxEst2[[#This Row],[Federico Lacroze]:[General Lemos]],UR_BolxEst2[[#This Row],[Federico Lacroze]:[General Lemos]],"&gt;="&amp;LARGE(UR_BolxEst2[[#This Row],[Federico Lacroze]:[General Lemos]],11))</f>
        <v>1409736</v>
      </c>
      <c r="AN315" s="184">
        <f>+AM315/UR_BolxEst2[[#This Row],[TOTAL]]</f>
        <v>0.82983833370221949</v>
      </c>
      <c r="AO315" s="183">
        <f>+UR_BolxEst2[[#This Row],[TOTAL]]-AM315</f>
        <v>289072</v>
      </c>
      <c r="AP315" s="184">
        <f>+AO315/UR_BolxEst2[[#This Row],[TOTAL]]</f>
        <v>0.17016166629778057</v>
      </c>
    </row>
    <row r="316" spans="1:42" x14ac:dyDescent="0.25">
      <c r="A316" s="5">
        <v>2020</v>
      </c>
      <c r="B316" s="5" t="s">
        <v>14</v>
      </c>
      <c r="C316" s="5" t="s">
        <v>27</v>
      </c>
      <c r="D316" s="3">
        <v>368844</v>
      </c>
      <c r="G316" s="162">
        <v>2020</v>
      </c>
      <c r="H316" s="162" t="s">
        <v>14</v>
      </c>
      <c r="I316" s="14">
        <v>368844</v>
      </c>
      <c r="J316" s="14">
        <v>13419</v>
      </c>
      <c r="K316" s="14">
        <v>13725</v>
      </c>
      <c r="L316" s="14">
        <v>15163</v>
      </c>
      <c r="M316" s="14">
        <v>19023</v>
      </c>
      <c r="N316" s="14">
        <v>32893</v>
      </c>
      <c r="O316" s="14">
        <v>31529</v>
      </c>
      <c r="P316" s="14">
        <v>24126</v>
      </c>
      <c r="Q316" s="14">
        <v>27955</v>
      </c>
      <c r="R316" s="14">
        <v>43617</v>
      </c>
      <c r="S316" s="14">
        <v>73929</v>
      </c>
      <c r="T316" s="14">
        <v>75247</v>
      </c>
      <c r="U316" s="14">
        <v>17355</v>
      </c>
      <c r="V316" s="14">
        <v>7008</v>
      </c>
      <c r="W316" s="14">
        <v>55760</v>
      </c>
      <c r="X316" s="14">
        <v>26968</v>
      </c>
      <c r="Y316" s="14">
        <v>14095</v>
      </c>
      <c r="Z316" s="14">
        <v>16106</v>
      </c>
      <c r="AA316" s="14">
        <v>15340</v>
      </c>
      <c r="AB316" s="14">
        <v>24520</v>
      </c>
      <c r="AC316" s="14">
        <v>17850</v>
      </c>
      <c r="AD316" s="14">
        <v>21827</v>
      </c>
      <c r="AE316" s="14">
        <v>192047</v>
      </c>
      <c r="AF316" s="12">
        <f t="shared" si="5"/>
        <v>1148346</v>
      </c>
      <c r="AG316" s="12"/>
      <c r="AI316" s="63">
        <v>11004291.450000001</v>
      </c>
      <c r="AJ316" s="69">
        <f>+AI316/UR_BolxEst2[[#This Row],[TOTAL]]</f>
        <v>9.5827315547753038</v>
      </c>
      <c r="AM316" s="183">
        <f>SUMIFS(UR_BolxEst2[[#This Row],[Federico Lacroze]:[General Lemos]],UR_BolxEst2[[#This Row],[Federico Lacroze]:[General Lemos]],"&gt;="&amp;LARGE(UR_BolxEst2[[#This Row],[Federico Lacroze]:[General Lemos]],11))</f>
        <v>953309</v>
      </c>
      <c r="AN316" s="184">
        <f>+AM316/UR_BolxEst2[[#This Row],[TOTAL]]</f>
        <v>0.83015833207064771</v>
      </c>
      <c r="AO316" s="183">
        <f>+UR_BolxEst2[[#This Row],[TOTAL]]-AM316</f>
        <v>195037</v>
      </c>
      <c r="AP316" s="184">
        <f>+AO316/UR_BolxEst2[[#This Row],[TOTAL]]</f>
        <v>0.16984166792935229</v>
      </c>
    </row>
    <row r="317" spans="1:42" x14ac:dyDescent="0.25">
      <c r="A317" s="5">
        <v>2020</v>
      </c>
      <c r="B317" s="5" t="s">
        <v>15</v>
      </c>
      <c r="C317" s="5" t="s">
        <v>27</v>
      </c>
      <c r="D317" s="3">
        <v>58362</v>
      </c>
      <c r="G317" s="162">
        <v>2020</v>
      </c>
      <c r="H317" s="162" t="s">
        <v>15</v>
      </c>
      <c r="I317" s="14">
        <v>58362</v>
      </c>
      <c r="J317" s="14">
        <v>2473</v>
      </c>
      <c r="K317" s="14">
        <v>1519</v>
      </c>
      <c r="L317" s="14">
        <v>1425</v>
      </c>
      <c r="M317" s="14">
        <v>1886</v>
      </c>
      <c r="N317" s="14">
        <v>3190</v>
      </c>
      <c r="O317" s="14">
        <v>4592</v>
      </c>
      <c r="P317" s="14">
        <v>3710</v>
      </c>
      <c r="Q317" s="14">
        <v>4449</v>
      </c>
      <c r="R317" s="14">
        <v>6531</v>
      </c>
      <c r="S317" s="14">
        <v>13090</v>
      </c>
      <c r="T317" s="14">
        <v>12205</v>
      </c>
      <c r="U317" s="14">
        <v>2815</v>
      </c>
      <c r="V317" s="14">
        <v>1191</v>
      </c>
      <c r="W317" s="14">
        <v>6935</v>
      </c>
      <c r="X317" s="14">
        <v>3829</v>
      </c>
      <c r="Y317" s="14">
        <v>2103</v>
      </c>
      <c r="Z317" s="14">
        <v>2400</v>
      </c>
      <c r="AA317" s="14">
        <v>1496</v>
      </c>
      <c r="AB317" s="14">
        <v>4256</v>
      </c>
      <c r="AC317" s="14">
        <v>2197</v>
      </c>
      <c r="AD317" s="14">
        <v>1606</v>
      </c>
      <c r="AE317" s="14">
        <v>41566</v>
      </c>
      <c r="AF317" s="12">
        <f t="shared" si="5"/>
        <v>183826</v>
      </c>
      <c r="AG317" s="12"/>
      <c r="AI317" s="63">
        <v>1763322.0375000001</v>
      </c>
      <c r="AJ317" s="69">
        <f>+AI317/UR_BolxEst2[[#This Row],[TOTAL]]</f>
        <v>9.5923429629105783</v>
      </c>
      <c r="AM317" s="183">
        <f>SUMIFS(UR_BolxEst2[[#This Row],[Federico Lacroze]:[General Lemos]],UR_BolxEst2[[#This Row],[Federico Lacroze]:[General Lemos]],"&gt;="&amp;LARGE(UR_BolxEst2[[#This Row],[Federico Lacroze]:[General Lemos]],11))</f>
        <v>159525</v>
      </c>
      <c r="AN317" s="184">
        <f>+AM317/UR_BolxEst2[[#This Row],[TOTAL]]</f>
        <v>0.86780433670971457</v>
      </c>
      <c r="AO317" s="183">
        <f>+UR_BolxEst2[[#This Row],[TOTAL]]-AM317</f>
        <v>24301</v>
      </c>
      <c r="AP317" s="184">
        <f>+AO317/UR_BolxEst2[[#This Row],[TOTAL]]</f>
        <v>0.13219566329028537</v>
      </c>
    </row>
    <row r="318" spans="1:42" x14ac:dyDescent="0.25">
      <c r="A318" s="5">
        <v>2020</v>
      </c>
      <c r="B318" s="5" t="s">
        <v>4</v>
      </c>
      <c r="C318" s="5" t="s">
        <v>27</v>
      </c>
      <c r="D318" s="3">
        <v>91340</v>
      </c>
      <c r="G318" s="162">
        <v>2020</v>
      </c>
      <c r="H318" s="162" t="s">
        <v>4</v>
      </c>
      <c r="I318" s="14">
        <v>91340</v>
      </c>
      <c r="J318" s="14">
        <v>4290</v>
      </c>
      <c r="K318" s="14">
        <v>3061</v>
      </c>
      <c r="L318" s="14">
        <v>2681</v>
      </c>
      <c r="M318" s="14">
        <v>3182</v>
      </c>
      <c r="N318" s="14">
        <v>7232</v>
      </c>
      <c r="O318" s="14">
        <v>8311</v>
      </c>
      <c r="P318" s="14">
        <v>6608</v>
      </c>
      <c r="Q318" s="14">
        <v>9075</v>
      </c>
      <c r="R318" s="14">
        <v>13455</v>
      </c>
      <c r="S318" s="14">
        <v>22698</v>
      </c>
      <c r="T318" s="14">
        <v>20125</v>
      </c>
      <c r="U318" s="14">
        <v>4944</v>
      </c>
      <c r="V318" s="14">
        <v>1954</v>
      </c>
      <c r="W318" s="14">
        <v>12254</v>
      </c>
      <c r="X318" s="14">
        <v>7626</v>
      </c>
      <c r="Y318" s="14">
        <v>3669</v>
      </c>
      <c r="Z318" s="14">
        <v>3997</v>
      </c>
      <c r="AA318" s="14">
        <v>2603</v>
      </c>
      <c r="AB318" s="14">
        <v>6237</v>
      </c>
      <c r="AC318" s="14">
        <v>3612</v>
      </c>
      <c r="AD318" s="14">
        <v>2967</v>
      </c>
      <c r="AE318" s="14">
        <v>69131</v>
      </c>
      <c r="AF318" s="12">
        <f t="shared" si="5"/>
        <v>311052</v>
      </c>
      <c r="AG318" s="12"/>
      <c r="AI318" s="63">
        <v>3011447.6624999996</v>
      </c>
      <c r="AJ318" s="69">
        <f>+AI318/UR_BolxEst2[[#This Row],[TOTAL]]</f>
        <v>9.6814926845029117</v>
      </c>
      <c r="AM318" s="183">
        <f>SUMIFS(UR_BolxEst2[[#This Row],[Federico Lacroze]:[General Lemos]],UR_BolxEst2[[#This Row],[Federico Lacroze]:[General Lemos]],"&gt;="&amp;LARGE(UR_BolxEst2[[#This Row],[Federico Lacroze]:[General Lemos]],11))</f>
        <v>267855</v>
      </c>
      <c r="AN318" s="184">
        <f>+AM318/UR_BolxEst2[[#This Row],[TOTAL]]</f>
        <v>0.86112611396165273</v>
      </c>
      <c r="AO318" s="183">
        <f>+UR_BolxEst2[[#This Row],[TOTAL]]-AM318</f>
        <v>43197</v>
      </c>
      <c r="AP318" s="184">
        <f>+AO318/UR_BolxEst2[[#This Row],[TOTAL]]</f>
        <v>0.1388738860383473</v>
      </c>
    </row>
    <row r="319" spans="1:42" x14ac:dyDescent="0.25">
      <c r="A319" s="5">
        <v>2020</v>
      </c>
      <c r="B319" s="5" t="s">
        <v>5</v>
      </c>
      <c r="C319" s="5" t="s">
        <v>27</v>
      </c>
      <c r="D319" s="3">
        <v>98988</v>
      </c>
      <c r="G319" s="162">
        <v>2020</v>
      </c>
      <c r="H319" s="162" t="s">
        <v>5</v>
      </c>
      <c r="I319" s="14">
        <v>98988</v>
      </c>
      <c r="J319" s="14">
        <v>4861</v>
      </c>
      <c r="K319" s="14">
        <v>3531</v>
      </c>
      <c r="L319" s="14">
        <v>3027</v>
      </c>
      <c r="M319" s="14">
        <v>3669</v>
      </c>
      <c r="N319" s="14">
        <v>7233</v>
      </c>
      <c r="O319" s="14">
        <v>9810</v>
      </c>
      <c r="P319" s="14">
        <v>7073</v>
      </c>
      <c r="Q319" s="14">
        <v>10305</v>
      </c>
      <c r="R319" s="14">
        <v>14397</v>
      </c>
      <c r="S319" s="14">
        <v>23952</v>
      </c>
      <c r="T319" s="14">
        <v>22849</v>
      </c>
      <c r="U319" s="14">
        <v>5377</v>
      </c>
      <c r="V319" s="14">
        <v>2275</v>
      </c>
      <c r="W319" s="14">
        <v>13052</v>
      </c>
      <c r="X319" s="14">
        <v>8487</v>
      </c>
      <c r="Y319" s="14">
        <v>4039</v>
      </c>
      <c r="Z319" s="14">
        <v>3926</v>
      </c>
      <c r="AA319" s="14">
        <v>2810</v>
      </c>
      <c r="AB319" s="14">
        <v>6091</v>
      </c>
      <c r="AC319" s="14">
        <v>3698</v>
      </c>
      <c r="AD319" s="14">
        <v>3337</v>
      </c>
      <c r="AE319" s="14">
        <v>72880</v>
      </c>
      <c r="AF319" s="12">
        <f t="shared" si="5"/>
        <v>335667</v>
      </c>
      <c r="AG319" s="12"/>
      <c r="AI319" s="63">
        <v>3282465.5500000003</v>
      </c>
      <c r="AJ319" s="69">
        <f>+AI319/UR_BolxEst2[[#This Row],[TOTAL]]</f>
        <v>9.7789343307504168</v>
      </c>
      <c r="AM319" s="183">
        <f>SUMIFS(UR_BolxEst2[[#This Row],[Federico Lacroze]:[General Lemos]],UR_BolxEst2[[#This Row],[Federico Lacroze]:[General Lemos]],"&gt;="&amp;LARGE(UR_BolxEst2[[#This Row],[Federico Lacroze]:[General Lemos]],11))</f>
        <v>289026</v>
      </c>
      <c r="AN319" s="184">
        <f>+AM319/UR_BolxEst2[[#This Row],[TOTAL]]</f>
        <v>0.86104979041728857</v>
      </c>
      <c r="AO319" s="183">
        <f>+UR_BolxEst2[[#This Row],[TOTAL]]-AM319</f>
        <v>46641</v>
      </c>
      <c r="AP319" s="184">
        <f>+AO319/UR_BolxEst2[[#This Row],[TOTAL]]</f>
        <v>0.13895020958271143</v>
      </c>
    </row>
    <row r="320" spans="1:42" x14ac:dyDescent="0.25">
      <c r="A320" s="5">
        <v>2020</v>
      </c>
      <c r="B320" s="5" t="s">
        <v>6</v>
      </c>
      <c r="C320" s="5" t="s">
        <v>27</v>
      </c>
      <c r="D320" s="3">
        <v>93377</v>
      </c>
      <c r="G320" s="162">
        <v>2020</v>
      </c>
      <c r="H320" s="162" t="s">
        <v>6</v>
      </c>
      <c r="I320" s="14">
        <v>93377</v>
      </c>
      <c r="J320" s="14">
        <v>4323</v>
      </c>
      <c r="K320" s="14">
        <v>3027</v>
      </c>
      <c r="L320" s="14">
        <v>2444</v>
      </c>
      <c r="M320" s="14">
        <v>3307</v>
      </c>
      <c r="N320" s="14">
        <v>6977</v>
      </c>
      <c r="O320" s="14">
        <v>9486</v>
      </c>
      <c r="P320" s="14">
        <v>6456</v>
      </c>
      <c r="Q320" s="14">
        <v>9080</v>
      </c>
      <c r="R320" s="14">
        <v>13036</v>
      </c>
      <c r="S320" s="14">
        <v>20199</v>
      </c>
      <c r="T320" s="14">
        <v>20798</v>
      </c>
      <c r="U320" s="14">
        <v>4703</v>
      </c>
      <c r="V320" s="14">
        <v>2169</v>
      </c>
      <c r="W320" s="14">
        <v>12275</v>
      </c>
      <c r="X320" s="14">
        <v>7510</v>
      </c>
      <c r="Y320" s="14">
        <v>3613</v>
      </c>
      <c r="Z320" s="14">
        <v>3498</v>
      </c>
      <c r="AA320" s="14">
        <v>2518</v>
      </c>
      <c r="AB320" s="14">
        <v>5756</v>
      </c>
      <c r="AC320" s="14">
        <v>3186</v>
      </c>
      <c r="AD320" s="14">
        <v>2923</v>
      </c>
      <c r="AE320" s="14">
        <v>71791</v>
      </c>
      <c r="AF320" s="12">
        <f t="shared" si="5"/>
        <v>312452</v>
      </c>
      <c r="AG320" s="12"/>
      <c r="AI320" s="63">
        <v>3096423.5</v>
      </c>
      <c r="AJ320" s="69">
        <f>+AI320/UR_BolxEst2[[#This Row],[TOTAL]]</f>
        <v>9.9100773878867798</v>
      </c>
      <c r="AM320" s="183">
        <f>SUMIFS(UR_BolxEst2[[#This Row],[Federico Lacroze]:[General Lemos]],UR_BolxEst2[[#This Row],[Federico Lacroze]:[General Lemos]],"&gt;="&amp;LARGE(UR_BolxEst2[[#This Row],[Federico Lacroze]:[General Lemos]],11))</f>
        <v>270985</v>
      </c>
      <c r="AN320" s="184">
        <f>+AM320/UR_BolxEst2[[#This Row],[TOTAL]]</f>
        <v>0.86728521500902533</v>
      </c>
      <c r="AO320" s="183">
        <f>+UR_BolxEst2[[#This Row],[TOTAL]]-AM320</f>
        <v>41467</v>
      </c>
      <c r="AP320" s="184">
        <f>+AO320/UR_BolxEst2[[#This Row],[TOTAL]]</f>
        <v>0.13271478499097461</v>
      </c>
    </row>
    <row r="321" spans="1:42" x14ac:dyDescent="0.25">
      <c r="A321" s="5">
        <v>2020</v>
      </c>
      <c r="B321" s="5" t="s">
        <v>7</v>
      </c>
      <c r="C321" s="5" t="s">
        <v>27</v>
      </c>
      <c r="D321" s="3">
        <v>109084</v>
      </c>
      <c r="G321" s="162">
        <v>2020</v>
      </c>
      <c r="H321" s="162" t="s">
        <v>7</v>
      </c>
      <c r="I321" s="14">
        <v>109084</v>
      </c>
      <c r="J321" s="14">
        <v>5013</v>
      </c>
      <c r="K321" s="14">
        <v>3604</v>
      </c>
      <c r="L321" s="14">
        <v>3243</v>
      </c>
      <c r="M321" s="14">
        <v>4215</v>
      </c>
      <c r="N321" s="14">
        <v>8471</v>
      </c>
      <c r="O321" s="14">
        <v>10302</v>
      </c>
      <c r="P321" s="14">
        <v>7838</v>
      </c>
      <c r="Q321" s="14">
        <v>11026</v>
      </c>
      <c r="R321" s="14">
        <v>16135</v>
      </c>
      <c r="S321" s="14">
        <v>25097</v>
      </c>
      <c r="T321" s="14">
        <v>25413</v>
      </c>
      <c r="U321" s="14">
        <v>5530</v>
      </c>
      <c r="V321" s="14">
        <v>2309</v>
      </c>
      <c r="W321" s="14">
        <v>14927</v>
      </c>
      <c r="X321" s="14">
        <v>9749</v>
      </c>
      <c r="Y321" s="14">
        <v>4516</v>
      </c>
      <c r="Z321" s="14">
        <v>4397</v>
      </c>
      <c r="AA321" s="14">
        <v>3262</v>
      </c>
      <c r="AB321" s="14">
        <v>7283</v>
      </c>
      <c r="AC321" s="14">
        <v>3817</v>
      </c>
      <c r="AD321" s="14">
        <v>3862</v>
      </c>
      <c r="AE321" s="14">
        <v>85705</v>
      </c>
      <c r="AF321" s="12">
        <f t="shared" si="5"/>
        <v>374798</v>
      </c>
      <c r="AG321" s="12"/>
      <c r="AI321" s="63">
        <v>3708746.3875000002</v>
      </c>
      <c r="AJ321" s="69">
        <f>+AI321/UR_BolxEst2[[#This Row],[TOTAL]]</f>
        <v>9.8953206460546745</v>
      </c>
      <c r="AM321" s="183">
        <f>SUMIFS(UR_BolxEst2[[#This Row],[Federico Lacroze]:[General Lemos]],UR_BolxEst2[[#This Row],[Federico Lacroze]:[General Lemos]],"&gt;="&amp;LARGE(UR_BolxEst2[[#This Row],[Federico Lacroze]:[General Lemos]],11))</f>
        <v>323747</v>
      </c>
      <c r="AN321" s="184">
        <f>+AM321/UR_BolxEst2[[#This Row],[TOTAL]]</f>
        <v>0.86379062855191324</v>
      </c>
      <c r="AO321" s="183">
        <f>+UR_BolxEst2[[#This Row],[TOTAL]]-AM321</f>
        <v>51051</v>
      </c>
      <c r="AP321" s="184">
        <f>+AO321/UR_BolxEst2[[#This Row],[TOTAL]]</f>
        <v>0.1362093714480867</v>
      </c>
    </row>
    <row r="322" spans="1:42" x14ac:dyDescent="0.25">
      <c r="A322" s="5">
        <v>2020</v>
      </c>
      <c r="B322" s="5" t="s">
        <v>8</v>
      </c>
      <c r="C322" s="5" t="s">
        <v>27</v>
      </c>
      <c r="D322" s="3">
        <v>130689</v>
      </c>
      <c r="G322" s="162">
        <v>2020</v>
      </c>
      <c r="H322" s="162" t="s">
        <v>8</v>
      </c>
      <c r="I322" s="14">
        <v>130689</v>
      </c>
      <c r="J322" s="14">
        <v>5896</v>
      </c>
      <c r="K322" s="14">
        <v>4257</v>
      </c>
      <c r="L322" s="14">
        <v>4048</v>
      </c>
      <c r="M322" s="14">
        <v>5419</v>
      </c>
      <c r="N322" s="14">
        <v>11243</v>
      </c>
      <c r="O322" s="14">
        <v>12290</v>
      </c>
      <c r="P322" s="14">
        <v>9550</v>
      </c>
      <c r="Q322" s="14">
        <v>13565</v>
      </c>
      <c r="R322" s="14">
        <v>19146</v>
      </c>
      <c r="S322" s="14">
        <v>29440</v>
      </c>
      <c r="T322" s="14">
        <v>31180</v>
      </c>
      <c r="U322" s="14">
        <v>6735</v>
      </c>
      <c r="V322" s="14">
        <v>2607</v>
      </c>
      <c r="W322" s="14">
        <v>18599</v>
      </c>
      <c r="X322" s="14">
        <v>11726</v>
      </c>
      <c r="Y322" s="14">
        <v>5480</v>
      </c>
      <c r="Z322" s="14">
        <v>5659</v>
      </c>
      <c r="AA322" s="14">
        <v>3847</v>
      </c>
      <c r="AB322" s="14">
        <v>9184</v>
      </c>
      <c r="AC322" s="14">
        <v>4675</v>
      </c>
      <c r="AD322" s="14">
        <v>4942</v>
      </c>
      <c r="AE322" s="14">
        <v>101362</v>
      </c>
      <c r="AF322" s="12">
        <f t="shared" si="5"/>
        <v>451539</v>
      </c>
      <c r="AG322" s="12"/>
      <c r="AI322" s="63">
        <v>4453130.7749999994</v>
      </c>
      <c r="AJ322" s="69">
        <f>+AI322/UR_BolxEst2[[#This Row],[TOTAL]]</f>
        <v>9.8621177240504139</v>
      </c>
      <c r="AM322" s="183">
        <f>SUMIFS(UR_BolxEst2[[#This Row],[Federico Lacroze]:[General Lemos]],UR_BolxEst2[[#This Row],[Federico Lacroze]:[General Lemos]],"&gt;="&amp;LARGE(UR_BolxEst2[[#This Row],[Federico Lacroze]:[General Lemos]],11))</f>
        <v>388790</v>
      </c>
      <c r="AN322" s="184">
        <f>+AM322/UR_BolxEst2[[#This Row],[TOTAL]]</f>
        <v>0.86103304476468256</v>
      </c>
      <c r="AO322" s="183">
        <f>+UR_BolxEst2[[#This Row],[TOTAL]]-AM322</f>
        <v>62749</v>
      </c>
      <c r="AP322" s="184">
        <f>+AO322/UR_BolxEst2[[#This Row],[TOTAL]]</f>
        <v>0.13896695523531744</v>
      </c>
    </row>
    <row r="323" spans="1:42" x14ac:dyDescent="0.25">
      <c r="A323" s="5">
        <v>1994</v>
      </c>
      <c r="B323" s="5" t="s">
        <v>12</v>
      </c>
      <c r="C323" s="5" t="s">
        <v>28</v>
      </c>
      <c r="D323" s="3">
        <v>14713</v>
      </c>
      <c r="G323" s="162">
        <v>2020</v>
      </c>
      <c r="H323" s="162" t="s">
        <v>9</v>
      </c>
      <c r="I323" s="14">
        <v>159889</v>
      </c>
      <c r="J323" s="14">
        <v>7357</v>
      </c>
      <c r="K323" s="14">
        <v>4743</v>
      </c>
      <c r="L323" s="14">
        <v>5352</v>
      </c>
      <c r="M323" s="14">
        <v>6890</v>
      </c>
      <c r="N323" s="14">
        <v>15508</v>
      </c>
      <c r="O323" s="14">
        <v>14476</v>
      </c>
      <c r="P323" s="14">
        <v>10966</v>
      </c>
      <c r="Q323" s="14">
        <v>15608</v>
      </c>
      <c r="R323" s="14">
        <v>23024</v>
      </c>
      <c r="S323" s="14">
        <v>35163</v>
      </c>
      <c r="T323" s="14">
        <v>37283</v>
      </c>
      <c r="U323" s="14">
        <v>8631</v>
      </c>
      <c r="V323" s="14">
        <v>4418</v>
      </c>
      <c r="W323" s="14">
        <v>22951</v>
      </c>
      <c r="X323" s="14">
        <v>14133</v>
      </c>
      <c r="Y323" s="14">
        <v>6447</v>
      </c>
      <c r="Z323" s="14">
        <v>7517</v>
      </c>
      <c r="AA323" s="14">
        <v>4561</v>
      </c>
      <c r="AB323" s="14">
        <v>11142</v>
      </c>
      <c r="AC323" s="14">
        <v>5863</v>
      </c>
      <c r="AD323" s="14">
        <v>7257</v>
      </c>
      <c r="AE323" s="14">
        <v>121672</v>
      </c>
      <c r="AF323" s="12">
        <f t="shared" si="5"/>
        <v>550851</v>
      </c>
      <c r="AG323" s="12"/>
      <c r="AI323" s="63">
        <v>5433549.5999999996</v>
      </c>
      <c r="AJ323" s="69">
        <f>+AI323/UR_BolxEst2[[#This Row],[TOTAL]]</f>
        <v>9.8639189181829554</v>
      </c>
      <c r="AM323" s="183">
        <f>SUMIFS(UR_BolxEst2[[#This Row],[Federico Lacroze]:[General Lemos]],UR_BolxEst2[[#This Row],[Federico Lacroze]:[General Lemos]],"&gt;="&amp;LARGE(UR_BolxEst2[[#This Row],[Federico Lacroze]:[General Lemos]],11))</f>
        <v>470849</v>
      </c>
      <c r="AN323" s="184">
        <f>+AM323/UR_BolxEst2[[#This Row],[TOTAL]]</f>
        <v>0.8547665339629047</v>
      </c>
      <c r="AO323" s="183">
        <f>+UR_BolxEst2[[#This Row],[TOTAL]]-AM323</f>
        <v>80002</v>
      </c>
      <c r="AP323" s="184">
        <f>+AO323/UR_BolxEst2[[#This Row],[TOTAL]]</f>
        <v>0.14523346603709533</v>
      </c>
    </row>
    <row r="324" spans="1:42" x14ac:dyDescent="0.25">
      <c r="A324" s="5">
        <v>1994</v>
      </c>
      <c r="B324" s="5" t="s">
        <v>13</v>
      </c>
      <c r="C324" s="5" t="s">
        <v>28</v>
      </c>
      <c r="D324" s="3">
        <v>8963</v>
      </c>
      <c r="G324" s="162">
        <v>2020</v>
      </c>
      <c r="H324" s="162" t="s">
        <v>10</v>
      </c>
      <c r="I324" s="14">
        <v>179662</v>
      </c>
      <c r="J324" s="14">
        <v>9505</v>
      </c>
      <c r="K324" s="14">
        <v>5606</v>
      </c>
      <c r="L324" s="14">
        <v>7139</v>
      </c>
      <c r="M324" s="14">
        <v>8130</v>
      </c>
      <c r="N324" s="14">
        <v>18425</v>
      </c>
      <c r="O324" s="14">
        <v>18058</v>
      </c>
      <c r="P324" s="14">
        <v>14453</v>
      </c>
      <c r="Q324" s="14">
        <v>17860</v>
      </c>
      <c r="R324" s="14">
        <v>26476</v>
      </c>
      <c r="S324" s="14">
        <v>41221</v>
      </c>
      <c r="T324" s="14">
        <v>44283</v>
      </c>
      <c r="U324" s="14">
        <v>11021</v>
      </c>
      <c r="V324" s="14">
        <v>3679</v>
      </c>
      <c r="W324" s="14">
        <v>27824</v>
      </c>
      <c r="X324" s="14">
        <v>16149</v>
      </c>
      <c r="Y324" s="14">
        <v>8278</v>
      </c>
      <c r="Z324" s="14">
        <v>7801</v>
      </c>
      <c r="AA324" s="14">
        <v>4850</v>
      </c>
      <c r="AB324" s="14">
        <v>12781</v>
      </c>
      <c r="AC324" s="14">
        <v>7731</v>
      </c>
      <c r="AD324" s="14">
        <v>9448</v>
      </c>
      <c r="AE324" s="14">
        <v>139746</v>
      </c>
      <c r="AF324" s="12">
        <f t="shared" si="5"/>
        <v>640126</v>
      </c>
      <c r="AG324" s="12"/>
      <c r="AI324" s="63">
        <v>6283392.7375000007</v>
      </c>
      <c r="AJ324" s="69">
        <f>+AI324/UR_BolxEst2[[#This Row],[TOTAL]]</f>
        <v>9.8158686532026511</v>
      </c>
      <c r="AM324" s="183">
        <f>SUMIFS(UR_BolxEst2[[#This Row],[Federico Lacroze]:[General Lemos]],UR_BolxEst2[[#This Row],[Federico Lacroze]:[General Lemos]],"&gt;="&amp;LARGE(UR_BolxEst2[[#This Row],[Federico Lacroze]:[General Lemos]],11))</f>
        <v>544157</v>
      </c>
      <c r="AN324" s="184">
        <f>+AM324/UR_BolxEst2[[#This Row],[TOTAL]]</f>
        <v>0.8500779534029238</v>
      </c>
      <c r="AO324" s="183">
        <f>+UR_BolxEst2[[#This Row],[TOTAL]]-AM324</f>
        <v>95969</v>
      </c>
      <c r="AP324" s="184">
        <f>+AO324/UR_BolxEst2[[#This Row],[TOTAL]]</f>
        <v>0.1499220465970762</v>
      </c>
    </row>
    <row r="325" spans="1:42" x14ac:dyDescent="0.25">
      <c r="A325" s="5">
        <v>1994</v>
      </c>
      <c r="B325" s="5" t="s">
        <v>14</v>
      </c>
      <c r="C325" s="5" t="s">
        <v>28</v>
      </c>
      <c r="D325" s="3">
        <v>11723</v>
      </c>
      <c r="G325" s="162">
        <v>2020</v>
      </c>
      <c r="H325" s="162" t="s">
        <v>11</v>
      </c>
      <c r="I325" s="14">
        <v>195965</v>
      </c>
      <c r="J325" s="14">
        <v>20900</v>
      </c>
      <c r="K325" s="14">
        <v>5569</v>
      </c>
      <c r="L325" s="14">
        <v>6897</v>
      </c>
      <c r="M325" s="14">
        <v>8199</v>
      </c>
      <c r="N325" s="14">
        <v>18679</v>
      </c>
      <c r="O325" s="14">
        <v>17923</v>
      </c>
      <c r="P325" s="14">
        <v>14717</v>
      </c>
      <c r="Q325" s="14">
        <v>19111</v>
      </c>
      <c r="R325" s="14">
        <v>29088</v>
      </c>
      <c r="S325" s="14">
        <v>48244</v>
      </c>
      <c r="T325" s="14">
        <v>50807</v>
      </c>
      <c r="U325" s="14">
        <v>11965</v>
      </c>
      <c r="V325" s="14">
        <v>3601</v>
      </c>
      <c r="W325" s="14">
        <v>31506</v>
      </c>
      <c r="X325" s="14">
        <v>18665</v>
      </c>
      <c r="Y325" s="14">
        <v>8990</v>
      </c>
      <c r="Z325" s="14">
        <v>7926</v>
      </c>
      <c r="AA325" s="14">
        <v>6144</v>
      </c>
      <c r="AB325" s="14">
        <v>13584</v>
      </c>
      <c r="AC325" s="14">
        <v>8960</v>
      </c>
      <c r="AD325" s="14">
        <v>9068</v>
      </c>
      <c r="AE325" s="14">
        <v>158072</v>
      </c>
      <c r="AF325" s="12">
        <f t="shared" si="5"/>
        <v>714580</v>
      </c>
      <c r="AG325" s="12"/>
      <c r="AI325" s="63">
        <v>7009799.7874999996</v>
      </c>
      <c r="AJ325" s="69">
        <f>+AI325/UR_BolxEst2[[#This Row],[TOTAL]]</f>
        <v>9.8096781151165722</v>
      </c>
      <c r="AM325" s="183">
        <f>SUMIFS(UR_BolxEst2[[#This Row],[Federico Lacroze]:[General Lemos]],UR_BolxEst2[[#This Row],[Federico Lacroze]:[General Lemos]],"&gt;="&amp;LARGE(UR_BolxEst2[[#This Row],[Federico Lacroze]:[General Lemos]],11))</f>
        <v>608960</v>
      </c>
      <c r="AN325" s="184">
        <f>+AM325/UR_BolxEst2[[#This Row],[TOTAL]]</f>
        <v>0.85219289652663099</v>
      </c>
      <c r="AO325" s="183">
        <f>+UR_BolxEst2[[#This Row],[TOTAL]]-AM325</f>
        <v>105620</v>
      </c>
      <c r="AP325" s="184">
        <f>+AO325/UR_BolxEst2[[#This Row],[TOTAL]]</f>
        <v>0.14780710347336898</v>
      </c>
    </row>
    <row r="326" spans="1:42" x14ac:dyDescent="0.25">
      <c r="A326" s="5">
        <v>1994</v>
      </c>
      <c r="B326" s="5" t="s">
        <v>15</v>
      </c>
      <c r="C326" s="5" t="s">
        <v>28</v>
      </c>
      <c r="D326" s="3">
        <v>11550</v>
      </c>
      <c r="G326" s="162">
        <v>2021</v>
      </c>
      <c r="H326" s="162" t="s">
        <v>12</v>
      </c>
      <c r="I326" s="14">
        <v>191760</v>
      </c>
      <c r="J326" s="14">
        <v>20537</v>
      </c>
      <c r="K326" s="14">
        <v>5542</v>
      </c>
      <c r="L326" s="14">
        <v>6596</v>
      </c>
      <c r="M326" s="14">
        <v>7707</v>
      </c>
      <c r="N326" s="14">
        <v>17314</v>
      </c>
      <c r="O326" s="14">
        <v>17701</v>
      </c>
      <c r="P326" s="14">
        <v>14957</v>
      </c>
      <c r="Q326" s="14">
        <v>18449</v>
      </c>
      <c r="R326" s="14">
        <v>28451</v>
      </c>
      <c r="S326" s="14">
        <v>46660</v>
      </c>
      <c r="T326" s="14">
        <v>50319</v>
      </c>
      <c r="U326" s="14">
        <v>12974</v>
      </c>
      <c r="V326" s="14">
        <v>3441</v>
      </c>
      <c r="W326" s="14">
        <v>32119</v>
      </c>
      <c r="X326" s="14">
        <v>19096</v>
      </c>
      <c r="Y326" s="14">
        <v>8536</v>
      </c>
      <c r="Z326" s="14">
        <v>7987</v>
      </c>
      <c r="AA326" s="14">
        <v>5691</v>
      </c>
      <c r="AB326" s="14">
        <v>13498</v>
      </c>
      <c r="AC326" s="14">
        <v>8572</v>
      </c>
      <c r="AD326" s="14">
        <v>10255</v>
      </c>
      <c r="AE326" s="14">
        <v>150969</v>
      </c>
      <c r="AF326" s="12">
        <f t="shared" ref="AF326:AF331" si="6">SUM(I326:AE326)</f>
        <v>699131</v>
      </c>
      <c r="AG326" s="12"/>
      <c r="AI326" s="63">
        <v>6842651.6624999996</v>
      </c>
      <c r="AJ326" s="69">
        <f>+AI326/UR_BolxEst2[[#This Row],[TOTAL]]</f>
        <v>9.7873669777194827</v>
      </c>
      <c r="AM326" s="183">
        <f>SUMIFS(UR_BolxEst2[[#This Row],[Federico Lacroze]:[General Lemos]],UR_BolxEst2[[#This Row],[Federico Lacroze]:[General Lemos]],"&gt;="&amp;LARGE(UR_BolxEst2[[#This Row],[Federico Lacroze]:[General Lemos]],11))</f>
        <v>593375</v>
      </c>
      <c r="AN326" s="184">
        <f>+AM326/UR_BolxEst2[[#This Row],[TOTAL]]</f>
        <v>0.84873221184584868</v>
      </c>
      <c r="AO326" s="183">
        <f>+UR_BolxEst2[[#This Row],[TOTAL]]-AM326</f>
        <v>105756</v>
      </c>
      <c r="AP326" s="184">
        <f>+AO326/UR_BolxEst2[[#This Row],[TOTAL]]</f>
        <v>0.15126778815415137</v>
      </c>
    </row>
    <row r="327" spans="1:42" x14ac:dyDescent="0.25">
      <c r="A327" s="5">
        <v>1994</v>
      </c>
      <c r="B327" s="5" t="s">
        <v>4</v>
      </c>
      <c r="C327" s="5" t="s">
        <v>28</v>
      </c>
      <c r="D327" s="3">
        <v>11259</v>
      </c>
      <c r="G327" s="162">
        <v>2021</v>
      </c>
      <c r="H327" s="162" t="s">
        <v>13</v>
      </c>
      <c r="I327" s="14">
        <v>198892</v>
      </c>
      <c r="J327" s="14">
        <v>21278</v>
      </c>
      <c r="K327" s="14">
        <v>5630</v>
      </c>
      <c r="L327" s="14">
        <v>7386</v>
      </c>
      <c r="M327" s="14">
        <v>7932</v>
      </c>
      <c r="N327" s="14">
        <v>20290</v>
      </c>
      <c r="O327" s="14">
        <v>17330</v>
      </c>
      <c r="P327" s="14">
        <v>15201</v>
      </c>
      <c r="Q327" s="14">
        <v>19061</v>
      </c>
      <c r="R327" s="14">
        <v>28888</v>
      </c>
      <c r="S327" s="14">
        <v>47266</v>
      </c>
      <c r="T327" s="14">
        <v>50902</v>
      </c>
      <c r="U327" s="14">
        <v>12843</v>
      </c>
      <c r="V327" s="14">
        <v>3645</v>
      </c>
      <c r="W327" s="14">
        <v>34037</v>
      </c>
      <c r="X327" s="14">
        <v>18553</v>
      </c>
      <c r="Y327" s="14">
        <v>8608</v>
      </c>
      <c r="Z327" s="14">
        <v>7914</v>
      </c>
      <c r="AA327" s="14">
        <v>6532</v>
      </c>
      <c r="AB327" s="14">
        <v>13583</v>
      </c>
      <c r="AC327" s="14">
        <v>8738</v>
      </c>
      <c r="AD327" s="14">
        <v>10276</v>
      </c>
      <c r="AE327" s="14">
        <v>152807</v>
      </c>
      <c r="AF327" s="12">
        <f t="shared" si="6"/>
        <v>717592</v>
      </c>
      <c r="AG327" s="12"/>
      <c r="AI327" s="63">
        <v>7002693.8375000004</v>
      </c>
      <c r="AJ327" s="69">
        <f>+AI327/UR_BolxEst2[[#This Row],[TOTAL]]</f>
        <v>9.7586007612961136</v>
      </c>
      <c r="AM327" s="183">
        <f>SUMIFS(UR_BolxEst2[[#This Row],[Federico Lacroze]:[General Lemos]],UR_BolxEst2[[#This Row],[Federico Lacroze]:[General Lemos]],"&gt;="&amp;LARGE(UR_BolxEst2[[#This Row],[Federico Lacroze]:[General Lemos]],11))</f>
        <v>609304</v>
      </c>
      <c r="AN327" s="184">
        <f>+AM327/UR_BolxEst2[[#This Row],[TOTAL]]</f>
        <v>0.84909530763999597</v>
      </c>
      <c r="AO327" s="183">
        <f>+UR_BolxEst2[[#This Row],[TOTAL]]-AM327</f>
        <v>108288</v>
      </c>
      <c r="AP327" s="184">
        <f>+AO327/UR_BolxEst2[[#This Row],[TOTAL]]</f>
        <v>0.15090469236000401</v>
      </c>
    </row>
    <row r="328" spans="1:42" x14ac:dyDescent="0.25">
      <c r="A328" s="5">
        <v>1994</v>
      </c>
      <c r="B328" s="5" t="s">
        <v>5</v>
      </c>
      <c r="C328" s="5" t="s">
        <v>28</v>
      </c>
      <c r="D328" s="3">
        <v>10724</v>
      </c>
      <c r="G328" s="162">
        <v>2021</v>
      </c>
      <c r="H328" s="162" t="s">
        <v>14</v>
      </c>
      <c r="I328" s="14">
        <v>269968</v>
      </c>
      <c r="J328" s="14">
        <v>27379</v>
      </c>
      <c r="K328" s="14">
        <v>7871</v>
      </c>
      <c r="L328" s="14">
        <v>10285</v>
      </c>
      <c r="M328" s="14">
        <v>11084</v>
      </c>
      <c r="N328" s="14">
        <v>25476</v>
      </c>
      <c r="O328" s="14">
        <v>22589</v>
      </c>
      <c r="P328" s="14">
        <v>20606</v>
      </c>
      <c r="Q328" s="14">
        <v>25850</v>
      </c>
      <c r="R328" s="14">
        <v>39841</v>
      </c>
      <c r="S328" s="14">
        <v>64191</v>
      </c>
      <c r="T328" s="14">
        <v>68192</v>
      </c>
      <c r="U328" s="14">
        <v>17389</v>
      </c>
      <c r="V328" s="14">
        <v>4931</v>
      </c>
      <c r="W328" s="14">
        <v>46783</v>
      </c>
      <c r="X328" s="14">
        <v>25269</v>
      </c>
      <c r="Y328" s="14">
        <v>11598</v>
      </c>
      <c r="Z328" s="14">
        <v>10042</v>
      </c>
      <c r="AA328" s="14">
        <v>9555</v>
      </c>
      <c r="AB328" s="14">
        <v>17206</v>
      </c>
      <c r="AC328" s="14">
        <v>12040</v>
      </c>
      <c r="AD328" s="14">
        <v>13659</v>
      </c>
      <c r="AE328" s="14">
        <v>202309</v>
      </c>
      <c r="AF328" s="12">
        <f t="shared" si="6"/>
        <v>964113</v>
      </c>
      <c r="AG328" s="12"/>
      <c r="AI328" s="63">
        <v>9375881.75</v>
      </c>
      <c r="AJ328" s="69">
        <f>+AI328/UR_BolxEst2[[#This Row],[TOTAL]]</f>
        <v>9.7248784634166334</v>
      </c>
      <c r="AM328" s="183">
        <f>SUMIFS(UR_BolxEst2[[#This Row],[Federico Lacroze]:[General Lemos]],UR_BolxEst2[[#This Row],[Federico Lacroze]:[General Lemos]],"&gt;="&amp;LARGE(UR_BolxEst2[[#This Row],[Federico Lacroze]:[General Lemos]],11))</f>
        <v>817847</v>
      </c>
      <c r="AN328" s="184">
        <f>+AM328/UR_BolxEst2[[#This Row],[TOTAL]]</f>
        <v>0.84828956771664732</v>
      </c>
      <c r="AO328" s="183">
        <f>+UR_BolxEst2[[#This Row],[TOTAL]]-AM328</f>
        <v>146266</v>
      </c>
      <c r="AP328" s="184">
        <f>+AO328/UR_BolxEst2[[#This Row],[TOTAL]]</f>
        <v>0.15171043228335268</v>
      </c>
    </row>
    <row r="329" spans="1:42" x14ac:dyDescent="0.25">
      <c r="A329" s="5">
        <v>1994</v>
      </c>
      <c r="B329" s="5" t="s">
        <v>6</v>
      </c>
      <c r="C329" s="5" t="s">
        <v>28</v>
      </c>
      <c r="D329" s="3">
        <v>10096</v>
      </c>
      <c r="G329" s="162">
        <v>2021</v>
      </c>
      <c r="H329" s="162" t="s">
        <v>15</v>
      </c>
      <c r="I329" s="29">
        <v>224632</v>
      </c>
      <c r="J329" s="29">
        <v>23398</v>
      </c>
      <c r="K329" s="29">
        <v>6574</v>
      </c>
      <c r="L329" s="29">
        <v>7653</v>
      </c>
      <c r="M329" s="29">
        <v>8388</v>
      </c>
      <c r="N329" s="29">
        <v>21792</v>
      </c>
      <c r="O329" s="29">
        <v>18391</v>
      </c>
      <c r="P329" s="29">
        <v>16357</v>
      </c>
      <c r="Q329" s="29">
        <v>19672</v>
      </c>
      <c r="R329" s="29">
        <v>30976</v>
      </c>
      <c r="S329" s="29">
        <v>50048</v>
      </c>
      <c r="T329" s="29">
        <v>53608</v>
      </c>
      <c r="U329" s="29">
        <v>13756</v>
      </c>
      <c r="V329" s="29">
        <v>4290</v>
      </c>
      <c r="W329" s="29">
        <v>32074</v>
      </c>
      <c r="X329" s="29">
        <v>19739</v>
      </c>
      <c r="Y329" s="29">
        <v>9052</v>
      </c>
      <c r="Z329" s="29">
        <v>7409</v>
      </c>
      <c r="AA329" s="29">
        <v>7099</v>
      </c>
      <c r="AB329" s="29">
        <v>12525</v>
      </c>
      <c r="AC329" s="29">
        <v>8291</v>
      </c>
      <c r="AD329" s="29">
        <v>10153</v>
      </c>
      <c r="AE329" s="29">
        <v>160715</v>
      </c>
      <c r="AF329" s="30">
        <f t="shared" si="6"/>
        <v>766592</v>
      </c>
      <c r="AG329" s="30"/>
      <c r="AI329" s="63">
        <v>7483601</v>
      </c>
      <c r="AJ329" s="69">
        <f>+AI329/UR_BolxEst2[[#This Row],[TOTAL]]</f>
        <v>9.7621694460677908</v>
      </c>
      <c r="AM329" s="183">
        <f>SUMIFS(UR_BolxEst2[[#This Row],[Federico Lacroze]:[General Lemos]],UR_BolxEst2[[#This Row],[Federico Lacroze]:[General Lemos]],"&gt;="&amp;LARGE(UR_BolxEst2[[#This Row],[Federico Lacroze]:[General Lemos]],11))</f>
        <v>655045</v>
      </c>
      <c r="AN329" s="184">
        <f>+AM329/UR_BolxEst2[[#This Row],[TOTAL]]</f>
        <v>0.85448974160961766</v>
      </c>
      <c r="AO329" s="183">
        <f>+UR_BolxEst2[[#This Row],[TOTAL]]-AM329</f>
        <v>111547</v>
      </c>
      <c r="AP329" s="184">
        <f>+AO329/UR_BolxEst2[[#This Row],[TOTAL]]</f>
        <v>0.14551025839038237</v>
      </c>
    </row>
    <row r="330" spans="1:42" x14ac:dyDescent="0.25">
      <c r="A330" s="5">
        <v>1994</v>
      </c>
      <c r="B330" s="5" t="s">
        <v>7</v>
      </c>
      <c r="C330" s="5" t="s">
        <v>28</v>
      </c>
      <c r="D330" s="3">
        <v>12069</v>
      </c>
      <c r="G330" s="162">
        <v>2021</v>
      </c>
      <c r="H330" s="162" t="s">
        <v>4</v>
      </c>
      <c r="I330" s="33">
        <v>198722</v>
      </c>
      <c r="J330" s="33">
        <v>19778</v>
      </c>
      <c r="K330" s="33">
        <v>7187</v>
      </c>
      <c r="L330" s="33">
        <v>6185</v>
      </c>
      <c r="M330" s="33">
        <v>7236</v>
      </c>
      <c r="N330" s="33">
        <v>19538</v>
      </c>
      <c r="O330" s="33">
        <v>18060</v>
      </c>
      <c r="P330" s="33">
        <v>12913</v>
      </c>
      <c r="Q330" s="33">
        <v>17954</v>
      </c>
      <c r="R330" s="33">
        <v>26925</v>
      </c>
      <c r="S330" s="33">
        <v>40013</v>
      </c>
      <c r="T330" s="33">
        <v>43921</v>
      </c>
      <c r="U330" s="33">
        <v>10935</v>
      </c>
      <c r="V330" s="33">
        <v>3811</v>
      </c>
      <c r="W330" s="33">
        <v>24107</v>
      </c>
      <c r="X330" s="33">
        <v>17188</v>
      </c>
      <c r="Y330" s="33">
        <v>6786</v>
      </c>
      <c r="Z330" s="33">
        <v>6261</v>
      </c>
      <c r="AA330" s="33">
        <v>5920</v>
      </c>
      <c r="AB330" s="33">
        <v>10007</v>
      </c>
      <c r="AC330" s="33">
        <v>6759</v>
      </c>
      <c r="AD330" s="33">
        <v>7891</v>
      </c>
      <c r="AE330" s="33">
        <v>131770</v>
      </c>
      <c r="AF330" s="34">
        <f t="shared" si="6"/>
        <v>649867</v>
      </c>
      <c r="AG330" s="34"/>
      <c r="AI330" s="63">
        <v>6356368.3499999996</v>
      </c>
      <c r="AJ330" s="69">
        <f>+AI330/UR_BolxEst2[[#This Row],[TOTAL]]</f>
        <v>9.7810295798986555</v>
      </c>
      <c r="AM330" s="183">
        <f>SUMIFS(UR_BolxEst2[[#This Row],[Federico Lacroze]:[General Lemos]],UR_BolxEst2[[#This Row],[Federico Lacroze]:[General Lemos]],"&gt;="&amp;LARGE(UR_BolxEst2[[#This Row],[Federico Lacroze]:[General Lemos]],11))</f>
        <v>557976</v>
      </c>
      <c r="AN330" s="184">
        <f>+AM330/UR_BolxEst2[[#This Row],[TOTAL]]</f>
        <v>0.8586002982148655</v>
      </c>
      <c r="AO330" s="183">
        <f>+UR_BolxEst2[[#This Row],[TOTAL]]-AM330</f>
        <v>91891</v>
      </c>
      <c r="AP330" s="184">
        <f>+AO330/UR_BolxEst2[[#This Row],[TOTAL]]</f>
        <v>0.1413997017851345</v>
      </c>
    </row>
    <row r="331" spans="1:42" x14ac:dyDescent="0.25">
      <c r="A331" s="5">
        <v>1994</v>
      </c>
      <c r="B331" s="5" t="s">
        <v>8</v>
      </c>
      <c r="C331" s="5" t="s">
        <v>28</v>
      </c>
      <c r="D331" s="3">
        <v>12662</v>
      </c>
      <c r="G331" s="162">
        <v>2021</v>
      </c>
      <c r="H331" s="162" t="s">
        <v>5</v>
      </c>
      <c r="I331" s="37">
        <v>228102</v>
      </c>
      <c r="J331" s="37">
        <v>22694</v>
      </c>
      <c r="K331" s="37">
        <v>11141</v>
      </c>
      <c r="L331" s="37">
        <v>7366</v>
      </c>
      <c r="M331" s="37">
        <v>8356</v>
      </c>
      <c r="N331" s="37">
        <v>23355</v>
      </c>
      <c r="O331" s="37">
        <v>20630</v>
      </c>
      <c r="P331" s="37">
        <v>15365</v>
      </c>
      <c r="Q331" s="37">
        <v>20734</v>
      </c>
      <c r="R331" s="37">
        <v>32928</v>
      </c>
      <c r="S331" s="37">
        <v>49975</v>
      </c>
      <c r="T331" s="37">
        <v>51918</v>
      </c>
      <c r="U331" s="37">
        <v>12799</v>
      </c>
      <c r="V331" s="37">
        <v>4387</v>
      </c>
      <c r="W331" s="37">
        <v>30417</v>
      </c>
      <c r="X331" s="37">
        <v>20387</v>
      </c>
      <c r="Y331" s="37">
        <v>8497</v>
      </c>
      <c r="Z331" s="37">
        <v>7383</v>
      </c>
      <c r="AA331" s="37">
        <v>6441</v>
      </c>
      <c r="AB331" s="37">
        <v>11885</v>
      </c>
      <c r="AC331" s="37">
        <v>8068</v>
      </c>
      <c r="AD331" s="37">
        <v>9464</v>
      </c>
      <c r="AE331" s="37">
        <v>153857</v>
      </c>
      <c r="AF331" s="38">
        <f t="shared" si="6"/>
        <v>766149</v>
      </c>
      <c r="AG331" s="38"/>
      <c r="AI331" s="63">
        <v>8188146.8250000002</v>
      </c>
      <c r="AJ331" s="69">
        <f>+AI331/UR_BolxEst2[[#This Row],[TOTAL]]</f>
        <v>10.687407834507388</v>
      </c>
      <c r="AM331" s="183">
        <f>SUMIFS(UR_BolxEst2[[#This Row],[Federico Lacroze]:[General Lemos]],UR_BolxEst2[[#This Row],[Federico Lacroze]:[General Lemos]],"&gt;="&amp;LARGE(UR_BolxEst2[[#This Row],[Federico Lacroze]:[General Lemos]],11))</f>
        <v>654997</v>
      </c>
      <c r="AN331" s="184">
        <f>+AM331/UR_BolxEst2[[#This Row],[TOTAL]]</f>
        <v>0.85492117068611984</v>
      </c>
      <c r="AO331" s="183">
        <f>+UR_BolxEst2[[#This Row],[TOTAL]]-AM331</f>
        <v>111152</v>
      </c>
      <c r="AP331" s="184">
        <f>+AO331/UR_BolxEst2[[#This Row],[TOTAL]]</f>
        <v>0.14507882931388019</v>
      </c>
    </row>
    <row r="332" spans="1:42" x14ac:dyDescent="0.25">
      <c r="A332" s="5">
        <v>1994</v>
      </c>
      <c r="B332" s="5" t="s">
        <v>9</v>
      </c>
      <c r="C332" s="5" t="s">
        <v>28</v>
      </c>
      <c r="D332" s="3">
        <v>12368</v>
      </c>
      <c r="G332" s="162">
        <v>2021</v>
      </c>
      <c r="H332" s="162" t="s">
        <v>6</v>
      </c>
      <c r="I332" s="37">
        <v>255318</v>
      </c>
      <c r="J332" s="37">
        <v>20700</v>
      </c>
      <c r="K332" s="37">
        <v>11676</v>
      </c>
      <c r="L332" s="37">
        <v>8568</v>
      </c>
      <c r="M332" s="37">
        <v>9675</v>
      </c>
      <c r="N332" s="37">
        <v>23677</v>
      </c>
      <c r="O332" s="37">
        <v>24688</v>
      </c>
      <c r="P332" s="37">
        <v>16378</v>
      </c>
      <c r="Q332" s="37">
        <v>23466</v>
      </c>
      <c r="R332" s="37">
        <v>36799</v>
      </c>
      <c r="S332" s="37">
        <v>60066</v>
      </c>
      <c r="T332" s="37">
        <v>60154</v>
      </c>
      <c r="U332" s="37">
        <v>15774</v>
      </c>
      <c r="V332" s="37">
        <v>4701</v>
      </c>
      <c r="W332" s="37">
        <v>34602</v>
      </c>
      <c r="X332" s="37">
        <v>24498</v>
      </c>
      <c r="Y332" s="37">
        <v>9740</v>
      </c>
      <c r="Z332" s="37">
        <v>8584</v>
      </c>
      <c r="AA332" s="37">
        <v>6836</v>
      </c>
      <c r="AB332" s="37">
        <v>12620</v>
      </c>
      <c r="AC332" s="37">
        <v>9628</v>
      </c>
      <c r="AD332" s="37">
        <v>10192</v>
      </c>
      <c r="AE332" s="37">
        <v>169206</v>
      </c>
      <c r="AF332" s="38">
        <f t="shared" ref="AF332:AF337" si="7">SUM(I332:AE332)</f>
        <v>857546</v>
      </c>
      <c r="AG332" s="38"/>
      <c r="AI332" s="63">
        <v>8365491.1500000004</v>
      </c>
      <c r="AJ332" s="69">
        <f>+AI332/UR_BolxEst2[[#This Row],[TOTAL]]</f>
        <v>9.7551515020768562</v>
      </c>
      <c r="AM332" s="183">
        <f>SUMIFS(UR_BolxEst2[[#This Row],[Federico Lacroze]:[General Lemos]],UR_BolxEst2[[#This Row],[Federico Lacroze]:[General Lemos]],"&gt;="&amp;LARGE(UR_BolxEst2[[#This Row],[Federico Lacroze]:[General Lemos]],11))</f>
        <v>733174</v>
      </c>
      <c r="AN332" s="184">
        <f>+AM332/UR_BolxEst2[[#This Row],[TOTAL]]</f>
        <v>0.85496754693042709</v>
      </c>
      <c r="AO332" s="183">
        <f>+UR_BolxEst2[[#This Row],[TOTAL]]-AM332</f>
        <v>124372</v>
      </c>
      <c r="AP332" s="184">
        <f>+AO332/UR_BolxEst2[[#This Row],[TOTAL]]</f>
        <v>0.14503245306957294</v>
      </c>
    </row>
    <row r="333" spans="1:42" x14ac:dyDescent="0.25">
      <c r="A333" s="5">
        <v>1994</v>
      </c>
      <c r="B333" s="5" t="s">
        <v>10</v>
      </c>
      <c r="C333" s="5" t="s">
        <v>28</v>
      </c>
      <c r="D333" s="3">
        <v>12194</v>
      </c>
      <c r="G333" s="162">
        <v>2021</v>
      </c>
      <c r="H333" s="162" t="s">
        <v>7</v>
      </c>
      <c r="I333" s="37">
        <v>177216</v>
      </c>
      <c r="J333" s="37">
        <v>24754</v>
      </c>
      <c r="K333" s="37">
        <v>12283</v>
      </c>
      <c r="L333" s="37">
        <v>10419</v>
      </c>
      <c r="M333" s="37">
        <v>11131</v>
      </c>
      <c r="N333" s="37">
        <v>27054</v>
      </c>
      <c r="O333" s="37">
        <v>25415</v>
      </c>
      <c r="P333" s="37">
        <v>19489</v>
      </c>
      <c r="Q333" s="37">
        <v>26714</v>
      </c>
      <c r="R333" s="37">
        <v>38525</v>
      </c>
      <c r="S333" s="37">
        <v>66934</v>
      </c>
      <c r="T333" s="37">
        <v>70620</v>
      </c>
      <c r="U333" s="37">
        <v>18050</v>
      </c>
      <c r="V333" s="37">
        <v>5125</v>
      </c>
      <c r="W333" s="37">
        <v>42942</v>
      </c>
      <c r="X333" s="37">
        <v>24439</v>
      </c>
      <c r="Y333" s="37">
        <v>10598</v>
      </c>
      <c r="Z333" s="37">
        <v>9432</v>
      </c>
      <c r="AA333" s="37">
        <v>8467</v>
      </c>
      <c r="AB333" s="37">
        <v>13538</v>
      </c>
      <c r="AC333" s="37">
        <v>10190</v>
      </c>
      <c r="AD333" s="37">
        <v>11864</v>
      </c>
      <c r="AE333" s="37">
        <v>292355</v>
      </c>
      <c r="AF333" s="38">
        <f t="shared" si="7"/>
        <v>957554</v>
      </c>
      <c r="AG333" s="38"/>
      <c r="AI333" s="63">
        <v>9341178.875</v>
      </c>
      <c r="AJ333" s="69">
        <f>+AI333/UR_BolxEst2[[#This Row],[TOTAL]]</f>
        <v>9.7552502260969103</v>
      </c>
      <c r="AM333" s="183">
        <f>SUMIFS(UR_BolxEst2[[#This Row],[Federico Lacroze]:[General Lemos]],UR_BolxEst2[[#This Row],[Federico Lacroze]:[General Lemos]],"&gt;="&amp;LARGE(UR_BolxEst2[[#This Row],[Federico Lacroze]:[General Lemos]],11))</f>
        <v>816968</v>
      </c>
      <c r="AN333" s="184">
        <f>+AM333/UR_BolxEst2[[#This Row],[TOTAL]]</f>
        <v>0.8531821704050111</v>
      </c>
      <c r="AO333" s="183">
        <f>+UR_BolxEst2[[#This Row],[TOTAL]]-AM333</f>
        <v>140586</v>
      </c>
      <c r="AP333" s="184">
        <f>+AO333/UR_BolxEst2[[#This Row],[TOTAL]]</f>
        <v>0.1468178295949889</v>
      </c>
    </row>
    <row r="334" spans="1:42" x14ac:dyDescent="0.25">
      <c r="A334" s="5">
        <v>1994</v>
      </c>
      <c r="B334" s="5" t="s">
        <v>11</v>
      </c>
      <c r="C334" s="5" t="s">
        <v>28</v>
      </c>
      <c r="D334" s="3">
        <v>12201</v>
      </c>
      <c r="G334" s="162">
        <v>2021</v>
      </c>
      <c r="H334" s="162" t="s">
        <v>8</v>
      </c>
      <c r="I334" s="49">
        <v>324489</v>
      </c>
      <c r="J334" s="49">
        <v>28562</v>
      </c>
      <c r="K334" s="49">
        <v>12871</v>
      </c>
      <c r="L334" s="49">
        <v>15290</v>
      </c>
      <c r="M334" s="49">
        <v>15107</v>
      </c>
      <c r="N334" s="49">
        <v>33850</v>
      </c>
      <c r="O334" s="49">
        <v>37221</v>
      </c>
      <c r="P334" s="49">
        <v>23029</v>
      </c>
      <c r="Q334" s="49">
        <v>32237</v>
      </c>
      <c r="R334" s="49">
        <v>46893</v>
      </c>
      <c r="S334" s="49">
        <v>75353</v>
      </c>
      <c r="T334" s="49">
        <v>80341</v>
      </c>
      <c r="U334" s="49">
        <v>21464</v>
      </c>
      <c r="V334" s="49">
        <v>5707</v>
      </c>
      <c r="W334" s="49">
        <v>52105</v>
      </c>
      <c r="X334" s="49">
        <v>29504</v>
      </c>
      <c r="Y334" s="49">
        <v>11471</v>
      </c>
      <c r="Z334" s="49">
        <v>10063</v>
      </c>
      <c r="AA334" s="49">
        <v>10039</v>
      </c>
      <c r="AB334" s="49">
        <v>15042</v>
      </c>
      <c r="AC334" s="49">
        <v>11897</v>
      </c>
      <c r="AD334" s="49">
        <v>13754</v>
      </c>
      <c r="AE334" s="49">
        <v>204801</v>
      </c>
      <c r="AF334" s="50">
        <f t="shared" si="7"/>
        <v>1111090</v>
      </c>
      <c r="AG334" s="50"/>
      <c r="AI334" s="63">
        <v>10773810.5625</v>
      </c>
      <c r="AJ334" s="69">
        <f>+AI334/UR_BolxEst2[[#This Row],[TOTAL]]</f>
        <v>9.6966137419110972</v>
      </c>
      <c r="AM334" s="183">
        <f>SUMIFS(UR_BolxEst2[[#This Row],[Federico Lacroze]:[General Lemos]],UR_BolxEst2[[#This Row],[Federico Lacroze]:[General Lemos]],"&gt;="&amp;LARGE(UR_BolxEst2[[#This Row],[Federico Lacroze]:[General Lemos]],11))</f>
        <v>945356</v>
      </c>
      <c r="AN334" s="184">
        <f>+AM334/UR_BolxEst2[[#This Row],[TOTAL]]</f>
        <v>0.85083656589475198</v>
      </c>
      <c r="AO334" s="183">
        <f>+UR_BolxEst2[[#This Row],[TOTAL]]-AM334</f>
        <v>165734</v>
      </c>
      <c r="AP334" s="184">
        <f>+AO334/UR_BolxEst2[[#This Row],[TOTAL]]</f>
        <v>0.14916343410524799</v>
      </c>
    </row>
    <row r="335" spans="1:42" x14ac:dyDescent="0.25">
      <c r="A335" s="5">
        <v>1995</v>
      </c>
      <c r="B335" s="5" t="s">
        <v>12</v>
      </c>
      <c r="C335" s="5" t="s">
        <v>28</v>
      </c>
      <c r="D335" s="3">
        <v>10714</v>
      </c>
      <c r="G335" s="162">
        <v>2021</v>
      </c>
      <c r="H335" s="162" t="s">
        <v>9</v>
      </c>
      <c r="I335" s="37">
        <v>347503</v>
      </c>
      <c r="J335" s="37">
        <v>26492</v>
      </c>
      <c r="K335" s="37">
        <v>11538</v>
      </c>
      <c r="L335" s="37">
        <v>16950</v>
      </c>
      <c r="M335" s="37">
        <v>16749</v>
      </c>
      <c r="N335" s="37">
        <v>36179</v>
      </c>
      <c r="O335" s="37">
        <v>37916</v>
      </c>
      <c r="P335" s="37">
        <v>24960</v>
      </c>
      <c r="Q335" s="37">
        <v>34244</v>
      </c>
      <c r="R335" s="37">
        <v>48139</v>
      </c>
      <c r="S335" s="37">
        <v>81610</v>
      </c>
      <c r="T335" s="37">
        <v>84564</v>
      </c>
      <c r="U335" s="37">
        <v>23621</v>
      </c>
      <c r="V335" s="37">
        <v>6165</v>
      </c>
      <c r="W335" s="37">
        <v>55826</v>
      </c>
      <c r="X335" s="37">
        <v>33068</v>
      </c>
      <c r="Y335" s="37">
        <v>12635</v>
      </c>
      <c r="Z335" s="37">
        <v>10942</v>
      </c>
      <c r="AA335" s="37">
        <v>10866</v>
      </c>
      <c r="AB335" s="37">
        <v>15179</v>
      </c>
      <c r="AC335" s="37">
        <v>13383</v>
      </c>
      <c r="AD335" s="37">
        <v>14498</v>
      </c>
      <c r="AE335" s="37">
        <v>227178</v>
      </c>
      <c r="AF335" s="38">
        <f t="shared" si="7"/>
        <v>1190205</v>
      </c>
      <c r="AG335" s="38"/>
      <c r="AI335" s="63">
        <v>11556397.412499998</v>
      </c>
      <c r="AJ335" s="69">
        <f>+AI335/UR_BolxEst2[[#This Row],[TOTAL]]</f>
        <v>9.7095856701156507</v>
      </c>
      <c r="AM335" s="183">
        <f>SUMIFS(UR_BolxEst2[[#This Row],[Federico Lacroze]:[General Lemos]],UR_BolxEst2[[#This Row],[Federico Lacroze]:[General Lemos]],"&gt;="&amp;LARGE(UR_BolxEst2[[#This Row],[Federico Lacroze]:[General Lemos]],11))</f>
        <v>1012719</v>
      </c>
      <c r="AN335" s="184">
        <f>+AM335/UR_BolxEst2[[#This Row],[TOTAL]]</f>
        <v>0.85087778996055297</v>
      </c>
      <c r="AO335" s="183">
        <f>+UR_BolxEst2[[#This Row],[TOTAL]]-AM335</f>
        <v>177486</v>
      </c>
      <c r="AP335" s="184">
        <f>+AO335/UR_BolxEst2[[#This Row],[TOTAL]]</f>
        <v>0.14912221003944698</v>
      </c>
    </row>
    <row r="336" spans="1:42" x14ac:dyDescent="0.25">
      <c r="A336" s="5">
        <v>1995</v>
      </c>
      <c r="B336" s="5" t="s">
        <v>13</v>
      </c>
      <c r="C336" s="5" t="s">
        <v>28</v>
      </c>
      <c r="D336" s="3">
        <v>9411</v>
      </c>
      <c r="G336" s="162">
        <v>2021</v>
      </c>
      <c r="H336" s="162" t="s">
        <v>10</v>
      </c>
      <c r="I336" s="37">
        <v>378880</v>
      </c>
      <c r="J336" s="37">
        <v>27866</v>
      </c>
      <c r="K336" s="37">
        <v>12849</v>
      </c>
      <c r="L336" s="37">
        <v>18681</v>
      </c>
      <c r="M336" s="37">
        <v>18530</v>
      </c>
      <c r="N336" s="37">
        <v>38933</v>
      </c>
      <c r="O336" s="37">
        <v>38905</v>
      </c>
      <c r="P336" s="37">
        <v>26557</v>
      </c>
      <c r="Q336" s="37">
        <v>37512</v>
      </c>
      <c r="R336" s="37">
        <v>49679</v>
      </c>
      <c r="S336" s="37">
        <v>83852</v>
      </c>
      <c r="T336" s="37">
        <v>88651</v>
      </c>
      <c r="U336" s="37">
        <v>25143</v>
      </c>
      <c r="V336" s="37">
        <v>6570</v>
      </c>
      <c r="W336" s="37">
        <v>57888</v>
      </c>
      <c r="X336" s="37">
        <v>34964</v>
      </c>
      <c r="Y336" s="37">
        <v>13810</v>
      </c>
      <c r="Z336" s="37">
        <v>11798</v>
      </c>
      <c r="AA336" s="37">
        <v>11381</v>
      </c>
      <c r="AB336" s="37">
        <v>17551</v>
      </c>
      <c r="AC336" s="37">
        <v>14090</v>
      </c>
      <c r="AD336" s="37">
        <v>15977</v>
      </c>
      <c r="AE336" s="37">
        <v>232288</v>
      </c>
      <c r="AF336" s="38">
        <f t="shared" si="7"/>
        <v>1262355</v>
      </c>
      <c r="AG336" s="38"/>
      <c r="AI336" s="63">
        <v>12245349.4625</v>
      </c>
      <c r="AJ336" s="69">
        <f>+AI336/UR_BolxEst2[[#This Row],[TOTAL]]</f>
        <v>9.7004008084096789</v>
      </c>
      <c r="AM336" s="183">
        <f>SUMIFS(UR_BolxEst2[[#This Row],[Federico Lacroze]:[General Lemos]],UR_BolxEst2[[#This Row],[Federico Lacroze]:[General Lemos]],"&gt;="&amp;LARGE(UR_BolxEst2[[#This Row],[Federico Lacroze]:[General Lemos]],11))</f>
        <v>1069418</v>
      </c>
      <c r="AN336" s="184">
        <f>+AM336/UR_BolxEst2[[#This Row],[TOTAL]]</f>
        <v>0.84716106008214809</v>
      </c>
      <c r="AO336" s="183">
        <f>+UR_BolxEst2[[#This Row],[TOTAL]]-AM336</f>
        <v>192937</v>
      </c>
      <c r="AP336" s="184">
        <f>+AO336/UR_BolxEst2[[#This Row],[TOTAL]]</f>
        <v>0.15283893991785194</v>
      </c>
    </row>
    <row r="337" spans="1:42" x14ac:dyDescent="0.25">
      <c r="A337" s="5">
        <v>1995</v>
      </c>
      <c r="B337" s="5" t="s">
        <v>14</v>
      </c>
      <c r="C337" s="5" t="s">
        <v>28</v>
      </c>
      <c r="D337" s="3">
        <v>11371</v>
      </c>
      <c r="G337" s="162">
        <v>2021</v>
      </c>
      <c r="H337" s="162" t="s">
        <v>11</v>
      </c>
      <c r="I337" s="53">
        <v>385537</v>
      </c>
      <c r="J337" s="53">
        <v>24718</v>
      </c>
      <c r="K337" s="53">
        <v>12360</v>
      </c>
      <c r="L337" s="53">
        <v>15041</v>
      </c>
      <c r="M337" s="53">
        <v>18219</v>
      </c>
      <c r="N337" s="53">
        <v>37472</v>
      </c>
      <c r="O337" s="53">
        <v>32790</v>
      </c>
      <c r="P337" s="53">
        <v>24489</v>
      </c>
      <c r="Q337" s="53">
        <v>36882</v>
      </c>
      <c r="R337" s="53">
        <v>49153</v>
      </c>
      <c r="S337" s="53">
        <v>84063</v>
      </c>
      <c r="T337" s="53">
        <v>86996</v>
      </c>
      <c r="U337" s="53">
        <v>25159</v>
      </c>
      <c r="V337" s="53">
        <v>6440</v>
      </c>
      <c r="W337" s="53">
        <v>60431</v>
      </c>
      <c r="X337" s="53">
        <v>34007</v>
      </c>
      <c r="Y337" s="53">
        <v>14296</v>
      </c>
      <c r="Z337" s="53">
        <v>12183</v>
      </c>
      <c r="AA337" s="53">
        <v>11399</v>
      </c>
      <c r="AB337" s="53">
        <v>18353</v>
      </c>
      <c r="AC337" s="53">
        <v>14463</v>
      </c>
      <c r="AD337" s="53">
        <v>16133</v>
      </c>
      <c r="AE337" s="53">
        <v>234527</v>
      </c>
      <c r="AF337" s="54">
        <f t="shared" si="7"/>
        <v>1255111</v>
      </c>
      <c r="AG337" s="54"/>
      <c r="AI337" s="63">
        <v>12242397.487499999</v>
      </c>
      <c r="AJ337" s="69">
        <f>+AI337/UR_BolxEst2[[#This Row],[TOTAL]]</f>
        <v>9.7540356888753248</v>
      </c>
      <c r="AM337" s="183">
        <f>SUMIFS(UR_BolxEst2[[#This Row],[Federico Lacroze]:[General Lemos]],UR_BolxEst2[[#This Row],[Federico Lacroze]:[General Lemos]],"&gt;="&amp;LARGE(UR_BolxEst2[[#This Row],[Federico Lacroze]:[General Lemos]],11))</f>
        <v>1067017</v>
      </c>
      <c r="AN337" s="184">
        <f>+AM337/UR_BolxEst2[[#This Row],[TOTAL]]</f>
        <v>0.85013755755467046</v>
      </c>
      <c r="AO337" s="183">
        <f>+UR_BolxEst2[[#This Row],[TOTAL]]-AM337</f>
        <v>188094</v>
      </c>
      <c r="AP337" s="184">
        <f>+AO337/UR_BolxEst2[[#This Row],[TOTAL]]</f>
        <v>0.14986244244532954</v>
      </c>
    </row>
    <row r="338" spans="1:42" x14ac:dyDescent="0.25">
      <c r="A338" s="5">
        <v>1995</v>
      </c>
      <c r="B338" s="5" t="s">
        <v>15</v>
      </c>
      <c r="C338" s="5" t="s">
        <v>28</v>
      </c>
      <c r="D338" s="3">
        <v>9221</v>
      </c>
      <c r="G338" s="162">
        <v>2022</v>
      </c>
      <c r="H338" s="162" t="s">
        <v>12</v>
      </c>
      <c r="I338" s="37">
        <v>284643</v>
      </c>
      <c r="J338" s="37">
        <v>19842</v>
      </c>
      <c r="K338" s="37">
        <v>9341</v>
      </c>
      <c r="L338" s="37">
        <v>10704</v>
      </c>
      <c r="M338" s="37">
        <v>12782</v>
      </c>
      <c r="N338" s="37">
        <v>26272</v>
      </c>
      <c r="O338" s="37">
        <v>25937</v>
      </c>
      <c r="P338" s="37">
        <v>17878</v>
      </c>
      <c r="Q338" s="37">
        <v>26401</v>
      </c>
      <c r="R338" s="37">
        <v>35831</v>
      </c>
      <c r="S338" s="37">
        <v>62998</v>
      </c>
      <c r="T338" s="37">
        <v>63851</v>
      </c>
      <c r="U338" s="37">
        <v>16986</v>
      </c>
      <c r="V338" s="37">
        <v>4655</v>
      </c>
      <c r="W338" s="37">
        <v>44973</v>
      </c>
      <c r="X338" s="37">
        <v>24666</v>
      </c>
      <c r="Y338" s="37">
        <v>10775</v>
      </c>
      <c r="Z338" s="37">
        <v>8630</v>
      </c>
      <c r="AA338" s="37">
        <v>7219</v>
      </c>
      <c r="AB338" s="37">
        <v>13346</v>
      </c>
      <c r="AC338" s="37">
        <v>9503</v>
      </c>
      <c r="AD338" s="37">
        <v>10904</v>
      </c>
      <c r="AE338" s="37">
        <v>172867</v>
      </c>
      <c r="AF338" s="38">
        <f t="shared" ref="AF338:AF343" si="8">SUM(I338:AE338)</f>
        <v>921004</v>
      </c>
      <c r="AG338" s="38"/>
      <c r="AI338" s="63">
        <v>8993920.6875</v>
      </c>
      <c r="AJ338" s="69">
        <f>+AI338/UR_BolxEst2[[#This Row],[TOTAL]]</f>
        <v>9.7653437851518561</v>
      </c>
      <c r="AM338" s="183">
        <f>SUMIFS(UR_BolxEst2[[#This Row],[Federico Lacroze]:[General Lemos]],UR_BolxEst2[[#This Row],[Federico Lacroze]:[General Lemos]],"&gt;="&amp;LARGE(UR_BolxEst2[[#This Row],[Federico Lacroze]:[General Lemos]],11))</f>
        <v>788281</v>
      </c>
      <c r="AN338" s="184">
        <f>+AM338/UR_BolxEst2[[#This Row],[TOTAL]]</f>
        <v>0.85589313401461886</v>
      </c>
      <c r="AO338" s="183">
        <f>+UR_BolxEst2[[#This Row],[TOTAL]]-AM338</f>
        <v>132723</v>
      </c>
      <c r="AP338" s="184">
        <f>+AO338/UR_BolxEst2[[#This Row],[TOTAL]]</f>
        <v>0.14410686598538117</v>
      </c>
    </row>
    <row r="339" spans="1:42" x14ac:dyDescent="0.25">
      <c r="A339" s="5">
        <v>1995</v>
      </c>
      <c r="B339" s="5" t="s">
        <v>4</v>
      </c>
      <c r="C339" s="5" t="s">
        <v>28</v>
      </c>
      <c r="D339" s="3">
        <v>9674</v>
      </c>
      <c r="G339" s="162">
        <v>2022</v>
      </c>
      <c r="H339" s="162" t="s">
        <v>13</v>
      </c>
      <c r="I339" s="37">
        <v>345577</v>
      </c>
      <c r="J339" s="37">
        <v>19131</v>
      </c>
      <c r="K339" s="37">
        <v>10466</v>
      </c>
      <c r="L339" s="37">
        <v>14066</v>
      </c>
      <c r="M339" s="37">
        <v>15646</v>
      </c>
      <c r="N339" s="37">
        <v>31735</v>
      </c>
      <c r="O339" s="37">
        <v>25467</v>
      </c>
      <c r="P339" s="37">
        <v>21727</v>
      </c>
      <c r="Q339" s="37">
        <v>32913</v>
      </c>
      <c r="R339" s="37">
        <v>40878</v>
      </c>
      <c r="S339" s="37">
        <v>74891</v>
      </c>
      <c r="T339" s="37">
        <v>73828</v>
      </c>
      <c r="U339" s="37">
        <v>20558</v>
      </c>
      <c r="V339" s="37">
        <v>5535</v>
      </c>
      <c r="W339" s="37">
        <v>53620</v>
      </c>
      <c r="X339" s="37">
        <v>29847</v>
      </c>
      <c r="Y339" s="37">
        <v>12629</v>
      </c>
      <c r="Z339" s="37">
        <v>10188</v>
      </c>
      <c r="AA339" s="37">
        <v>9486</v>
      </c>
      <c r="AB339" s="37">
        <v>16029</v>
      </c>
      <c r="AC339" s="37">
        <v>11575</v>
      </c>
      <c r="AD339" s="37">
        <v>14122</v>
      </c>
      <c r="AE339" s="37">
        <v>202706</v>
      </c>
      <c r="AF339" s="38">
        <f t="shared" si="8"/>
        <v>1092620</v>
      </c>
      <c r="AG339" s="38"/>
      <c r="AI339" s="63">
        <v>10657187.4375</v>
      </c>
      <c r="AJ339" s="69">
        <f>+AI339/UR_BolxEst2[[#This Row],[TOTAL]]</f>
        <v>9.7537912883710707</v>
      </c>
      <c r="AM339" s="183">
        <f>SUMIFS(UR_BolxEst2[[#This Row],[Federico Lacroze]:[General Lemos]],UR_BolxEst2[[#This Row],[Federico Lacroze]:[General Lemos]],"&gt;="&amp;LARGE(UR_BolxEst2[[#This Row],[Federico Lacroze]:[General Lemos]],11))</f>
        <v>933189</v>
      </c>
      <c r="AN339" s="184">
        <f>+AM339/UR_BolxEst2[[#This Row],[TOTAL]]</f>
        <v>0.85408376196664892</v>
      </c>
      <c r="AO339" s="183">
        <f>+UR_BolxEst2[[#This Row],[TOTAL]]-AM339</f>
        <v>159431</v>
      </c>
      <c r="AP339" s="184">
        <f>+AO339/UR_BolxEst2[[#This Row],[TOTAL]]</f>
        <v>0.14591623803335102</v>
      </c>
    </row>
    <row r="340" spans="1:42" x14ac:dyDescent="0.25">
      <c r="A340" s="5">
        <v>1995</v>
      </c>
      <c r="B340" s="5" t="s">
        <v>5</v>
      </c>
      <c r="C340" s="5" t="s">
        <v>28</v>
      </c>
      <c r="D340" s="3">
        <v>9539</v>
      </c>
      <c r="G340" s="162">
        <v>2022</v>
      </c>
      <c r="H340" s="162" t="s">
        <v>14</v>
      </c>
      <c r="I340" s="57">
        <v>449057</v>
      </c>
      <c r="J340" s="57">
        <v>24820</v>
      </c>
      <c r="K340" s="57">
        <v>18247</v>
      </c>
      <c r="L340" s="57">
        <v>18495</v>
      </c>
      <c r="M340" s="57">
        <v>21342</v>
      </c>
      <c r="N340" s="57">
        <v>45327</v>
      </c>
      <c r="O340" s="57">
        <v>35480</v>
      </c>
      <c r="P340" s="57">
        <v>28402</v>
      </c>
      <c r="Q340" s="57">
        <v>43276</v>
      </c>
      <c r="R340" s="57">
        <v>51785</v>
      </c>
      <c r="S340" s="57">
        <v>85507</v>
      </c>
      <c r="T340" s="57">
        <v>96796</v>
      </c>
      <c r="U340" s="57">
        <v>25258</v>
      </c>
      <c r="V340" s="57">
        <v>7032</v>
      </c>
      <c r="W340" s="57">
        <v>69830</v>
      </c>
      <c r="X340" s="57">
        <v>36989</v>
      </c>
      <c r="Y340" s="57">
        <v>14702</v>
      </c>
      <c r="Z340" s="57">
        <v>12206</v>
      </c>
      <c r="AA340" s="57">
        <v>13700</v>
      </c>
      <c r="AB340" s="57">
        <v>20257</v>
      </c>
      <c r="AC340" s="57">
        <v>15178</v>
      </c>
      <c r="AD340" s="57">
        <v>18127</v>
      </c>
      <c r="AE340" s="57">
        <v>246362</v>
      </c>
      <c r="AF340" s="58">
        <f t="shared" si="8"/>
        <v>1398175</v>
      </c>
      <c r="AG340" s="58"/>
      <c r="AI340" s="63">
        <v>13646815.950000001</v>
      </c>
      <c r="AJ340" s="69">
        <f>+AI340/UR_BolxEst2[[#This Row],[TOTAL]]</f>
        <v>9.7604491211758191</v>
      </c>
      <c r="AM340" s="183">
        <f>SUMIFS(UR_BolxEst2[[#This Row],[Federico Lacroze]:[General Lemos]],UR_BolxEst2[[#This Row],[Federico Lacroze]:[General Lemos]],"&gt;="&amp;LARGE(UR_BolxEst2[[#This Row],[Federico Lacroze]:[General Lemos]],11))</f>
        <v>1188811</v>
      </c>
      <c r="AN340" s="184">
        <f>+AM340/UR_BolxEst2[[#This Row],[TOTAL]]</f>
        <v>0.85025908773937453</v>
      </c>
      <c r="AO340" s="183">
        <f>+UR_BolxEst2[[#This Row],[TOTAL]]-AM340</f>
        <v>209364</v>
      </c>
      <c r="AP340" s="184">
        <f>+AO340/UR_BolxEst2[[#This Row],[TOTAL]]</f>
        <v>0.14974091226062547</v>
      </c>
    </row>
    <row r="341" spans="1:42" x14ac:dyDescent="0.25">
      <c r="A341" s="5">
        <v>1995</v>
      </c>
      <c r="B341" s="5" t="s">
        <v>6</v>
      </c>
      <c r="C341" s="5" t="s">
        <v>28</v>
      </c>
      <c r="D341" s="3">
        <v>9361</v>
      </c>
      <c r="G341" s="162">
        <v>2022</v>
      </c>
      <c r="H341" s="162" t="s">
        <v>15</v>
      </c>
      <c r="I341" s="37">
        <v>473734</v>
      </c>
      <c r="J341" s="37">
        <v>27836</v>
      </c>
      <c r="K341" s="37">
        <v>21390</v>
      </c>
      <c r="L341" s="37">
        <v>18894</v>
      </c>
      <c r="M341" s="37">
        <v>22590</v>
      </c>
      <c r="N341" s="37">
        <v>47912</v>
      </c>
      <c r="O341" s="37">
        <v>44870</v>
      </c>
      <c r="P341" s="37">
        <v>29861</v>
      </c>
      <c r="Q341" s="37">
        <v>41011</v>
      </c>
      <c r="R341" s="37">
        <v>56103</v>
      </c>
      <c r="S341" s="37">
        <v>107086</v>
      </c>
      <c r="T341" s="37">
        <v>108310</v>
      </c>
      <c r="U341" s="37">
        <v>28256</v>
      </c>
      <c r="V341" s="37">
        <v>7542</v>
      </c>
      <c r="W341" s="37">
        <v>73315</v>
      </c>
      <c r="X341" s="37">
        <v>40480</v>
      </c>
      <c r="Y341" s="37">
        <v>18115</v>
      </c>
      <c r="Z341" s="37">
        <v>16055</v>
      </c>
      <c r="AA341" s="37">
        <v>16965</v>
      </c>
      <c r="AB341" s="37">
        <v>24468</v>
      </c>
      <c r="AC341" s="37">
        <v>17855</v>
      </c>
      <c r="AD341" s="37">
        <v>21694</v>
      </c>
      <c r="AE341" s="37">
        <v>264563</v>
      </c>
      <c r="AF341" s="38">
        <f t="shared" si="8"/>
        <v>1528905</v>
      </c>
      <c r="AG341" s="38"/>
      <c r="AI341" s="63">
        <v>14863694.612500001</v>
      </c>
      <c r="AJ341" s="69">
        <f>+AI341/UR_BolxEst2[[#This Row],[TOTAL]]</f>
        <v>9.7217908323277129</v>
      </c>
      <c r="AM341" s="183">
        <f>SUMIFS(UR_BolxEst2[[#This Row],[Federico Lacroze]:[General Lemos]],UR_BolxEst2[[#This Row],[Federico Lacroze]:[General Lemos]],"&gt;="&amp;LARGE(UR_BolxEst2[[#This Row],[Federico Lacroze]:[General Lemos]],11))</f>
        <v>1287245</v>
      </c>
      <c r="AN341" s="184">
        <f>+AM341/UR_BolxEst2[[#This Row],[TOTAL]]</f>
        <v>0.84193916561199023</v>
      </c>
      <c r="AO341" s="183">
        <f>+UR_BolxEst2[[#This Row],[TOTAL]]-AM341</f>
        <v>241660</v>
      </c>
      <c r="AP341" s="184">
        <f>+AO341/UR_BolxEst2[[#This Row],[TOTAL]]</f>
        <v>0.15806083438800972</v>
      </c>
    </row>
    <row r="342" spans="1:42" x14ac:dyDescent="0.25">
      <c r="A342" s="5">
        <v>1995</v>
      </c>
      <c r="B342" s="5" t="s">
        <v>7</v>
      </c>
      <c r="C342" s="5" t="s">
        <v>28</v>
      </c>
      <c r="D342" s="3">
        <v>9656</v>
      </c>
      <c r="G342" s="162">
        <v>2022</v>
      </c>
      <c r="H342" s="162" t="s">
        <v>4</v>
      </c>
      <c r="I342" s="37">
        <v>479958</v>
      </c>
      <c r="J342" s="37">
        <v>28213</v>
      </c>
      <c r="K342" s="37">
        <v>18383</v>
      </c>
      <c r="L342" s="37">
        <v>18213</v>
      </c>
      <c r="M342" s="37">
        <v>21709</v>
      </c>
      <c r="N342" s="37">
        <v>44657</v>
      </c>
      <c r="O342" s="37">
        <v>40754</v>
      </c>
      <c r="P342" s="37">
        <v>30154</v>
      </c>
      <c r="Q342" s="37">
        <v>40000</v>
      </c>
      <c r="R342" s="37">
        <v>56874</v>
      </c>
      <c r="S342" s="37">
        <v>104229</v>
      </c>
      <c r="T342" s="37">
        <v>107506</v>
      </c>
      <c r="U342" s="37">
        <v>27378</v>
      </c>
      <c r="V342" s="37">
        <v>6993</v>
      </c>
      <c r="W342" s="37">
        <v>70710</v>
      </c>
      <c r="X342" s="37">
        <v>39305</v>
      </c>
      <c r="Y342" s="37">
        <v>18438</v>
      </c>
      <c r="Z342" s="37">
        <v>15933</v>
      </c>
      <c r="AA342" s="37">
        <v>16584</v>
      </c>
      <c r="AB342" s="37">
        <v>25825</v>
      </c>
      <c r="AC342" s="37">
        <v>18557</v>
      </c>
      <c r="AD342" s="37">
        <v>21235</v>
      </c>
      <c r="AE342" s="37">
        <v>266189</v>
      </c>
      <c r="AF342" s="38">
        <f t="shared" si="8"/>
        <v>1517797</v>
      </c>
      <c r="AG342" s="38"/>
      <c r="AI342" s="63">
        <v>14814813.375</v>
      </c>
      <c r="AJ342" s="69">
        <f>+AI342/UR_BolxEst2[[#This Row],[TOTAL]]</f>
        <v>9.7607343900403016</v>
      </c>
      <c r="AM342" s="183">
        <f>SUMIFS(UR_BolxEst2[[#This Row],[Federico Lacroze]:[General Lemos]],UR_BolxEst2[[#This Row],[Federico Lacroze]:[General Lemos]],"&gt;="&amp;LARGE(UR_BolxEst2[[#This Row],[Federico Lacroze]:[General Lemos]],11))</f>
        <v>1280336</v>
      </c>
      <c r="AN342" s="184">
        <f>+AM342/UR_BolxEst2[[#This Row],[TOTAL]]</f>
        <v>0.84354890673785754</v>
      </c>
      <c r="AO342" s="183">
        <f>+UR_BolxEst2[[#This Row],[TOTAL]]-AM342</f>
        <v>237461</v>
      </c>
      <c r="AP342" s="184">
        <f>+AO342/UR_BolxEst2[[#This Row],[TOTAL]]</f>
        <v>0.15645109326214243</v>
      </c>
    </row>
    <row r="343" spans="1:42" x14ac:dyDescent="0.25">
      <c r="A343" s="5">
        <v>1995</v>
      </c>
      <c r="B343" s="5" t="s">
        <v>8</v>
      </c>
      <c r="C343" s="5" t="s">
        <v>28</v>
      </c>
      <c r="D343" s="3">
        <v>9695</v>
      </c>
      <c r="G343" s="162">
        <v>2022</v>
      </c>
      <c r="H343" s="162" t="s">
        <v>5</v>
      </c>
      <c r="I343" s="37">
        <v>484197</v>
      </c>
      <c r="J343" s="37">
        <v>28091</v>
      </c>
      <c r="K343" s="37">
        <v>18665</v>
      </c>
      <c r="L343" s="37">
        <v>18572</v>
      </c>
      <c r="M343" s="37">
        <v>21802</v>
      </c>
      <c r="N343" s="37">
        <v>44262</v>
      </c>
      <c r="O343" s="37">
        <v>42932</v>
      </c>
      <c r="P343" s="37">
        <v>30747</v>
      </c>
      <c r="Q343" s="37">
        <v>39513</v>
      </c>
      <c r="R343" s="37">
        <v>56107</v>
      </c>
      <c r="S343" s="37">
        <v>101885</v>
      </c>
      <c r="T343" s="37">
        <v>106493</v>
      </c>
      <c r="U343" s="37">
        <v>26986</v>
      </c>
      <c r="V343" s="37">
        <v>6930</v>
      </c>
      <c r="W343" s="37">
        <v>73736</v>
      </c>
      <c r="X343" s="37">
        <v>40139</v>
      </c>
      <c r="Y343" s="37">
        <v>19357</v>
      </c>
      <c r="Z343" s="37">
        <v>15784</v>
      </c>
      <c r="AA343" s="37">
        <v>16617</v>
      </c>
      <c r="AB343" s="37">
        <v>25176</v>
      </c>
      <c r="AC343" s="37">
        <v>18814</v>
      </c>
      <c r="AD343" s="37">
        <v>21104</v>
      </c>
      <c r="AE343" s="37">
        <v>266363</v>
      </c>
      <c r="AF343" s="38">
        <f t="shared" si="8"/>
        <v>1524272</v>
      </c>
      <c r="AG343" s="38"/>
      <c r="AI343" s="63">
        <v>14886467.112499999</v>
      </c>
      <c r="AJ343" s="69">
        <f>+AI343/UR_BolxEst2[[#This Row],[TOTAL]]</f>
        <v>9.7662799766052242</v>
      </c>
      <c r="AM343" s="183">
        <f>SUMIFS(UR_BolxEst2[[#This Row],[Federico Lacroze]:[General Lemos]],UR_BolxEst2[[#This Row],[Federico Lacroze]:[General Lemos]],"&gt;="&amp;LARGE(UR_BolxEst2[[#This Row],[Federico Lacroze]:[General Lemos]],11))</f>
        <v>1286374</v>
      </c>
      <c r="AN343" s="184">
        <f>+AM343/UR_BolxEst2[[#This Row],[TOTAL]]</f>
        <v>0.84392680571446566</v>
      </c>
      <c r="AO343" s="183">
        <f>+UR_BolxEst2[[#This Row],[TOTAL]]-AM343</f>
        <v>237898</v>
      </c>
      <c r="AP343" s="184">
        <f>+AO343/UR_BolxEst2[[#This Row],[TOTAL]]</f>
        <v>0.15607319428553434</v>
      </c>
    </row>
    <row r="344" spans="1:42" x14ac:dyDescent="0.25">
      <c r="A344" s="5">
        <v>1995</v>
      </c>
      <c r="B344" s="5" t="s">
        <v>9</v>
      </c>
      <c r="C344" s="5" t="s">
        <v>28</v>
      </c>
      <c r="D344" s="3">
        <v>9657</v>
      </c>
      <c r="G344" s="162">
        <v>2022</v>
      </c>
      <c r="H344" s="162" t="s">
        <v>6</v>
      </c>
      <c r="I344" s="37">
        <v>484288</v>
      </c>
      <c r="J344" s="37">
        <v>27226</v>
      </c>
      <c r="K344" s="37">
        <v>15605</v>
      </c>
      <c r="L344" s="37">
        <v>18213</v>
      </c>
      <c r="M344" s="37">
        <v>20516</v>
      </c>
      <c r="N344" s="37">
        <v>47517</v>
      </c>
      <c r="O344" s="37">
        <v>42260</v>
      </c>
      <c r="P344" s="37">
        <v>30488</v>
      </c>
      <c r="Q344" s="37">
        <v>40266</v>
      </c>
      <c r="R344" s="37">
        <v>60684</v>
      </c>
      <c r="S344" s="37">
        <v>101397</v>
      </c>
      <c r="T344" s="37">
        <v>110116</v>
      </c>
      <c r="U344" s="37">
        <v>27832</v>
      </c>
      <c r="V344" s="37">
        <v>7740</v>
      </c>
      <c r="W344" s="37">
        <v>71828</v>
      </c>
      <c r="X344" s="37">
        <v>38968</v>
      </c>
      <c r="Y344" s="37">
        <v>21109</v>
      </c>
      <c r="Z344" s="37">
        <v>18291</v>
      </c>
      <c r="AA344" s="37">
        <v>15674</v>
      </c>
      <c r="AB344" s="37">
        <v>24336</v>
      </c>
      <c r="AC344" s="37">
        <v>20747</v>
      </c>
      <c r="AD344" s="37">
        <v>27365</v>
      </c>
      <c r="AE344" s="37">
        <v>272282</v>
      </c>
      <c r="AF344" s="38">
        <f t="shared" ref="AF344:AF349" si="9">SUM(I344:AE344)</f>
        <v>1544748</v>
      </c>
      <c r="AG344" s="38"/>
      <c r="AI344" s="63">
        <v>15076467.2875</v>
      </c>
      <c r="AJ344" s="69">
        <f>+AI344/UR_BolxEst2[[#This Row],[TOTAL]]</f>
        <v>9.7598231475295645</v>
      </c>
      <c r="AM344" s="183">
        <f>SUMIFS(UR_BolxEst2[[#This Row],[Federico Lacroze]:[General Lemos]],UR_BolxEst2[[#This Row],[Federico Lacroze]:[General Lemos]],"&gt;="&amp;LARGE(UR_BolxEst2[[#This Row],[Federico Lacroze]:[General Lemos]],11))</f>
        <v>1300094</v>
      </c>
      <c r="AN344" s="184">
        <f>+AM344/UR_BolxEst2[[#This Row],[TOTAL]]</f>
        <v>0.84162206392240024</v>
      </c>
      <c r="AO344" s="183">
        <f>+UR_BolxEst2[[#This Row],[TOTAL]]-AM344</f>
        <v>244654</v>
      </c>
      <c r="AP344" s="184">
        <f>+AO344/UR_BolxEst2[[#This Row],[TOTAL]]</f>
        <v>0.1583779360775997</v>
      </c>
    </row>
    <row r="345" spans="1:42" x14ac:dyDescent="0.25">
      <c r="A345" s="5">
        <v>1995</v>
      </c>
      <c r="B345" s="5" t="s">
        <v>10</v>
      </c>
      <c r="C345" s="5" t="s">
        <v>28</v>
      </c>
      <c r="D345" s="3">
        <v>9610</v>
      </c>
      <c r="G345" s="162">
        <v>2022</v>
      </c>
      <c r="H345" s="162" t="s">
        <v>7</v>
      </c>
      <c r="I345" s="67">
        <v>519379</v>
      </c>
      <c r="J345" s="67">
        <v>27190</v>
      </c>
      <c r="K345" s="67">
        <v>22219</v>
      </c>
      <c r="L345" s="67">
        <v>21854</v>
      </c>
      <c r="M345" s="67">
        <v>24876</v>
      </c>
      <c r="N345" s="67">
        <v>57025</v>
      </c>
      <c r="O345" s="67">
        <v>48258</v>
      </c>
      <c r="P345" s="67">
        <v>36007</v>
      </c>
      <c r="Q345" s="67">
        <v>47738</v>
      </c>
      <c r="R345" s="67">
        <v>70006</v>
      </c>
      <c r="S345" s="67">
        <v>122764</v>
      </c>
      <c r="T345" s="67">
        <v>124423</v>
      </c>
      <c r="U345" s="67">
        <v>32096</v>
      </c>
      <c r="V345" s="67">
        <v>9889</v>
      </c>
      <c r="W345" s="67">
        <v>82798</v>
      </c>
      <c r="X345" s="67">
        <v>46854</v>
      </c>
      <c r="Y345" s="67">
        <v>25641</v>
      </c>
      <c r="Z345" s="67">
        <v>26387</v>
      </c>
      <c r="AA345" s="67">
        <v>21834</v>
      </c>
      <c r="AB345" s="67">
        <v>31241</v>
      </c>
      <c r="AC345" s="67">
        <v>25093</v>
      </c>
      <c r="AD345" s="67">
        <v>47018</v>
      </c>
      <c r="AE345" s="67">
        <v>294478</v>
      </c>
      <c r="AF345" s="68">
        <f t="shared" si="9"/>
        <v>1765068</v>
      </c>
      <c r="AG345" s="68"/>
      <c r="AI345" s="63">
        <v>21492234.837499999</v>
      </c>
      <c r="AJ345" s="69">
        <f>+AI345/UR_BolxEst2[[#This Row],[TOTAL]]</f>
        <v>12.176434470230042</v>
      </c>
      <c r="AM345" s="183">
        <f>SUMIFS(UR_BolxEst2[[#This Row],[Federico Lacroze]:[General Lemos]],UR_BolxEst2[[#This Row],[Federico Lacroze]:[General Lemos]],"&gt;="&amp;LARGE(UR_BolxEst2[[#This Row],[Federico Lacroze]:[General Lemos]],11))</f>
        <v>1460741</v>
      </c>
      <c r="AN345" s="184">
        <f>+AM345/UR_BolxEst2[[#This Row],[TOTAL]]</f>
        <v>0.82758341321694118</v>
      </c>
      <c r="AO345" s="183">
        <f>+UR_BolxEst2[[#This Row],[TOTAL]]-AM345</f>
        <v>304327</v>
      </c>
      <c r="AP345" s="184">
        <f>+AO345/UR_BolxEst2[[#This Row],[TOTAL]]</f>
        <v>0.1724165867830588</v>
      </c>
    </row>
    <row r="346" spans="1:42" x14ac:dyDescent="0.25">
      <c r="A346" s="5">
        <v>1995</v>
      </c>
      <c r="B346" s="5" t="s">
        <v>11</v>
      </c>
      <c r="C346" s="5" t="s">
        <v>28</v>
      </c>
      <c r="D346" s="3">
        <v>8623</v>
      </c>
      <c r="G346" s="162">
        <v>2022</v>
      </c>
      <c r="H346" s="162" t="s">
        <v>8</v>
      </c>
      <c r="I346" s="124">
        <v>518800</v>
      </c>
      <c r="J346" s="124">
        <v>25776</v>
      </c>
      <c r="K346" s="124">
        <v>24002</v>
      </c>
      <c r="L346" s="124">
        <v>22220</v>
      </c>
      <c r="M346" s="124">
        <v>24704</v>
      </c>
      <c r="N346" s="124">
        <v>54175</v>
      </c>
      <c r="O346" s="124">
        <v>55792</v>
      </c>
      <c r="P346" s="124">
        <v>37094</v>
      </c>
      <c r="Q346" s="124">
        <v>49893</v>
      </c>
      <c r="R346" s="124">
        <v>68029</v>
      </c>
      <c r="S346" s="124">
        <v>120699</v>
      </c>
      <c r="T346" s="124">
        <v>123996</v>
      </c>
      <c r="U346" s="124">
        <v>31475</v>
      </c>
      <c r="V346" s="124">
        <v>9962</v>
      </c>
      <c r="W346" s="124">
        <v>80141</v>
      </c>
      <c r="X346" s="124">
        <v>47965</v>
      </c>
      <c r="Y346" s="124">
        <v>24920</v>
      </c>
      <c r="Z346" s="124">
        <v>24897</v>
      </c>
      <c r="AA346" s="124">
        <v>24639</v>
      </c>
      <c r="AB346" s="124">
        <v>36560</v>
      </c>
      <c r="AC346" s="124">
        <v>26478</v>
      </c>
      <c r="AD346" s="124">
        <v>44815</v>
      </c>
      <c r="AE346" s="124">
        <v>291610</v>
      </c>
      <c r="AF346" s="125">
        <f t="shared" si="9"/>
        <v>1768642</v>
      </c>
      <c r="AG346" s="125"/>
      <c r="AI346" s="63">
        <v>21480076.987500001</v>
      </c>
      <c r="AJ346" s="69">
        <f>+AI346/UR_BolxEst2[[#This Row],[TOTAL]]</f>
        <v>12.144954709602057</v>
      </c>
      <c r="AM346" s="183">
        <f>SUMIFS(UR_BolxEst2[[#This Row],[Federico Lacroze]:[General Lemos]],UR_BolxEst2[[#This Row],[Federico Lacroze]:[General Lemos]],"&gt;="&amp;LARGE(UR_BolxEst2[[#This Row],[Federico Lacroze]:[General Lemos]],11))</f>
        <v>1455915</v>
      </c>
      <c r="AN346" s="184">
        <f>+AM346/UR_BolxEst2[[#This Row],[TOTAL]]</f>
        <v>0.8231824190537147</v>
      </c>
      <c r="AO346" s="183">
        <f>+UR_BolxEst2[[#This Row],[TOTAL]]-AM346</f>
        <v>312727</v>
      </c>
      <c r="AP346" s="184">
        <f>+AO346/UR_BolxEst2[[#This Row],[TOTAL]]</f>
        <v>0.17681758094628533</v>
      </c>
    </row>
    <row r="347" spans="1:42" x14ac:dyDescent="0.25">
      <c r="A347" s="5">
        <v>1996</v>
      </c>
      <c r="B347" s="5" t="s">
        <v>12</v>
      </c>
      <c r="C347" s="5" t="s">
        <v>28</v>
      </c>
      <c r="D347" s="3">
        <v>8910</v>
      </c>
      <c r="G347" s="162">
        <v>2022</v>
      </c>
      <c r="H347" s="162" t="s">
        <v>9</v>
      </c>
      <c r="I347" s="138">
        <v>488699</v>
      </c>
      <c r="J347" s="138">
        <v>22394</v>
      </c>
      <c r="K347" s="138">
        <v>18976</v>
      </c>
      <c r="L347" s="138">
        <v>21368</v>
      </c>
      <c r="M347" s="138">
        <v>22296</v>
      </c>
      <c r="N347" s="138">
        <v>47656</v>
      </c>
      <c r="O347" s="138">
        <v>53639</v>
      </c>
      <c r="P347" s="138">
        <v>35128</v>
      </c>
      <c r="Q347" s="138">
        <v>47126</v>
      </c>
      <c r="R347" s="138">
        <v>64600</v>
      </c>
      <c r="S347" s="138">
        <v>118728</v>
      </c>
      <c r="T347" s="138">
        <v>117595</v>
      </c>
      <c r="U347" s="138">
        <v>30047</v>
      </c>
      <c r="V347" s="138">
        <v>9598</v>
      </c>
      <c r="W347" s="138">
        <v>72445</v>
      </c>
      <c r="X347" s="138">
        <v>46296</v>
      </c>
      <c r="Y347" s="138">
        <v>22325</v>
      </c>
      <c r="Z347" s="138">
        <v>23244</v>
      </c>
      <c r="AA347" s="138">
        <v>22745</v>
      </c>
      <c r="AB347" s="138">
        <v>35224</v>
      </c>
      <c r="AC347" s="138">
        <v>24131</v>
      </c>
      <c r="AD347" s="138">
        <v>39714</v>
      </c>
      <c r="AE347" s="138">
        <v>272702</v>
      </c>
      <c r="AF347" s="139">
        <f t="shared" si="9"/>
        <v>1656676</v>
      </c>
      <c r="AG347" s="139"/>
      <c r="AI347" s="63">
        <v>20137302.362499997</v>
      </c>
      <c r="AJ347" s="69">
        <f>+AI347/UR_BolxEst2[[#This Row],[TOTAL]]</f>
        <v>12.15524481703121</v>
      </c>
      <c r="AM347" s="183">
        <f>SUMIFS(UR_BolxEst2[[#This Row],[Federico Lacroze]:[General Lemos]],UR_BolxEst2[[#This Row],[Federico Lacroze]:[General Lemos]],"&gt;="&amp;LARGE(UR_BolxEst2[[#This Row],[Federico Lacroze]:[General Lemos]],11))</f>
        <v>1369200</v>
      </c>
      <c r="AN347" s="184">
        <f>+AM347/UR_BolxEst2[[#This Row],[TOTAL]]</f>
        <v>0.82647421704666457</v>
      </c>
      <c r="AO347" s="183">
        <f>+UR_BolxEst2[[#This Row],[TOTAL]]-AM347</f>
        <v>287476</v>
      </c>
      <c r="AP347" s="184">
        <f>+AO347/UR_BolxEst2[[#This Row],[TOTAL]]</f>
        <v>0.17352578295333548</v>
      </c>
    </row>
    <row r="348" spans="1:42" x14ac:dyDescent="0.25">
      <c r="A348" s="5">
        <v>1996</v>
      </c>
      <c r="B348" s="5" t="s">
        <v>13</v>
      </c>
      <c r="C348" s="5" t="s">
        <v>28</v>
      </c>
      <c r="D348" s="3">
        <v>8677</v>
      </c>
      <c r="G348" s="162">
        <v>2022</v>
      </c>
      <c r="H348" s="162" t="s">
        <v>10</v>
      </c>
      <c r="I348" s="142">
        <v>482180</v>
      </c>
      <c r="J348" s="142">
        <v>22321</v>
      </c>
      <c r="K348" s="142">
        <v>19009</v>
      </c>
      <c r="L348" s="142">
        <v>21406</v>
      </c>
      <c r="M348" s="142">
        <v>23017</v>
      </c>
      <c r="N348" s="142">
        <v>49281</v>
      </c>
      <c r="O348" s="142">
        <v>52640</v>
      </c>
      <c r="P348" s="142">
        <v>34602</v>
      </c>
      <c r="Q348" s="142">
        <v>46689</v>
      </c>
      <c r="R348" s="142">
        <v>63683</v>
      </c>
      <c r="S348" s="142">
        <v>117276</v>
      </c>
      <c r="T348" s="142">
        <v>114559</v>
      </c>
      <c r="U348" s="142">
        <v>29304</v>
      </c>
      <c r="V348" s="142">
        <v>9577</v>
      </c>
      <c r="W348" s="142">
        <v>74385</v>
      </c>
      <c r="X348" s="142">
        <v>46684</v>
      </c>
      <c r="Y348" s="142">
        <v>22678</v>
      </c>
      <c r="Z348" s="142">
        <v>24046</v>
      </c>
      <c r="AA348" s="142">
        <v>21847</v>
      </c>
      <c r="AB348" s="142">
        <v>34963</v>
      </c>
      <c r="AC348" s="142">
        <v>24218</v>
      </c>
      <c r="AD348" s="142">
        <v>40741</v>
      </c>
      <c r="AE348" s="142">
        <v>262918</v>
      </c>
      <c r="AF348" s="143">
        <f t="shared" si="9"/>
        <v>1638024</v>
      </c>
      <c r="AG348" s="143"/>
      <c r="AI348" s="63">
        <v>19868723.574999999</v>
      </c>
      <c r="AJ348" s="69">
        <f>+AI348/UR_BolxEst2[[#This Row],[TOTAL]]</f>
        <v>12.129690148007599</v>
      </c>
      <c r="AM348" s="183">
        <f>SUMIFS(UR_BolxEst2[[#This Row],[Federico Lacroze]:[General Lemos]],UR_BolxEst2[[#This Row],[Federico Lacroze]:[General Lemos]],"&gt;="&amp;LARGE(UR_BolxEst2[[#This Row],[Federico Lacroze]:[General Lemos]],11))</f>
        <v>1351036</v>
      </c>
      <c r="AN348" s="184">
        <f>+AM348/UR_BolxEst2[[#This Row],[TOTAL]]</f>
        <v>0.8247962178820335</v>
      </c>
      <c r="AO348" s="183">
        <f>+UR_BolxEst2[[#This Row],[TOTAL]]-AM348</f>
        <v>286988</v>
      </c>
      <c r="AP348" s="184">
        <f>+AO348/UR_BolxEst2[[#This Row],[TOTAL]]</f>
        <v>0.17520378211796653</v>
      </c>
    </row>
    <row r="349" spans="1:42" x14ac:dyDescent="0.25">
      <c r="A349" s="5">
        <v>1996</v>
      </c>
      <c r="B349" s="5" t="s">
        <v>14</v>
      </c>
      <c r="C349" s="5" t="s">
        <v>28</v>
      </c>
      <c r="D349" s="3">
        <v>9202</v>
      </c>
      <c r="G349" s="162">
        <v>2022</v>
      </c>
      <c r="H349" s="162" t="s">
        <v>11</v>
      </c>
      <c r="I349" s="146">
        <v>427759</v>
      </c>
      <c r="J349" s="146">
        <v>22013</v>
      </c>
      <c r="K349" s="146">
        <v>13582</v>
      </c>
      <c r="L349" s="146">
        <v>18652</v>
      </c>
      <c r="M349" s="146">
        <v>20131</v>
      </c>
      <c r="N349" s="146">
        <v>43348</v>
      </c>
      <c r="O349" s="146">
        <v>47354</v>
      </c>
      <c r="P349" s="146">
        <v>30458</v>
      </c>
      <c r="Q349" s="146">
        <v>41871</v>
      </c>
      <c r="R349" s="146">
        <v>57428</v>
      </c>
      <c r="S349" s="146">
        <v>106694</v>
      </c>
      <c r="T349" s="146">
        <v>104760</v>
      </c>
      <c r="U349" s="146">
        <v>26290</v>
      </c>
      <c r="V349" s="146">
        <v>8008</v>
      </c>
      <c r="W349" s="146">
        <v>67917</v>
      </c>
      <c r="X349" s="146">
        <v>42398</v>
      </c>
      <c r="Y349" s="146">
        <v>19635</v>
      </c>
      <c r="Z349" s="146">
        <v>21071</v>
      </c>
      <c r="AA349" s="146">
        <v>18797</v>
      </c>
      <c r="AB349" s="146">
        <v>30373</v>
      </c>
      <c r="AC349" s="146">
        <v>21617</v>
      </c>
      <c r="AD349" s="146">
        <v>33161</v>
      </c>
      <c r="AE349" s="146">
        <v>248130</v>
      </c>
      <c r="AF349" s="147">
        <f t="shared" si="9"/>
        <v>1471447</v>
      </c>
      <c r="AG349" s="147"/>
      <c r="AI349" s="63">
        <v>17904935.474999998</v>
      </c>
      <c r="AJ349" s="69">
        <f>+AI349/UR_BolxEst2[[#This Row],[TOTAL]]</f>
        <v>12.168250351524723</v>
      </c>
      <c r="AM349" s="183">
        <f>SUMIFS(UR_BolxEst2[[#This Row],[Federico Lacroze]:[General Lemos]],UR_BolxEst2[[#This Row],[Federico Lacroze]:[General Lemos]],"&gt;="&amp;LARGE(UR_BolxEst2[[#This Row],[Federico Lacroze]:[General Lemos]],11))</f>
        <v>1220820</v>
      </c>
      <c r="AN349" s="184">
        <f>+AM349/UR_BolxEst2[[#This Row],[TOTAL]]</f>
        <v>0.8296731040941332</v>
      </c>
      <c r="AO349" s="183">
        <f>+UR_BolxEst2[[#This Row],[TOTAL]]-AM349</f>
        <v>250627</v>
      </c>
      <c r="AP349" s="184">
        <f>+AO349/UR_BolxEst2[[#This Row],[TOTAL]]</f>
        <v>0.1703268959058668</v>
      </c>
    </row>
    <row r="350" spans="1:42" x14ac:dyDescent="0.25">
      <c r="A350" s="5">
        <v>1996</v>
      </c>
      <c r="B350" s="5" t="s">
        <v>15</v>
      </c>
      <c r="C350" s="5" t="s">
        <v>28</v>
      </c>
      <c r="D350" s="3">
        <v>9470</v>
      </c>
      <c r="G350" s="162">
        <v>2023</v>
      </c>
      <c r="H350" s="162" t="s">
        <v>12</v>
      </c>
      <c r="I350" s="150">
        <v>399363</v>
      </c>
      <c r="J350" s="150">
        <v>17024</v>
      </c>
      <c r="K350" s="150">
        <v>12013</v>
      </c>
      <c r="L350" s="150">
        <v>16886</v>
      </c>
      <c r="M350" s="150">
        <v>19637</v>
      </c>
      <c r="N350" s="150">
        <v>39573</v>
      </c>
      <c r="O350" s="150">
        <v>44526</v>
      </c>
      <c r="P350" s="150">
        <v>28141</v>
      </c>
      <c r="Q350" s="150">
        <v>37526</v>
      </c>
      <c r="R350" s="150">
        <v>56616</v>
      </c>
      <c r="S350" s="150">
        <v>99677</v>
      </c>
      <c r="T350" s="150">
        <v>93972</v>
      </c>
      <c r="U350" s="150">
        <v>24686</v>
      </c>
      <c r="V350" s="150">
        <v>7854</v>
      </c>
      <c r="W350" s="150">
        <v>63313</v>
      </c>
      <c r="X350" s="150">
        <v>38282</v>
      </c>
      <c r="Y350" s="150">
        <v>21037</v>
      </c>
      <c r="Z350" s="150">
        <v>19179</v>
      </c>
      <c r="AA350" s="150">
        <v>16750</v>
      </c>
      <c r="AB350" s="150">
        <v>28359</v>
      </c>
      <c r="AC350" s="150">
        <v>20602</v>
      </c>
      <c r="AD350" s="150">
        <v>27867</v>
      </c>
      <c r="AE350" s="150">
        <v>229911</v>
      </c>
      <c r="AF350" s="151">
        <f t="shared" ref="AF350:AF355" si="10">SUM(I350:AE350)</f>
        <v>1362794</v>
      </c>
      <c r="AG350" s="151"/>
      <c r="AI350" s="63">
        <v>25459612.25</v>
      </c>
      <c r="AJ350" s="69">
        <f>+AI350/UR_BolxEst2[[#This Row],[TOTAL]]</f>
        <v>18.681922763088185</v>
      </c>
      <c r="AM350" s="183">
        <f>SUMIFS(UR_BolxEst2[[#This Row],[Federico Lacroze]:[General Lemos]],UR_BolxEst2[[#This Row],[Federico Lacroze]:[General Lemos]],"&gt;="&amp;LARGE(UR_BolxEst2[[#This Row],[Federico Lacroze]:[General Lemos]],11))</f>
        <v>1131118</v>
      </c>
      <c r="AN350" s="184">
        <f>+AM350/UR_BolxEst2[[#This Row],[TOTAL]]</f>
        <v>0.82999925153764986</v>
      </c>
      <c r="AO350" s="183">
        <f>+UR_BolxEst2[[#This Row],[TOTAL]]-AM350</f>
        <v>231676</v>
      </c>
      <c r="AP350" s="184">
        <f>+AO350/UR_BolxEst2[[#This Row],[TOTAL]]</f>
        <v>0.17000074846235014</v>
      </c>
    </row>
    <row r="351" spans="1:42" x14ac:dyDescent="0.25">
      <c r="A351" s="5">
        <v>1996</v>
      </c>
      <c r="B351" s="5" t="s">
        <v>4</v>
      </c>
      <c r="C351" s="5" t="s">
        <v>28</v>
      </c>
      <c r="D351" s="3">
        <v>10570</v>
      </c>
      <c r="G351" s="162">
        <v>2023</v>
      </c>
      <c r="H351" s="162" t="s">
        <v>13</v>
      </c>
      <c r="I351" s="154">
        <v>399702</v>
      </c>
      <c r="J351" s="154">
        <v>17874</v>
      </c>
      <c r="K351" s="154">
        <v>13687</v>
      </c>
      <c r="L351" s="154">
        <v>16058</v>
      </c>
      <c r="M351" s="154">
        <v>20648</v>
      </c>
      <c r="N351" s="154">
        <v>42685</v>
      </c>
      <c r="O351" s="154">
        <v>42014</v>
      </c>
      <c r="P351" s="154">
        <v>26901</v>
      </c>
      <c r="Q351" s="154">
        <v>35681</v>
      </c>
      <c r="R351" s="154">
        <v>55042</v>
      </c>
      <c r="S351" s="154">
        <v>92318</v>
      </c>
      <c r="T351" s="154">
        <v>91019</v>
      </c>
      <c r="U351" s="154">
        <v>23730</v>
      </c>
      <c r="V351" s="154">
        <v>7396</v>
      </c>
      <c r="W351" s="154">
        <v>62253</v>
      </c>
      <c r="X351" s="154">
        <v>36593</v>
      </c>
      <c r="Y351" s="154">
        <v>19221</v>
      </c>
      <c r="Z351" s="154">
        <v>19409</v>
      </c>
      <c r="AA351" s="154">
        <v>19252</v>
      </c>
      <c r="AB351" s="154">
        <v>26209</v>
      </c>
      <c r="AC351" s="154">
        <v>19802</v>
      </c>
      <c r="AD351" s="154">
        <v>25657</v>
      </c>
      <c r="AE351" s="154">
        <v>231463</v>
      </c>
      <c r="AF351" s="155">
        <f t="shared" si="10"/>
        <v>1344614</v>
      </c>
      <c r="AG351" s="155"/>
      <c r="AI351" s="63">
        <v>25260375.800000001</v>
      </c>
      <c r="AJ351" s="69">
        <f>+AI351/UR_BolxEst2[[#This Row],[TOTAL]]</f>
        <v>18.786340020258603</v>
      </c>
      <c r="AM351" s="183">
        <f>SUMIFS(UR_BolxEst2[[#This Row],[Federico Lacroze]:[General Lemos]],UR_BolxEst2[[#This Row],[Federico Lacroze]:[General Lemos]],"&gt;="&amp;LARGE(UR_BolxEst2[[#This Row],[Federico Lacroze]:[General Lemos]],11))</f>
        <v>1115671</v>
      </c>
      <c r="AN351" s="184">
        <f>+AM351/UR_BolxEst2[[#This Row],[TOTAL]]</f>
        <v>0.82973329148737107</v>
      </c>
      <c r="AO351" s="183">
        <f>+UR_BolxEst2[[#This Row],[TOTAL]]-AM351</f>
        <v>228943</v>
      </c>
      <c r="AP351" s="184">
        <f>+AO351/UR_BolxEst2[[#This Row],[TOTAL]]</f>
        <v>0.1702667085126289</v>
      </c>
    </row>
    <row r="352" spans="1:42" x14ac:dyDescent="0.25">
      <c r="A352" s="5">
        <v>1996</v>
      </c>
      <c r="B352" s="5" t="s">
        <v>5</v>
      </c>
      <c r="C352" s="5" t="s">
        <v>28</v>
      </c>
      <c r="D352" s="3">
        <v>8903</v>
      </c>
      <c r="G352" s="162">
        <v>2023</v>
      </c>
      <c r="H352" s="162" t="s">
        <v>14</v>
      </c>
      <c r="I352" s="159">
        <v>508404</v>
      </c>
      <c r="J352" s="159">
        <v>23020</v>
      </c>
      <c r="K352" s="159">
        <v>18738</v>
      </c>
      <c r="L352" s="159">
        <v>21213</v>
      </c>
      <c r="M352" s="159">
        <v>25606</v>
      </c>
      <c r="N352" s="159">
        <v>57902</v>
      </c>
      <c r="O352" s="159">
        <v>60106</v>
      </c>
      <c r="P352" s="159">
        <v>35895</v>
      </c>
      <c r="Q352" s="159">
        <v>45084</v>
      </c>
      <c r="R352" s="159">
        <v>68221</v>
      </c>
      <c r="S352" s="159">
        <v>117541</v>
      </c>
      <c r="T352" s="159">
        <v>118142</v>
      </c>
      <c r="U352" s="159">
        <v>30832</v>
      </c>
      <c r="V352" s="159">
        <v>10014</v>
      </c>
      <c r="W352" s="159">
        <v>82310</v>
      </c>
      <c r="X352" s="159">
        <v>49388</v>
      </c>
      <c r="Y352" s="159">
        <v>23865</v>
      </c>
      <c r="Z352" s="159">
        <v>27511</v>
      </c>
      <c r="AA352" s="159">
        <v>27046</v>
      </c>
      <c r="AB352" s="159">
        <v>32897</v>
      </c>
      <c r="AC352" s="159">
        <v>26193</v>
      </c>
      <c r="AD352" s="159">
        <v>37614</v>
      </c>
      <c r="AE352" s="159">
        <v>289419</v>
      </c>
      <c r="AF352" s="160">
        <f t="shared" si="10"/>
        <v>1736961</v>
      </c>
      <c r="AG352" s="160"/>
      <c r="AI352" s="63">
        <v>34146533.423</v>
      </c>
      <c r="AJ352" s="69">
        <f>+AI352/UR_BolxEst2[[#This Row],[TOTAL]]</f>
        <v>19.65877957133177</v>
      </c>
      <c r="AM352" s="183">
        <f>SUMIFS(UR_BolxEst2[[#This Row],[Federico Lacroze]:[General Lemos]],UR_BolxEst2[[#This Row],[Federico Lacroze]:[General Lemos]],"&gt;="&amp;LARGE(UR_BolxEst2[[#This Row],[Federico Lacroze]:[General Lemos]],11))</f>
        <v>1434131</v>
      </c>
      <c r="AN352" s="184">
        <f>+AM352/UR_BolxEst2[[#This Row],[TOTAL]]</f>
        <v>0.82565526802271327</v>
      </c>
      <c r="AO352" s="183">
        <f>+UR_BolxEst2[[#This Row],[TOTAL]]-AM352</f>
        <v>302830</v>
      </c>
      <c r="AP352" s="184">
        <f>+AO352/UR_BolxEst2[[#This Row],[TOTAL]]</f>
        <v>0.17434473197728675</v>
      </c>
    </row>
    <row r="353" spans="1:42" x14ac:dyDescent="0.25">
      <c r="A353" s="5">
        <v>1996</v>
      </c>
      <c r="B353" s="5" t="s">
        <v>6</v>
      </c>
      <c r="C353" s="5" t="s">
        <v>28</v>
      </c>
      <c r="D353" s="3">
        <v>10291</v>
      </c>
      <c r="G353" s="169">
        <v>2023</v>
      </c>
      <c r="H353" s="162" t="s">
        <v>15</v>
      </c>
      <c r="I353" s="170">
        <v>474104</v>
      </c>
      <c r="J353" s="170">
        <v>21386</v>
      </c>
      <c r="K353" s="170">
        <v>21788</v>
      </c>
      <c r="L353" s="170">
        <v>19345</v>
      </c>
      <c r="M353" s="170">
        <v>25854</v>
      </c>
      <c r="N353" s="170">
        <v>55155</v>
      </c>
      <c r="O353" s="170">
        <v>54413</v>
      </c>
      <c r="P353" s="170">
        <v>34223</v>
      </c>
      <c r="Q353" s="170">
        <v>42918</v>
      </c>
      <c r="R353" s="170">
        <v>64681</v>
      </c>
      <c r="S353" s="170">
        <v>114683</v>
      </c>
      <c r="T353" s="170">
        <v>113660</v>
      </c>
      <c r="U353" s="170">
        <v>31105</v>
      </c>
      <c r="V353" s="170">
        <v>9822</v>
      </c>
      <c r="W353" s="170">
        <v>79424</v>
      </c>
      <c r="X353" s="170">
        <v>45831</v>
      </c>
      <c r="Y353" s="170">
        <v>22439</v>
      </c>
      <c r="Z353" s="170">
        <v>23679</v>
      </c>
      <c r="AA353" s="170">
        <v>25640</v>
      </c>
      <c r="AB353" s="170">
        <v>31525</v>
      </c>
      <c r="AC353" s="170">
        <v>25333</v>
      </c>
      <c r="AD353" s="170">
        <v>32565</v>
      </c>
      <c r="AE353" s="170">
        <v>277682</v>
      </c>
      <c r="AF353" s="171">
        <f t="shared" si="10"/>
        <v>1647255</v>
      </c>
      <c r="AG353" s="171"/>
      <c r="AI353" s="63">
        <v>34576785.083500005</v>
      </c>
      <c r="AJ353" s="69">
        <f>+AI353/UR_BolxEst2[[#This Row],[TOTAL]]</f>
        <v>20.990547962215931</v>
      </c>
      <c r="AM353" s="183">
        <f>SUMIFS(UR_BolxEst2[[#This Row],[Federico Lacroze]:[General Lemos]],UR_BolxEst2[[#This Row],[Federico Lacroze]:[General Lemos]],"&gt;="&amp;LARGE(UR_BolxEst2[[#This Row],[Federico Lacroze]:[General Lemos]],11))</f>
        <v>1356774</v>
      </c>
      <c r="AN353" s="184">
        <f>+AM353/UR_BolxEst2[[#This Row],[TOTAL]]</f>
        <v>0.82365753936093689</v>
      </c>
      <c r="AO353" s="183">
        <f>+UR_BolxEst2[[#This Row],[TOTAL]]-AM353</f>
        <v>290481</v>
      </c>
      <c r="AP353" s="184">
        <f>+AO353/UR_BolxEst2[[#This Row],[TOTAL]]</f>
        <v>0.17634246063906317</v>
      </c>
    </row>
    <row r="354" spans="1:42" x14ac:dyDescent="0.25">
      <c r="A354" s="5">
        <v>1996</v>
      </c>
      <c r="B354" s="5" t="s">
        <v>7</v>
      </c>
      <c r="C354" s="5" t="s">
        <v>28</v>
      </c>
      <c r="D354" s="3">
        <v>9267</v>
      </c>
      <c r="G354" s="174">
        <v>2023</v>
      </c>
      <c r="H354" s="174" t="s">
        <v>4</v>
      </c>
      <c r="I354" s="175">
        <v>523744</v>
      </c>
      <c r="J354" s="175">
        <v>24117</v>
      </c>
      <c r="K354" s="175">
        <v>23723</v>
      </c>
      <c r="L354" s="175">
        <v>20417</v>
      </c>
      <c r="M354" s="175">
        <v>26176</v>
      </c>
      <c r="N354" s="175">
        <v>57948</v>
      </c>
      <c r="O354" s="175">
        <v>60136</v>
      </c>
      <c r="P354" s="175">
        <v>35446</v>
      </c>
      <c r="Q354" s="175">
        <v>44337</v>
      </c>
      <c r="R354" s="175">
        <v>68899</v>
      </c>
      <c r="S354" s="175">
        <v>118077</v>
      </c>
      <c r="T354" s="175">
        <v>117402</v>
      </c>
      <c r="U354" s="175">
        <v>30686</v>
      </c>
      <c r="V354" s="175">
        <v>10150</v>
      </c>
      <c r="W354" s="175">
        <v>81961</v>
      </c>
      <c r="X354" s="175">
        <v>47066</v>
      </c>
      <c r="Y354" s="175">
        <v>22705</v>
      </c>
      <c r="Z354" s="175">
        <v>22350</v>
      </c>
      <c r="AA354" s="175">
        <v>25888</v>
      </c>
      <c r="AB354" s="175">
        <v>33575</v>
      </c>
      <c r="AC354" s="175">
        <v>26351</v>
      </c>
      <c r="AD354" s="175">
        <v>33630</v>
      </c>
      <c r="AE354" s="175">
        <v>287571</v>
      </c>
      <c r="AF354" s="176">
        <f t="shared" si="10"/>
        <v>1742355</v>
      </c>
      <c r="AG354" s="176"/>
      <c r="AI354" s="63">
        <v>39601114.296999998</v>
      </c>
      <c r="AJ354" s="69">
        <f>+AI354/UR_BolxEst2[[#This Row],[TOTAL]]</f>
        <v>22.728499242117707</v>
      </c>
      <c r="AM354" s="183">
        <f>SUMIFS(UR_BolxEst2[[#This Row],[Federico Lacroze]:[General Lemos]],UR_BolxEst2[[#This Row],[Federico Lacroze]:[General Lemos]],"&gt;="&amp;LARGE(UR_BolxEst2[[#This Row],[Federico Lacroze]:[General Lemos]],11))</f>
        <v>1442587</v>
      </c>
      <c r="AN354" s="184">
        <f>+AM354/UR_BolxEst2[[#This Row],[TOTAL]]</f>
        <v>0.82795239776050233</v>
      </c>
      <c r="AO354" s="183">
        <f>+UR_BolxEst2[[#This Row],[TOTAL]]-AM354</f>
        <v>299768</v>
      </c>
      <c r="AP354" s="184">
        <f>+AO354/UR_BolxEst2[[#This Row],[TOTAL]]</f>
        <v>0.17204760223949769</v>
      </c>
    </row>
    <row r="355" spans="1:42" x14ac:dyDescent="0.25">
      <c r="A355" s="5">
        <v>1996</v>
      </c>
      <c r="B355" s="5" t="s">
        <v>8</v>
      </c>
      <c r="C355" s="5" t="s">
        <v>28</v>
      </c>
      <c r="D355" s="3">
        <v>9555</v>
      </c>
      <c r="G355" s="180">
        <v>2023</v>
      </c>
      <c r="H355" s="180" t="s">
        <v>5</v>
      </c>
      <c r="I355" s="181">
        <v>510075</v>
      </c>
      <c r="J355" s="181">
        <v>23832</v>
      </c>
      <c r="K355" s="181">
        <v>26243</v>
      </c>
      <c r="L355" s="181">
        <v>20257</v>
      </c>
      <c r="M355" s="181">
        <v>25101</v>
      </c>
      <c r="N355" s="181">
        <v>48381</v>
      </c>
      <c r="O355" s="181">
        <v>59473</v>
      </c>
      <c r="P355" s="181">
        <v>36347</v>
      </c>
      <c r="Q355" s="181">
        <v>42894</v>
      </c>
      <c r="R355" s="181">
        <v>66068</v>
      </c>
      <c r="S355" s="181">
        <v>114365</v>
      </c>
      <c r="T355" s="181">
        <v>115966</v>
      </c>
      <c r="U355" s="181">
        <v>29246</v>
      </c>
      <c r="V355" s="181">
        <v>10095</v>
      </c>
      <c r="W355" s="181">
        <v>74203</v>
      </c>
      <c r="X355" s="181">
        <v>44843</v>
      </c>
      <c r="Y355" s="181">
        <v>22413</v>
      </c>
      <c r="Z355" s="181">
        <v>21734</v>
      </c>
      <c r="AA355" s="181">
        <v>21593</v>
      </c>
      <c r="AB355" s="181">
        <v>32212</v>
      </c>
      <c r="AC355" s="181">
        <v>24676</v>
      </c>
      <c r="AD355" s="181">
        <v>35095</v>
      </c>
      <c r="AE355" s="181">
        <v>266416</v>
      </c>
      <c r="AF355" s="182">
        <f t="shared" si="10"/>
        <v>1671528</v>
      </c>
      <c r="AG355" s="182"/>
      <c r="AI355" s="63">
        <v>41234043.655500002</v>
      </c>
      <c r="AJ355" s="69">
        <f>+AI355/UR_BolxEst2[[#This Row],[TOTAL]]</f>
        <v>24.668473190697377</v>
      </c>
      <c r="AM355" s="183">
        <f>SUMIFS(UR_BolxEst2[[#This Row],[Federico Lacroze]:[General Lemos]],UR_BolxEst2[[#This Row],[Federico Lacroze]:[General Lemos]],"&gt;="&amp;LARGE(UR_BolxEst2[[#This Row],[Federico Lacroze]:[General Lemos]],11))</f>
        <v>1379031</v>
      </c>
      <c r="AN355" s="184">
        <f>+AM355/UR_BolxEst2[[#This Row],[TOTAL]]</f>
        <v>0.82501220440219969</v>
      </c>
      <c r="AO355" s="183">
        <f>+UR_BolxEst2[[#This Row],[TOTAL]]-AM355</f>
        <v>292497</v>
      </c>
      <c r="AP355" s="184">
        <f>+AO355/UR_BolxEst2[[#This Row],[TOTAL]]</f>
        <v>0.17498779559780034</v>
      </c>
    </row>
    <row r="356" spans="1:42" x14ac:dyDescent="0.25">
      <c r="A356" s="5">
        <v>1996</v>
      </c>
      <c r="B356" s="5" t="s">
        <v>9</v>
      </c>
      <c r="C356" s="5" t="s">
        <v>28</v>
      </c>
      <c r="D356" s="3">
        <v>10723</v>
      </c>
      <c r="G356" s="180">
        <v>2023</v>
      </c>
      <c r="H356" s="162" t="s">
        <v>6</v>
      </c>
      <c r="I356" s="215">
        <v>527149</v>
      </c>
      <c r="J356" s="215">
        <v>23123</v>
      </c>
      <c r="K356" s="215">
        <v>23243</v>
      </c>
      <c r="L356" s="215">
        <v>19949</v>
      </c>
      <c r="M356" s="215">
        <v>23748</v>
      </c>
      <c r="N356" s="215">
        <v>46719</v>
      </c>
      <c r="O356" s="215">
        <v>50226</v>
      </c>
      <c r="P356" s="215">
        <v>36046</v>
      </c>
      <c r="Q356" s="215">
        <v>42576</v>
      </c>
      <c r="R356" s="215">
        <v>62394</v>
      </c>
      <c r="S356" s="215">
        <v>112812</v>
      </c>
      <c r="T356" s="215">
        <v>111357</v>
      </c>
      <c r="U356" s="215">
        <v>27637</v>
      </c>
      <c r="V356" s="215">
        <v>9355</v>
      </c>
      <c r="W356" s="215">
        <v>69132</v>
      </c>
      <c r="X356" s="215">
        <v>42561</v>
      </c>
      <c r="Y356" s="215">
        <v>20054</v>
      </c>
      <c r="Z356" s="215">
        <v>20098</v>
      </c>
      <c r="AA356" s="215">
        <v>17317</v>
      </c>
      <c r="AB356" s="215">
        <v>28290</v>
      </c>
      <c r="AC356" s="215">
        <v>21171</v>
      </c>
      <c r="AD356" s="215">
        <v>29527</v>
      </c>
      <c r="AE356" s="215">
        <v>274871</v>
      </c>
      <c r="AF356" s="216">
        <f>SUM(I356:AE356)</f>
        <v>1639355</v>
      </c>
      <c r="AG356" s="216"/>
      <c r="AI356" s="63">
        <v>43856334.524999991</v>
      </c>
      <c r="AJ356" s="69">
        <f>+AI356/UR_BolxEst2[[#This Row],[TOTAL]]</f>
        <v>26.752188833413136</v>
      </c>
      <c r="AM356" s="183">
        <f>SUMIFS(UR_BolxEst2[[#This Row],[Federico Lacroze]:[General Lemos]],UR_BolxEst2[[#This Row],[Federico Lacroze]:[General Lemos]],"&gt;="&amp;LARGE(UR_BolxEst2[[#This Row],[Federico Lacroze]:[General Lemos]],11))</f>
        <v>1375843</v>
      </c>
      <c r="AN356" s="184">
        <f>+AM356/UR_BolxEst2[[#This Row],[TOTAL]]</f>
        <v>0.83925873285529984</v>
      </c>
      <c r="AO356" s="183">
        <f>+UR_BolxEst2[[#This Row],[TOTAL]]-AM356</f>
        <v>263512</v>
      </c>
      <c r="AP356" s="184">
        <f>+AO356/UR_BolxEst2[[#This Row],[TOTAL]]</f>
        <v>0.16074126714470019</v>
      </c>
    </row>
    <row r="357" spans="1:42" x14ac:dyDescent="0.25">
      <c r="A357" s="5">
        <v>1996</v>
      </c>
      <c r="B357" s="5" t="s">
        <v>10</v>
      </c>
      <c r="C357" s="5" t="s">
        <v>28</v>
      </c>
      <c r="D357" s="3">
        <v>9417</v>
      </c>
    </row>
    <row r="358" spans="1:42" x14ac:dyDescent="0.25">
      <c r="A358" s="5">
        <v>1996</v>
      </c>
      <c r="B358" s="5" t="s">
        <v>11</v>
      </c>
      <c r="C358" s="5" t="s">
        <v>28</v>
      </c>
      <c r="D358" s="3">
        <v>9191</v>
      </c>
    </row>
    <row r="359" spans="1:42" x14ac:dyDescent="0.25">
      <c r="A359" s="5">
        <v>1997</v>
      </c>
      <c r="B359" s="5" t="s">
        <v>12</v>
      </c>
      <c r="C359" s="5" t="s">
        <v>28</v>
      </c>
      <c r="D359" s="3">
        <v>9200</v>
      </c>
    </row>
    <row r="360" spans="1:42" x14ac:dyDescent="0.25">
      <c r="A360" s="5">
        <v>1997</v>
      </c>
      <c r="B360" s="5" t="s">
        <v>13</v>
      </c>
      <c r="C360" s="5" t="s">
        <v>28</v>
      </c>
      <c r="D360" s="3">
        <v>9062</v>
      </c>
    </row>
    <row r="361" spans="1:42" x14ac:dyDescent="0.25">
      <c r="A361" s="5">
        <v>1997</v>
      </c>
      <c r="B361" s="5" t="s">
        <v>14</v>
      </c>
      <c r="C361" s="5" t="s">
        <v>28</v>
      </c>
      <c r="D361" s="3">
        <v>10170</v>
      </c>
    </row>
    <row r="362" spans="1:42" x14ac:dyDescent="0.25">
      <c r="A362" s="5">
        <v>1997</v>
      </c>
      <c r="B362" s="5" t="s">
        <v>15</v>
      </c>
      <c r="C362" s="5" t="s">
        <v>28</v>
      </c>
      <c r="D362" s="3">
        <v>10872</v>
      </c>
    </row>
    <row r="363" spans="1:42" x14ac:dyDescent="0.25">
      <c r="A363" s="5">
        <v>1997</v>
      </c>
      <c r="B363" s="5" t="s">
        <v>4</v>
      </c>
      <c r="C363" s="5" t="s">
        <v>28</v>
      </c>
      <c r="D363" s="3">
        <v>10517</v>
      </c>
    </row>
    <row r="364" spans="1:42" x14ac:dyDescent="0.25">
      <c r="A364" s="5">
        <v>1997</v>
      </c>
      <c r="B364" s="5" t="s">
        <v>5</v>
      </c>
      <c r="C364" s="5" t="s">
        <v>28</v>
      </c>
      <c r="D364" s="3">
        <v>9637</v>
      </c>
    </row>
    <row r="365" spans="1:42" x14ac:dyDescent="0.25">
      <c r="A365" s="5">
        <v>1997</v>
      </c>
      <c r="B365" s="5" t="s">
        <v>6</v>
      </c>
      <c r="C365" s="5" t="s">
        <v>28</v>
      </c>
      <c r="D365" s="3">
        <v>10940</v>
      </c>
    </row>
    <row r="366" spans="1:42" x14ac:dyDescent="0.25">
      <c r="A366" s="5">
        <v>1997</v>
      </c>
      <c r="B366" s="5" t="s">
        <v>7</v>
      </c>
      <c r="C366" s="5" t="s">
        <v>28</v>
      </c>
      <c r="D366" s="3">
        <v>10287</v>
      </c>
    </row>
    <row r="367" spans="1:42" x14ac:dyDescent="0.25">
      <c r="A367" s="5">
        <v>1997</v>
      </c>
      <c r="B367" s="5" t="s">
        <v>8</v>
      </c>
      <c r="C367" s="5" t="s">
        <v>28</v>
      </c>
      <c r="D367" s="3">
        <v>11540</v>
      </c>
    </row>
    <row r="368" spans="1:42" x14ac:dyDescent="0.25">
      <c r="A368" s="5">
        <v>1997</v>
      </c>
      <c r="B368" s="5" t="s">
        <v>9</v>
      </c>
      <c r="C368" s="5" t="s">
        <v>28</v>
      </c>
      <c r="D368" s="3">
        <v>11895</v>
      </c>
    </row>
    <row r="369" spans="1:4" x14ac:dyDescent="0.25">
      <c r="A369" s="5">
        <v>1997</v>
      </c>
      <c r="B369" s="5" t="s">
        <v>10</v>
      </c>
      <c r="C369" s="5" t="s">
        <v>28</v>
      </c>
      <c r="D369" s="3">
        <v>10524</v>
      </c>
    </row>
    <row r="370" spans="1:4" x14ac:dyDescent="0.25">
      <c r="A370" s="5">
        <v>1997</v>
      </c>
      <c r="B370" s="5" t="s">
        <v>11</v>
      </c>
      <c r="C370" s="5" t="s">
        <v>28</v>
      </c>
      <c r="D370" s="3">
        <v>10954</v>
      </c>
    </row>
    <row r="371" spans="1:4" x14ac:dyDescent="0.25">
      <c r="A371" s="5">
        <v>1998</v>
      </c>
      <c r="B371" s="5" t="s">
        <v>12</v>
      </c>
      <c r="C371" s="5" t="s">
        <v>28</v>
      </c>
      <c r="D371" s="3">
        <v>10616</v>
      </c>
    </row>
    <row r="372" spans="1:4" x14ac:dyDescent="0.25">
      <c r="A372" s="5">
        <v>1998</v>
      </c>
      <c r="B372" s="5" t="s">
        <v>13</v>
      </c>
      <c r="C372" s="5" t="s">
        <v>28</v>
      </c>
      <c r="D372" s="3">
        <v>10282</v>
      </c>
    </row>
    <row r="373" spans="1:4" x14ac:dyDescent="0.25">
      <c r="A373" s="5">
        <v>1998</v>
      </c>
      <c r="B373" s="5" t="s">
        <v>14</v>
      </c>
      <c r="C373" s="5" t="s">
        <v>28</v>
      </c>
      <c r="D373" s="3">
        <v>13134</v>
      </c>
    </row>
    <row r="374" spans="1:4" x14ac:dyDescent="0.25">
      <c r="A374" s="5">
        <v>1998</v>
      </c>
      <c r="B374" s="5" t="s">
        <v>15</v>
      </c>
      <c r="C374" s="5" t="s">
        <v>28</v>
      </c>
      <c r="D374" s="3">
        <v>12205</v>
      </c>
    </row>
    <row r="375" spans="1:4" x14ac:dyDescent="0.25">
      <c r="A375" s="5">
        <v>1998</v>
      </c>
      <c r="B375" s="5" t="s">
        <v>4</v>
      </c>
      <c r="C375" s="5" t="s">
        <v>28</v>
      </c>
      <c r="D375" s="3">
        <v>11737</v>
      </c>
    </row>
    <row r="376" spans="1:4" x14ac:dyDescent="0.25">
      <c r="A376" s="5">
        <v>1998</v>
      </c>
      <c r="B376" s="5" t="s">
        <v>5</v>
      </c>
      <c r="C376" s="5" t="s">
        <v>28</v>
      </c>
      <c r="D376" s="3">
        <v>11984</v>
      </c>
    </row>
    <row r="377" spans="1:4" x14ac:dyDescent="0.25">
      <c r="A377" s="5">
        <v>1998</v>
      </c>
      <c r="B377" s="5" t="s">
        <v>6</v>
      </c>
      <c r="C377" s="5" t="s">
        <v>28</v>
      </c>
      <c r="D377" s="3">
        <v>12692</v>
      </c>
    </row>
    <row r="378" spans="1:4" x14ac:dyDescent="0.25">
      <c r="A378" s="5">
        <v>1998</v>
      </c>
      <c r="B378" s="5" t="s">
        <v>7</v>
      </c>
      <c r="C378" s="5" t="s">
        <v>28</v>
      </c>
      <c r="D378" s="3">
        <v>11830</v>
      </c>
    </row>
    <row r="379" spans="1:4" x14ac:dyDescent="0.25">
      <c r="A379" s="5">
        <v>1998</v>
      </c>
      <c r="B379" s="5" t="s">
        <v>8</v>
      </c>
      <c r="C379" s="5" t="s">
        <v>28</v>
      </c>
      <c r="D379" s="3">
        <v>12368</v>
      </c>
    </row>
    <row r="380" spans="1:4" x14ac:dyDescent="0.25">
      <c r="A380" s="5">
        <v>1998</v>
      </c>
      <c r="B380" s="5" t="s">
        <v>9</v>
      </c>
      <c r="C380" s="5" t="s">
        <v>28</v>
      </c>
      <c r="D380" s="3">
        <v>12396</v>
      </c>
    </row>
    <row r="381" spans="1:4" x14ac:dyDescent="0.25">
      <c r="A381" s="5">
        <v>1998</v>
      </c>
      <c r="B381" s="5" t="s">
        <v>10</v>
      </c>
      <c r="C381" s="5" t="s">
        <v>28</v>
      </c>
      <c r="D381" s="3">
        <v>12990</v>
      </c>
    </row>
    <row r="382" spans="1:4" x14ac:dyDescent="0.25">
      <c r="A382" s="5">
        <v>1998</v>
      </c>
      <c r="B382" s="5" t="s">
        <v>11</v>
      </c>
      <c r="C382" s="5" t="s">
        <v>28</v>
      </c>
      <c r="D382" s="3">
        <v>12377</v>
      </c>
    </row>
    <row r="383" spans="1:4" x14ac:dyDescent="0.25">
      <c r="A383" s="5">
        <v>1999</v>
      </c>
      <c r="B383" s="5" t="s">
        <v>12</v>
      </c>
      <c r="C383" s="5" t="s">
        <v>28</v>
      </c>
      <c r="D383" s="3">
        <v>10276</v>
      </c>
    </row>
    <row r="384" spans="1:4" x14ac:dyDescent="0.25">
      <c r="A384" s="5">
        <v>1999</v>
      </c>
      <c r="B384" s="5" t="s">
        <v>13</v>
      </c>
      <c r="C384" s="5" t="s">
        <v>28</v>
      </c>
      <c r="D384" s="3">
        <v>11151</v>
      </c>
    </row>
    <row r="385" spans="1:4" x14ac:dyDescent="0.25">
      <c r="A385" s="5">
        <v>1999</v>
      </c>
      <c r="B385" s="5" t="s">
        <v>14</v>
      </c>
      <c r="C385" s="5" t="s">
        <v>28</v>
      </c>
      <c r="D385" s="3">
        <v>13832</v>
      </c>
    </row>
    <row r="386" spans="1:4" x14ac:dyDescent="0.25">
      <c r="A386" s="5">
        <v>1999</v>
      </c>
      <c r="B386" s="5" t="s">
        <v>15</v>
      </c>
      <c r="C386" s="5" t="s">
        <v>28</v>
      </c>
      <c r="D386" s="3">
        <v>13475</v>
      </c>
    </row>
    <row r="387" spans="1:4" x14ac:dyDescent="0.25">
      <c r="A387" s="5">
        <v>1999</v>
      </c>
      <c r="B387" s="5" t="s">
        <v>4</v>
      </c>
      <c r="C387" s="5" t="s">
        <v>28</v>
      </c>
      <c r="D387" s="3">
        <v>14107</v>
      </c>
    </row>
    <row r="388" spans="1:4" x14ac:dyDescent="0.25">
      <c r="A388" s="5">
        <v>1999</v>
      </c>
      <c r="B388" s="5" t="s">
        <v>5</v>
      </c>
      <c r="C388" s="5" t="s">
        <v>28</v>
      </c>
      <c r="D388" s="3">
        <v>14251</v>
      </c>
    </row>
    <row r="389" spans="1:4" x14ac:dyDescent="0.25">
      <c r="A389" s="5">
        <v>1999</v>
      </c>
      <c r="B389" s="5" t="s">
        <v>6</v>
      </c>
      <c r="C389" s="5" t="s">
        <v>28</v>
      </c>
      <c r="D389" s="3">
        <v>16334</v>
      </c>
    </row>
    <row r="390" spans="1:4" x14ac:dyDescent="0.25">
      <c r="A390" s="5">
        <v>1999</v>
      </c>
      <c r="B390" s="5" t="s">
        <v>7</v>
      </c>
      <c r="C390" s="5" t="s">
        <v>28</v>
      </c>
      <c r="D390" s="3">
        <v>15486</v>
      </c>
    </row>
    <row r="391" spans="1:4" x14ac:dyDescent="0.25">
      <c r="A391" s="5">
        <v>1999</v>
      </c>
      <c r="B391" s="5" t="s">
        <v>8</v>
      </c>
      <c r="C391" s="5" t="s">
        <v>28</v>
      </c>
      <c r="D391" s="3">
        <v>15479</v>
      </c>
    </row>
    <row r="392" spans="1:4" x14ac:dyDescent="0.25">
      <c r="A392" s="5">
        <v>1999</v>
      </c>
      <c r="B392" s="5" t="s">
        <v>9</v>
      </c>
      <c r="C392" s="5" t="s">
        <v>28</v>
      </c>
      <c r="D392" s="3">
        <v>14323</v>
      </c>
    </row>
    <row r="393" spans="1:4" x14ac:dyDescent="0.25">
      <c r="A393" s="5">
        <v>1999</v>
      </c>
      <c r="B393" s="5" t="s">
        <v>10</v>
      </c>
      <c r="C393" s="5" t="s">
        <v>28</v>
      </c>
      <c r="D393" s="3">
        <v>15568</v>
      </c>
    </row>
    <row r="394" spans="1:4" x14ac:dyDescent="0.25">
      <c r="A394" s="5">
        <v>1999</v>
      </c>
      <c r="B394" s="5" t="s">
        <v>11</v>
      </c>
      <c r="C394" s="5" t="s">
        <v>28</v>
      </c>
      <c r="D394" s="3">
        <v>13866</v>
      </c>
    </row>
    <row r="395" spans="1:4" x14ac:dyDescent="0.25">
      <c r="A395" s="5">
        <v>2000</v>
      </c>
      <c r="B395" s="5" t="s">
        <v>12</v>
      </c>
      <c r="C395" s="5" t="s">
        <v>28</v>
      </c>
      <c r="D395" s="3">
        <v>12418</v>
      </c>
    </row>
    <row r="396" spans="1:4" x14ac:dyDescent="0.25">
      <c r="A396" s="5">
        <v>2000</v>
      </c>
      <c r="B396" s="5" t="s">
        <v>13</v>
      </c>
      <c r="C396" s="5" t="s">
        <v>28</v>
      </c>
      <c r="D396" s="3">
        <v>14487</v>
      </c>
    </row>
    <row r="397" spans="1:4" x14ac:dyDescent="0.25">
      <c r="A397" s="5">
        <v>2000</v>
      </c>
      <c r="B397" s="5" t="s">
        <v>14</v>
      </c>
      <c r="C397" s="5" t="s">
        <v>28</v>
      </c>
      <c r="D397" s="3">
        <v>19025</v>
      </c>
    </row>
    <row r="398" spans="1:4" x14ac:dyDescent="0.25">
      <c r="A398" s="5">
        <v>2000</v>
      </c>
      <c r="B398" s="5" t="s">
        <v>15</v>
      </c>
      <c r="C398" s="5" t="s">
        <v>28</v>
      </c>
      <c r="D398" s="3">
        <v>17255</v>
      </c>
    </row>
    <row r="399" spans="1:4" x14ac:dyDescent="0.25">
      <c r="A399" s="5">
        <v>2000</v>
      </c>
      <c r="B399" s="5" t="s">
        <v>4</v>
      </c>
      <c r="C399" s="5" t="s">
        <v>28</v>
      </c>
      <c r="D399" s="3">
        <v>16685</v>
      </c>
    </row>
    <row r="400" spans="1:4" x14ac:dyDescent="0.25">
      <c r="A400" s="5">
        <v>2000</v>
      </c>
      <c r="B400" s="5" t="s">
        <v>5</v>
      </c>
      <c r="C400" s="5" t="s">
        <v>28</v>
      </c>
      <c r="D400" s="3">
        <v>16311</v>
      </c>
    </row>
    <row r="401" spans="1:4" x14ac:dyDescent="0.25">
      <c r="A401" s="5">
        <v>2000</v>
      </c>
      <c r="B401" s="5" t="s">
        <v>6</v>
      </c>
      <c r="C401" s="5" t="s">
        <v>28</v>
      </c>
      <c r="D401" s="3">
        <v>17038</v>
      </c>
    </row>
    <row r="402" spans="1:4" x14ac:dyDescent="0.25">
      <c r="A402" s="5">
        <v>2000</v>
      </c>
      <c r="B402" s="5" t="s">
        <v>7</v>
      </c>
      <c r="C402" s="5" t="s">
        <v>28</v>
      </c>
      <c r="D402" s="3">
        <v>18084</v>
      </c>
    </row>
    <row r="403" spans="1:4" x14ac:dyDescent="0.25">
      <c r="A403" s="5">
        <v>2000</v>
      </c>
      <c r="B403" s="5" t="s">
        <v>8</v>
      </c>
      <c r="C403" s="5" t="s">
        <v>28</v>
      </c>
      <c r="D403" s="3">
        <v>19177</v>
      </c>
    </row>
    <row r="404" spans="1:4" x14ac:dyDescent="0.25">
      <c r="A404" s="5">
        <v>2000</v>
      </c>
      <c r="B404" s="5" t="s">
        <v>9</v>
      </c>
      <c r="C404" s="5" t="s">
        <v>28</v>
      </c>
      <c r="D404" s="3">
        <v>17495</v>
      </c>
    </row>
    <row r="405" spans="1:4" x14ac:dyDescent="0.25">
      <c r="A405" s="5">
        <v>2000</v>
      </c>
      <c r="B405" s="5" t="s">
        <v>10</v>
      </c>
      <c r="C405" s="5" t="s">
        <v>28</v>
      </c>
      <c r="D405" s="3">
        <v>16889</v>
      </c>
    </row>
    <row r="406" spans="1:4" x14ac:dyDescent="0.25">
      <c r="A406" s="5">
        <v>2000</v>
      </c>
      <c r="B406" s="5" t="s">
        <v>11</v>
      </c>
      <c r="C406" s="5" t="s">
        <v>28</v>
      </c>
      <c r="D406" s="3">
        <v>14342</v>
      </c>
    </row>
    <row r="407" spans="1:4" x14ac:dyDescent="0.25">
      <c r="A407" s="5">
        <v>2001</v>
      </c>
      <c r="B407" s="5" t="s">
        <v>12</v>
      </c>
      <c r="C407" s="5" t="s">
        <v>28</v>
      </c>
      <c r="D407" s="3">
        <v>13623</v>
      </c>
    </row>
    <row r="408" spans="1:4" x14ac:dyDescent="0.25">
      <c r="A408" s="5">
        <v>2001</v>
      </c>
      <c r="B408" s="5" t="s">
        <v>13</v>
      </c>
      <c r="C408" s="5" t="s">
        <v>28</v>
      </c>
      <c r="D408" s="3">
        <v>13930</v>
      </c>
    </row>
    <row r="409" spans="1:4" x14ac:dyDescent="0.25">
      <c r="A409" s="5">
        <v>2001</v>
      </c>
      <c r="B409" s="5" t="s">
        <v>14</v>
      </c>
      <c r="C409" s="5" t="s">
        <v>28</v>
      </c>
      <c r="D409" s="3">
        <v>17061</v>
      </c>
    </row>
    <row r="410" spans="1:4" x14ac:dyDescent="0.25">
      <c r="A410" s="5">
        <v>2001</v>
      </c>
      <c r="B410" s="5" t="s">
        <v>15</v>
      </c>
      <c r="C410" s="5" t="s">
        <v>28</v>
      </c>
      <c r="D410" s="3">
        <v>14387</v>
      </c>
    </row>
    <row r="411" spans="1:4" x14ac:dyDescent="0.25">
      <c r="A411" s="5">
        <v>2001</v>
      </c>
      <c r="B411" s="5" t="s">
        <v>4</v>
      </c>
      <c r="C411" s="5" t="s">
        <v>28</v>
      </c>
      <c r="D411" s="3">
        <v>17388</v>
      </c>
    </row>
    <row r="412" spans="1:4" x14ac:dyDescent="0.25">
      <c r="A412" s="5">
        <v>2001</v>
      </c>
      <c r="B412" s="5" t="s">
        <v>5</v>
      </c>
      <c r="C412" s="5" t="s">
        <v>28</v>
      </c>
      <c r="D412" s="3">
        <v>16155</v>
      </c>
    </row>
    <row r="413" spans="1:4" x14ac:dyDescent="0.25">
      <c r="A413" s="5">
        <v>2001</v>
      </c>
      <c r="B413" s="5" t="s">
        <v>6</v>
      </c>
      <c r="C413" s="5" t="s">
        <v>28</v>
      </c>
      <c r="D413" s="3">
        <v>14801</v>
      </c>
    </row>
    <row r="414" spans="1:4" x14ac:dyDescent="0.25">
      <c r="A414" s="5">
        <v>2001</v>
      </c>
      <c r="B414" s="5" t="s">
        <v>7</v>
      </c>
      <c r="C414" s="5" t="s">
        <v>28</v>
      </c>
      <c r="D414" s="3">
        <v>15873</v>
      </c>
    </row>
    <row r="415" spans="1:4" x14ac:dyDescent="0.25">
      <c r="A415" s="5">
        <v>2001</v>
      </c>
      <c r="B415" s="5" t="s">
        <v>8</v>
      </c>
      <c r="C415" s="5" t="s">
        <v>28</v>
      </c>
      <c r="D415" s="3">
        <v>13559</v>
      </c>
    </row>
    <row r="416" spans="1:4" x14ac:dyDescent="0.25">
      <c r="A416" s="5">
        <v>2001</v>
      </c>
      <c r="B416" s="5" t="s">
        <v>9</v>
      </c>
      <c r="C416" s="5" t="s">
        <v>28</v>
      </c>
      <c r="D416" s="3">
        <v>13869</v>
      </c>
    </row>
    <row r="417" spans="1:4" x14ac:dyDescent="0.25">
      <c r="A417" s="5">
        <v>2001</v>
      </c>
      <c r="B417" s="5" t="s">
        <v>10</v>
      </c>
      <c r="C417" s="5" t="s">
        <v>28</v>
      </c>
      <c r="D417" s="3">
        <v>13620</v>
      </c>
    </row>
    <row r="418" spans="1:4" x14ac:dyDescent="0.25">
      <c r="A418" s="5">
        <v>2001</v>
      </c>
      <c r="B418" s="5" t="s">
        <v>11</v>
      </c>
      <c r="C418" s="5" t="s">
        <v>28</v>
      </c>
      <c r="D418" s="3">
        <v>10004</v>
      </c>
    </row>
    <row r="419" spans="1:4" x14ac:dyDescent="0.25">
      <c r="A419" s="5">
        <v>2002</v>
      </c>
      <c r="B419" s="5" t="s">
        <v>12</v>
      </c>
      <c r="C419" s="5" t="s">
        <v>28</v>
      </c>
      <c r="D419" s="3">
        <v>10742</v>
      </c>
    </row>
    <row r="420" spans="1:4" x14ac:dyDescent="0.25">
      <c r="A420" s="5">
        <v>2002</v>
      </c>
      <c r="B420" s="5" t="s">
        <v>13</v>
      </c>
      <c r="C420" s="5" t="s">
        <v>28</v>
      </c>
      <c r="D420" s="3">
        <v>10148</v>
      </c>
    </row>
    <row r="421" spans="1:4" x14ac:dyDescent="0.25">
      <c r="A421" s="5">
        <v>2002</v>
      </c>
      <c r="B421" s="5" t="s">
        <v>14</v>
      </c>
      <c r="C421" s="5" t="s">
        <v>28</v>
      </c>
      <c r="D421" s="3">
        <v>11170</v>
      </c>
    </row>
    <row r="422" spans="1:4" x14ac:dyDescent="0.25">
      <c r="A422" s="5">
        <v>2002</v>
      </c>
      <c r="B422" s="5" t="s">
        <v>15</v>
      </c>
      <c r="C422" s="5" t="s">
        <v>28</v>
      </c>
      <c r="D422" s="3">
        <v>11281</v>
      </c>
    </row>
    <row r="423" spans="1:4" x14ac:dyDescent="0.25">
      <c r="A423" s="5">
        <v>2002</v>
      </c>
      <c r="B423" s="5" t="s">
        <v>4</v>
      </c>
      <c r="C423" s="5" t="s">
        <v>28</v>
      </c>
      <c r="D423" s="3">
        <v>13269</v>
      </c>
    </row>
    <row r="424" spans="1:4" x14ac:dyDescent="0.25">
      <c r="A424" s="5">
        <v>2002</v>
      </c>
      <c r="B424" s="5" t="s">
        <v>5</v>
      </c>
      <c r="C424" s="5" t="s">
        <v>28</v>
      </c>
      <c r="D424" s="3">
        <v>12450</v>
      </c>
    </row>
    <row r="425" spans="1:4" x14ac:dyDescent="0.25">
      <c r="A425" s="5">
        <v>2002</v>
      </c>
      <c r="B425" s="5" t="s">
        <v>6</v>
      </c>
      <c r="C425" s="5" t="s">
        <v>28</v>
      </c>
      <c r="D425" s="3">
        <v>15224</v>
      </c>
    </row>
    <row r="426" spans="1:4" x14ac:dyDescent="0.25">
      <c r="A426" s="5">
        <v>2002</v>
      </c>
      <c r="B426" s="5" t="s">
        <v>7</v>
      </c>
      <c r="C426" s="5" t="s">
        <v>28</v>
      </c>
      <c r="D426" s="3">
        <v>16627</v>
      </c>
    </row>
    <row r="427" spans="1:4" x14ac:dyDescent="0.25">
      <c r="A427" s="5">
        <v>2002</v>
      </c>
      <c r="B427" s="5" t="s">
        <v>8</v>
      </c>
      <c r="C427" s="5" t="s">
        <v>28</v>
      </c>
      <c r="D427" s="3">
        <v>16032</v>
      </c>
    </row>
    <row r="428" spans="1:4" x14ac:dyDescent="0.25">
      <c r="A428" s="5">
        <v>2002</v>
      </c>
      <c r="B428" s="5" t="s">
        <v>9</v>
      </c>
      <c r="C428" s="5" t="s">
        <v>28</v>
      </c>
      <c r="D428" s="3">
        <v>17685</v>
      </c>
    </row>
    <row r="429" spans="1:4" x14ac:dyDescent="0.25">
      <c r="A429" s="5">
        <v>2002</v>
      </c>
      <c r="B429" s="5" t="s">
        <v>10</v>
      </c>
      <c r="C429" s="5" t="s">
        <v>28</v>
      </c>
      <c r="D429" s="3">
        <v>16741</v>
      </c>
    </row>
    <row r="430" spans="1:4" x14ac:dyDescent="0.25">
      <c r="A430" s="5">
        <v>2002</v>
      </c>
      <c r="B430" s="5" t="s">
        <v>11</v>
      </c>
      <c r="C430" s="5" t="s">
        <v>28</v>
      </c>
      <c r="D430" s="3">
        <v>15214</v>
      </c>
    </row>
    <row r="431" spans="1:4" x14ac:dyDescent="0.25">
      <c r="A431" s="5">
        <v>2003</v>
      </c>
      <c r="B431" s="5" t="s">
        <v>12</v>
      </c>
      <c r="C431" s="5" t="s">
        <v>28</v>
      </c>
      <c r="D431" s="3">
        <v>13624</v>
      </c>
    </row>
    <row r="432" spans="1:4" x14ac:dyDescent="0.25">
      <c r="A432" s="5">
        <v>2003</v>
      </c>
      <c r="B432" s="5" t="s">
        <v>13</v>
      </c>
      <c r="C432" s="5" t="s">
        <v>28</v>
      </c>
      <c r="D432" s="3">
        <v>13439</v>
      </c>
    </row>
    <row r="433" spans="1:4" x14ac:dyDescent="0.25">
      <c r="A433" s="5">
        <v>2003</v>
      </c>
      <c r="B433" s="5" t="s">
        <v>14</v>
      </c>
      <c r="C433" s="5" t="s">
        <v>28</v>
      </c>
      <c r="D433" s="3">
        <v>16355</v>
      </c>
    </row>
    <row r="434" spans="1:4" x14ac:dyDescent="0.25">
      <c r="A434" s="5">
        <v>2003</v>
      </c>
      <c r="B434" s="5" t="s">
        <v>15</v>
      </c>
      <c r="C434" s="5" t="s">
        <v>28</v>
      </c>
      <c r="D434" s="3">
        <v>18075</v>
      </c>
    </row>
    <row r="435" spans="1:4" x14ac:dyDescent="0.25">
      <c r="A435" s="5">
        <v>2003</v>
      </c>
      <c r="B435" s="5" t="s">
        <v>4</v>
      </c>
      <c r="C435" s="5" t="s">
        <v>28</v>
      </c>
      <c r="D435" s="3">
        <v>21903</v>
      </c>
    </row>
    <row r="436" spans="1:4" x14ac:dyDescent="0.25">
      <c r="A436" s="5">
        <v>2003</v>
      </c>
      <c r="B436" s="5" t="s">
        <v>5</v>
      </c>
      <c r="C436" s="5" t="s">
        <v>28</v>
      </c>
      <c r="D436" s="3">
        <v>19690</v>
      </c>
    </row>
    <row r="437" spans="1:4" x14ac:dyDescent="0.25">
      <c r="A437" s="5">
        <v>2003</v>
      </c>
      <c r="B437" s="5" t="s">
        <v>6</v>
      </c>
      <c r="C437" s="5" t="s">
        <v>28</v>
      </c>
      <c r="D437" s="3">
        <v>21640</v>
      </c>
    </row>
    <row r="438" spans="1:4" x14ac:dyDescent="0.25">
      <c r="A438" s="5">
        <v>2003</v>
      </c>
      <c r="B438" s="5" t="s">
        <v>7</v>
      </c>
      <c r="C438" s="5" t="s">
        <v>28</v>
      </c>
      <c r="D438" s="3">
        <v>19707</v>
      </c>
    </row>
    <row r="439" spans="1:4" x14ac:dyDescent="0.25">
      <c r="A439" s="5">
        <v>2003</v>
      </c>
      <c r="B439" s="5" t="s">
        <v>8</v>
      </c>
      <c r="C439" s="5" t="s">
        <v>28</v>
      </c>
      <c r="D439" s="3">
        <v>19216</v>
      </c>
    </row>
    <row r="440" spans="1:4" x14ac:dyDescent="0.25">
      <c r="A440" s="5">
        <v>2003</v>
      </c>
      <c r="B440" s="5" t="s">
        <v>9</v>
      </c>
      <c r="C440" s="5" t="s">
        <v>28</v>
      </c>
      <c r="D440" s="3">
        <v>19216</v>
      </c>
    </row>
    <row r="441" spans="1:4" x14ac:dyDescent="0.25">
      <c r="A441" s="5">
        <v>2003</v>
      </c>
      <c r="B441" s="5" t="s">
        <v>10</v>
      </c>
      <c r="C441" s="5" t="s">
        <v>28</v>
      </c>
      <c r="D441" s="3">
        <v>17758</v>
      </c>
    </row>
    <row r="442" spans="1:4" x14ac:dyDescent="0.25">
      <c r="A442" s="5">
        <v>2003</v>
      </c>
      <c r="B442" s="5" t="s">
        <v>11</v>
      </c>
      <c r="C442" s="5" t="s">
        <v>28</v>
      </c>
      <c r="D442" s="3">
        <v>16531</v>
      </c>
    </row>
    <row r="443" spans="1:4" x14ac:dyDescent="0.25">
      <c r="A443" s="5">
        <v>2004</v>
      </c>
      <c r="B443" s="5" t="s">
        <v>12</v>
      </c>
      <c r="C443" s="5" t="s">
        <v>28</v>
      </c>
      <c r="D443" s="3">
        <v>16568</v>
      </c>
    </row>
    <row r="444" spans="1:4" x14ac:dyDescent="0.25">
      <c r="A444" s="5">
        <v>2004</v>
      </c>
      <c r="B444" s="5" t="s">
        <v>13</v>
      </c>
      <c r="C444" s="5" t="s">
        <v>28</v>
      </c>
      <c r="D444" s="3">
        <v>18091</v>
      </c>
    </row>
    <row r="445" spans="1:4" x14ac:dyDescent="0.25">
      <c r="A445" s="5">
        <v>2004</v>
      </c>
      <c r="B445" s="5" t="s">
        <v>14</v>
      </c>
      <c r="C445" s="5" t="s">
        <v>28</v>
      </c>
      <c r="D445" s="3">
        <v>22627</v>
      </c>
    </row>
    <row r="446" spans="1:4" x14ac:dyDescent="0.25">
      <c r="A446" s="5">
        <v>2004</v>
      </c>
      <c r="B446" s="5" t="s">
        <v>15</v>
      </c>
      <c r="C446" s="5" t="s">
        <v>28</v>
      </c>
      <c r="D446" s="3">
        <v>18934</v>
      </c>
    </row>
    <row r="447" spans="1:4" x14ac:dyDescent="0.25">
      <c r="A447" s="5">
        <v>2004</v>
      </c>
      <c r="B447" s="5" t="s">
        <v>4</v>
      </c>
      <c r="C447" s="5" t="s">
        <v>28</v>
      </c>
      <c r="D447" s="3">
        <v>18640</v>
      </c>
    </row>
    <row r="448" spans="1:4" x14ac:dyDescent="0.25">
      <c r="A448" s="5">
        <v>2004</v>
      </c>
      <c r="B448" s="5" t="s">
        <v>5</v>
      </c>
      <c r="C448" s="5" t="s">
        <v>28</v>
      </c>
      <c r="D448" s="3">
        <v>19370</v>
      </c>
    </row>
    <row r="449" spans="1:4" x14ac:dyDescent="0.25">
      <c r="A449" s="5">
        <v>2004</v>
      </c>
      <c r="B449" s="5" t="s">
        <v>6</v>
      </c>
      <c r="C449" s="5" t="s">
        <v>28</v>
      </c>
      <c r="D449" s="3">
        <v>18043</v>
      </c>
    </row>
    <row r="450" spans="1:4" x14ac:dyDescent="0.25">
      <c r="A450" s="5">
        <v>2004</v>
      </c>
      <c r="B450" s="5" t="s">
        <v>7</v>
      </c>
      <c r="C450" s="5" t="s">
        <v>28</v>
      </c>
      <c r="D450" s="3">
        <v>19132</v>
      </c>
    </row>
    <row r="451" spans="1:4" x14ac:dyDescent="0.25">
      <c r="A451" s="5">
        <v>2004</v>
      </c>
      <c r="B451" s="5" t="s">
        <v>8</v>
      </c>
      <c r="C451" s="5" t="s">
        <v>28</v>
      </c>
      <c r="D451" s="3">
        <v>20362</v>
      </c>
    </row>
    <row r="452" spans="1:4" x14ac:dyDescent="0.25">
      <c r="A452" s="5">
        <v>2004</v>
      </c>
      <c r="B452" s="5" t="s">
        <v>9</v>
      </c>
      <c r="C452" s="5" t="s">
        <v>28</v>
      </c>
      <c r="D452" s="3">
        <v>19418</v>
      </c>
    </row>
    <row r="453" spans="1:4" x14ac:dyDescent="0.25">
      <c r="A453" s="5">
        <v>2004</v>
      </c>
      <c r="B453" s="5" t="s">
        <v>10</v>
      </c>
      <c r="C453" s="5" t="s">
        <v>28</v>
      </c>
      <c r="D453" s="3">
        <v>20366</v>
      </c>
    </row>
    <row r="454" spans="1:4" x14ac:dyDescent="0.25">
      <c r="A454" s="5">
        <v>2004</v>
      </c>
      <c r="B454" s="5" t="s">
        <v>11</v>
      </c>
      <c r="C454" s="5" t="s">
        <v>28</v>
      </c>
      <c r="D454" s="3">
        <v>18001</v>
      </c>
    </row>
    <row r="455" spans="1:4" x14ac:dyDescent="0.25">
      <c r="A455" s="5">
        <v>2005</v>
      </c>
      <c r="B455" s="5" t="s">
        <v>12</v>
      </c>
      <c r="C455" s="5" t="s">
        <v>28</v>
      </c>
      <c r="D455" s="3">
        <v>16463</v>
      </c>
    </row>
    <row r="456" spans="1:4" x14ac:dyDescent="0.25">
      <c r="A456" s="5">
        <v>2005</v>
      </c>
      <c r="B456" s="5" t="s">
        <v>13</v>
      </c>
      <c r="C456" s="5" t="s">
        <v>28</v>
      </c>
      <c r="D456" s="3">
        <v>16709</v>
      </c>
    </row>
    <row r="457" spans="1:4" x14ac:dyDescent="0.25">
      <c r="A457" s="5">
        <v>2005</v>
      </c>
      <c r="B457" s="5" t="s">
        <v>14</v>
      </c>
      <c r="C457" s="5" t="s">
        <v>28</v>
      </c>
      <c r="D457" s="3">
        <v>19758</v>
      </c>
    </row>
    <row r="458" spans="1:4" x14ac:dyDescent="0.25">
      <c r="A458" s="5">
        <v>2005</v>
      </c>
      <c r="B458" s="5" t="s">
        <v>15</v>
      </c>
      <c r="C458" s="5" t="s">
        <v>28</v>
      </c>
      <c r="D458" s="3">
        <v>19320</v>
      </c>
    </row>
    <row r="459" spans="1:4" x14ac:dyDescent="0.25">
      <c r="A459" s="5">
        <v>2005</v>
      </c>
      <c r="B459" s="5" t="s">
        <v>4</v>
      </c>
      <c r="C459" s="5" t="s">
        <v>28</v>
      </c>
      <c r="D459" s="3">
        <v>18613</v>
      </c>
    </row>
    <row r="460" spans="1:4" x14ac:dyDescent="0.25">
      <c r="A460" s="5">
        <v>2005</v>
      </c>
      <c r="B460" s="5" t="s">
        <v>5</v>
      </c>
      <c r="C460" s="5" t="s">
        <v>28</v>
      </c>
      <c r="D460" s="3">
        <v>17939</v>
      </c>
    </row>
    <row r="461" spans="1:4" x14ac:dyDescent="0.25">
      <c r="A461" s="5">
        <v>2005</v>
      </c>
      <c r="B461" s="5" t="s">
        <v>6</v>
      </c>
      <c r="C461" s="5" t="s">
        <v>28</v>
      </c>
      <c r="D461" s="3">
        <v>17749</v>
      </c>
    </row>
    <row r="462" spans="1:4" x14ac:dyDescent="0.25">
      <c r="A462" s="5">
        <v>2005</v>
      </c>
      <c r="B462" s="5" t="s">
        <v>7</v>
      </c>
      <c r="C462" s="5" t="s">
        <v>28</v>
      </c>
      <c r="D462" s="3">
        <v>18778</v>
      </c>
    </row>
    <row r="463" spans="1:4" x14ac:dyDescent="0.25">
      <c r="A463" s="5">
        <v>2005</v>
      </c>
      <c r="B463" s="5" t="s">
        <v>8</v>
      </c>
      <c r="C463" s="5" t="s">
        <v>28</v>
      </c>
      <c r="D463" s="3">
        <v>18811</v>
      </c>
    </row>
    <row r="464" spans="1:4" x14ac:dyDescent="0.25">
      <c r="A464" s="5">
        <v>2005</v>
      </c>
      <c r="B464" s="5" t="s">
        <v>9</v>
      </c>
      <c r="C464" s="5" t="s">
        <v>28</v>
      </c>
      <c r="D464" s="3">
        <v>17435</v>
      </c>
    </row>
    <row r="465" spans="1:4" x14ac:dyDescent="0.25">
      <c r="A465" s="5">
        <v>2005</v>
      </c>
      <c r="B465" s="5" t="s">
        <v>10</v>
      </c>
      <c r="C465" s="5" t="s">
        <v>28</v>
      </c>
      <c r="D465" s="3">
        <v>18342</v>
      </c>
    </row>
    <row r="466" spans="1:4" x14ac:dyDescent="0.25">
      <c r="A466" s="5">
        <v>2005</v>
      </c>
      <c r="B466" s="5" t="s">
        <v>11</v>
      </c>
      <c r="C466" s="5" t="s">
        <v>28</v>
      </c>
      <c r="D466" s="3">
        <v>16241</v>
      </c>
    </row>
    <row r="467" spans="1:4" x14ac:dyDescent="0.25">
      <c r="A467" s="5">
        <v>2006</v>
      </c>
      <c r="B467" s="5" t="s">
        <v>12</v>
      </c>
      <c r="C467" s="5" t="s">
        <v>28</v>
      </c>
      <c r="D467" s="3">
        <v>15417</v>
      </c>
    </row>
    <row r="468" spans="1:4" x14ac:dyDescent="0.25">
      <c r="A468" s="5">
        <v>2006</v>
      </c>
      <c r="B468" s="5" t="s">
        <v>13</v>
      </c>
      <c r="C468" s="5" t="s">
        <v>28</v>
      </c>
      <c r="D468" s="3">
        <v>15073</v>
      </c>
    </row>
    <row r="469" spans="1:4" x14ac:dyDescent="0.25">
      <c r="A469" s="5">
        <v>2006</v>
      </c>
      <c r="B469" s="5" t="s">
        <v>14</v>
      </c>
      <c r="C469" s="5" t="s">
        <v>28</v>
      </c>
      <c r="D469" s="3">
        <v>18983</v>
      </c>
    </row>
    <row r="470" spans="1:4" x14ac:dyDescent="0.25">
      <c r="A470" s="5">
        <v>2006</v>
      </c>
      <c r="B470" s="5" t="s">
        <v>15</v>
      </c>
      <c r="C470" s="5" t="s">
        <v>28</v>
      </c>
      <c r="D470" s="3">
        <v>18689</v>
      </c>
    </row>
    <row r="471" spans="1:4" x14ac:dyDescent="0.25">
      <c r="A471" s="5">
        <v>2006</v>
      </c>
      <c r="B471" s="5" t="s">
        <v>4</v>
      </c>
      <c r="C471" s="5" t="s">
        <v>28</v>
      </c>
      <c r="D471" s="3">
        <v>20186</v>
      </c>
    </row>
    <row r="472" spans="1:4" x14ac:dyDescent="0.25">
      <c r="A472" s="5">
        <v>2006</v>
      </c>
      <c r="B472" s="5" t="s">
        <v>5</v>
      </c>
      <c r="C472" s="5" t="s">
        <v>28</v>
      </c>
      <c r="D472" s="3">
        <v>19448</v>
      </c>
    </row>
    <row r="473" spans="1:4" x14ac:dyDescent="0.25">
      <c r="A473" s="5">
        <v>2006</v>
      </c>
      <c r="B473" s="5" t="s">
        <v>6</v>
      </c>
      <c r="C473" s="5" t="s">
        <v>28</v>
      </c>
      <c r="D473" s="3">
        <v>19842</v>
      </c>
    </row>
    <row r="474" spans="1:4" x14ac:dyDescent="0.25">
      <c r="A474" s="5">
        <v>2006</v>
      </c>
      <c r="B474" s="5" t="s">
        <v>7</v>
      </c>
      <c r="C474" s="5" t="s">
        <v>28</v>
      </c>
      <c r="D474" s="3">
        <v>20538</v>
      </c>
    </row>
    <row r="475" spans="1:4" x14ac:dyDescent="0.25">
      <c r="A475" s="5">
        <v>2006</v>
      </c>
      <c r="B475" s="5" t="s">
        <v>8</v>
      </c>
      <c r="C475" s="5" t="s">
        <v>28</v>
      </c>
      <c r="D475" s="3">
        <v>20367</v>
      </c>
    </row>
    <row r="476" spans="1:4" x14ac:dyDescent="0.25">
      <c r="A476" s="5">
        <v>2006</v>
      </c>
      <c r="B476" s="5" t="s">
        <v>9</v>
      </c>
      <c r="C476" s="5" t="s">
        <v>28</v>
      </c>
      <c r="D476" s="3">
        <v>18645</v>
      </c>
    </row>
    <row r="477" spans="1:4" x14ac:dyDescent="0.25">
      <c r="A477" s="5">
        <v>2006</v>
      </c>
      <c r="B477" s="5" t="s">
        <v>10</v>
      </c>
      <c r="C477" s="5" t="s">
        <v>28</v>
      </c>
      <c r="D477" s="3">
        <v>19413</v>
      </c>
    </row>
    <row r="478" spans="1:4" x14ac:dyDescent="0.25">
      <c r="A478" s="5">
        <v>2006</v>
      </c>
      <c r="B478" s="5" t="s">
        <v>11</v>
      </c>
      <c r="C478" s="5" t="s">
        <v>28</v>
      </c>
      <c r="D478" s="3">
        <v>16264</v>
      </c>
    </row>
    <row r="479" spans="1:4" x14ac:dyDescent="0.25">
      <c r="A479" s="5">
        <v>2007</v>
      </c>
      <c r="B479" s="5" t="s">
        <v>12</v>
      </c>
      <c r="C479" s="5" t="s">
        <v>28</v>
      </c>
      <c r="D479" s="3">
        <v>16673</v>
      </c>
    </row>
    <row r="480" spans="1:4" x14ac:dyDescent="0.25">
      <c r="A480" s="5">
        <v>2007</v>
      </c>
      <c r="B480" s="5" t="s">
        <v>13</v>
      </c>
      <c r="C480" s="5" t="s">
        <v>28</v>
      </c>
      <c r="D480" s="3">
        <v>16324</v>
      </c>
    </row>
    <row r="481" spans="1:4" x14ac:dyDescent="0.25">
      <c r="A481" s="5">
        <v>2007</v>
      </c>
      <c r="B481" s="5" t="s">
        <v>14</v>
      </c>
      <c r="C481" s="5" t="s">
        <v>28</v>
      </c>
      <c r="D481" s="3">
        <v>19269</v>
      </c>
    </row>
    <row r="482" spans="1:4" x14ac:dyDescent="0.25">
      <c r="A482" s="5">
        <v>2007</v>
      </c>
      <c r="B482" s="5" t="s">
        <v>15</v>
      </c>
      <c r="C482" s="5" t="s">
        <v>28</v>
      </c>
      <c r="D482" s="3">
        <v>15678</v>
      </c>
    </row>
    <row r="483" spans="1:4" x14ac:dyDescent="0.25">
      <c r="A483" s="5">
        <v>2007</v>
      </c>
      <c r="B483" s="5" t="s">
        <v>4</v>
      </c>
      <c r="C483" s="5" t="s">
        <v>28</v>
      </c>
      <c r="D483" s="3">
        <v>14995</v>
      </c>
    </row>
    <row r="484" spans="1:4" x14ac:dyDescent="0.25">
      <c r="A484" s="5">
        <v>2007</v>
      </c>
      <c r="B484" s="5" t="s">
        <v>5</v>
      </c>
      <c r="C484" s="5" t="s">
        <v>28</v>
      </c>
      <c r="D484" s="3">
        <v>13663</v>
      </c>
    </row>
    <row r="485" spans="1:4" x14ac:dyDescent="0.25">
      <c r="A485" s="5">
        <v>2007</v>
      </c>
      <c r="B485" s="5" t="s">
        <v>6</v>
      </c>
      <c r="C485" s="5" t="s">
        <v>28</v>
      </c>
      <c r="D485" s="3">
        <v>13652</v>
      </c>
    </row>
    <row r="486" spans="1:4" x14ac:dyDescent="0.25">
      <c r="A486" s="5">
        <v>2007</v>
      </c>
      <c r="B486" s="5" t="s">
        <v>7</v>
      </c>
      <c r="C486" s="5" t="s">
        <v>28</v>
      </c>
      <c r="D486" s="3">
        <v>14416</v>
      </c>
    </row>
    <row r="487" spans="1:4" x14ac:dyDescent="0.25">
      <c r="A487" s="5">
        <v>2007</v>
      </c>
      <c r="B487" s="5" t="s">
        <v>8</v>
      </c>
      <c r="C487" s="5" t="s">
        <v>28</v>
      </c>
      <c r="D487" s="3">
        <v>13782</v>
      </c>
    </row>
    <row r="488" spans="1:4" x14ac:dyDescent="0.25">
      <c r="A488" s="5">
        <v>2007</v>
      </c>
      <c r="B488" s="5" t="s">
        <v>9</v>
      </c>
      <c r="C488" s="5" t="s">
        <v>28</v>
      </c>
      <c r="D488" s="3">
        <v>14371</v>
      </c>
    </row>
    <row r="489" spans="1:4" x14ac:dyDescent="0.25">
      <c r="A489" s="5">
        <v>2007</v>
      </c>
      <c r="B489" s="5" t="s">
        <v>10</v>
      </c>
      <c r="C489" s="5" t="s">
        <v>28</v>
      </c>
      <c r="D489" s="3">
        <v>15749</v>
      </c>
    </row>
    <row r="490" spans="1:4" x14ac:dyDescent="0.25">
      <c r="A490" s="5">
        <v>2007</v>
      </c>
      <c r="B490" s="5" t="s">
        <v>11</v>
      </c>
      <c r="C490" s="5" t="s">
        <v>28</v>
      </c>
      <c r="D490" s="3">
        <v>12458</v>
      </c>
    </row>
    <row r="491" spans="1:4" x14ac:dyDescent="0.25">
      <c r="A491" s="5">
        <v>2008</v>
      </c>
      <c r="B491" s="5" t="s">
        <v>12</v>
      </c>
      <c r="C491" s="5" t="s">
        <v>28</v>
      </c>
      <c r="D491" s="3">
        <v>12054</v>
      </c>
    </row>
    <row r="492" spans="1:4" x14ac:dyDescent="0.25">
      <c r="A492" s="5">
        <v>2008</v>
      </c>
      <c r="B492" s="5" t="s">
        <v>13</v>
      </c>
      <c r="C492" s="5" t="s">
        <v>28</v>
      </c>
      <c r="D492" s="3">
        <v>12040</v>
      </c>
    </row>
    <row r="493" spans="1:4" x14ac:dyDescent="0.25">
      <c r="A493" s="5">
        <v>2008</v>
      </c>
      <c r="B493" s="5" t="s">
        <v>14</v>
      </c>
      <c r="C493" s="5" t="s">
        <v>28</v>
      </c>
      <c r="D493" s="3">
        <v>12706</v>
      </c>
    </row>
    <row r="494" spans="1:4" x14ac:dyDescent="0.25">
      <c r="A494" s="5">
        <v>2008</v>
      </c>
      <c r="B494" s="5" t="s">
        <v>15</v>
      </c>
      <c r="C494" s="5" t="s">
        <v>28</v>
      </c>
      <c r="D494" s="3">
        <v>13710</v>
      </c>
    </row>
    <row r="495" spans="1:4" x14ac:dyDescent="0.25">
      <c r="A495" s="5">
        <v>2008</v>
      </c>
      <c r="B495" s="5" t="s">
        <v>4</v>
      </c>
      <c r="C495" s="5" t="s">
        <v>28</v>
      </c>
      <c r="D495" s="3">
        <v>12624</v>
      </c>
    </row>
    <row r="496" spans="1:4" x14ac:dyDescent="0.25">
      <c r="A496" s="5">
        <v>2008</v>
      </c>
      <c r="B496" s="5" t="s">
        <v>5</v>
      </c>
      <c r="C496" s="5" t="s">
        <v>28</v>
      </c>
      <c r="D496" s="3">
        <v>11601</v>
      </c>
    </row>
    <row r="497" spans="1:4" x14ac:dyDescent="0.25">
      <c r="A497" s="5">
        <v>2008</v>
      </c>
      <c r="B497" s="5" t="s">
        <v>6</v>
      </c>
      <c r="C497" s="5" t="s">
        <v>28</v>
      </c>
      <c r="D497" s="3">
        <v>12076</v>
      </c>
    </row>
    <row r="498" spans="1:4" x14ac:dyDescent="0.25">
      <c r="A498" s="5">
        <v>2008</v>
      </c>
      <c r="B498" s="5" t="s">
        <v>7</v>
      </c>
      <c r="C498" s="5" t="s">
        <v>28</v>
      </c>
      <c r="D498" s="3">
        <v>11123</v>
      </c>
    </row>
    <row r="499" spans="1:4" x14ac:dyDescent="0.25">
      <c r="A499" s="5">
        <v>2008</v>
      </c>
      <c r="B499" s="5" t="s">
        <v>8</v>
      </c>
      <c r="C499" s="5" t="s">
        <v>28</v>
      </c>
      <c r="D499" s="3">
        <v>12007</v>
      </c>
    </row>
    <row r="500" spans="1:4" x14ac:dyDescent="0.25">
      <c r="A500" s="5">
        <v>2008</v>
      </c>
      <c r="B500" s="5" t="s">
        <v>9</v>
      </c>
      <c r="C500" s="5" t="s">
        <v>28</v>
      </c>
      <c r="D500" s="3">
        <v>11589</v>
      </c>
    </row>
    <row r="501" spans="1:4" x14ac:dyDescent="0.25">
      <c r="A501" s="5">
        <v>2008</v>
      </c>
      <c r="B501" s="5" t="s">
        <v>10</v>
      </c>
      <c r="C501" s="5" t="s">
        <v>28</v>
      </c>
      <c r="D501" s="3">
        <v>10410</v>
      </c>
    </row>
    <row r="502" spans="1:4" x14ac:dyDescent="0.25">
      <c r="A502" s="5">
        <v>2008</v>
      </c>
      <c r="B502" s="5" t="s">
        <v>11</v>
      </c>
      <c r="C502" s="5" t="s">
        <v>28</v>
      </c>
      <c r="D502" s="3">
        <v>11137</v>
      </c>
    </row>
    <row r="503" spans="1:4" x14ac:dyDescent="0.25">
      <c r="A503" s="5">
        <v>2009</v>
      </c>
      <c r="B503" s="5" t="s">
        <v>12</v>
      </c>
      <c r="C503" s="5" t="s">
        <v>28</v>
      </c>
      <c r="D503" s="3">
        <v>9389</v>
      </c>
    </row>
    <row r="504" spans="1:4" x14ac:dyDescent="0.25">
      <c r="A504" s="5">
        <v>2009</v>
      </c>
      <c r="B504" s="5" t="s">
        <v>13</v>
      </c>
      <c r="C504" s="5" t="s">
        <v>28</v>
      </c>
      <c r="D504" s="3">
        <v>9425</v>
      </c>
    </row>
    <row r="505" spans="1:4" x14ac:dyDescent="0.25">
      <c r="A505" s="5">
        <v>2009</v>
      </c>
      <c r="B505" s="5" t="s">
        <v>14</v>
      </c>
      <c r="C505" s="5" t="s">
        <v>28</v>
      </c>
      <c r="D505" s="3">
        <v>10810</v>
      </c>
    </row>
    <row r="506" spans="1:4" x14ac:dyDescent="0.25">
      <c r="A506" s="5">
        <v>2009</v>
      </c>
      <c r="B506" s="5" t="s">
        <v>15</v>
      </c>
      <c r="C506" s="5" t="s">
        <v>28</v>
      </c>
      <c r="D506" s="3">
        <v>10836</v>
      </c>
    </row>
    <row r="507" spans="1:4" x14ac:dyDescent="0.25">
      <c r="A507" s="5">
        <v>2009</v>
      </c>
      <c r="B507" s="5" t="s">
        <v>4</v>
      </c>
      <c r="C507" s="5" t="s">
        <v>28</v>
      </c>
      <c r="D507" s="3">
        <v>10597</v>
      </c>
    </row>
    <row r="508" spans="1:4" x14ac:dyDescent="0.25">
      <c r="A508" s="5">
        <v>2009</v>
      </c>
      <c r="B508" s="5" t="s">
        <v>5</v>
      </c>
      <c r="C508" s="5" t="s">
        <v>28</v>
      </c>
      <c r="D508" s="3">
        <v>11700</v>
      </c>
    </row>
    <row r="509" spans="1:4" x14ac:dyDescent="0.25">
      <c r="A509" s="5">
        <v>2009</v>
      </c>
      <c r="B509" s="5" t="s">
        <v>6</v>
      </c>
      <c r="C509" s="5" t="s">
        <v>28</v>
      </c>
      <c r="D509" s="3">
        <v>10740</v>
      </c>
    </row>
    <row r="510" spans="1:4" x14ac:dyDescent="0.25">
      <c r="A510" s="5">
        <v>2009</v>
      </c>
      <c r="B510" s="5" t="s">
        <v>7</v>
      </c>
      <c r="C510" s="5" t="s">
        <v>28</v>
      </c>
      <c r="D510" s="3">
        <v>11148</v>
      </c>
    </row>
    <row r="511" spans="1:4" x14ac:dyDescent="0.25">
      <c r="A511" s="5">
        <v>2009</v>
      </c>
      <c r="B511" s="5" t="s">
        <v>8</v>
      </c>
      <c r="C511" s="5" t="s">
        <v>28</v>
      </c>
      <c r="D511" s="3">
        <v>12270</v>
      </c>
    </row>
    <row r="512" spans="1:4" x14ac:dyDescent="0.25">
      <c r="A512" s="5">
        <v>2009</v>
      </c>
      <c r="B512" s="5" t="s">
        <v>9</v>
      </c>
      <c r="C512" s="5" t="s">
        <v>28</v>
      </c>
      <c r="D512" s="3">
        <v>12515</v>
      </c>
    </row>
    <row r="513" spans="1:4" x14ac:dyDescent="0.25">
      <c r="A513" s="5">
        <v>2009</v>
      </c>
      <c r="B513" s="5" t="s">
        <v>10</v>
      </c>
      <c r="C513" s="5" t="s">
        <v>28</v>
      </c>
      <c r="D513" s="3">
        <v>11424</v>
      </c>
    </row>
    <row r="514" spans="1:4" x14ac:dyDescent="0.25">
      <c r="A514" s="5">
        <v>2009</v>
      </c>
      <c r="B514" s="5" t="s">
        <v>11</v>
      </c>
      <c r="C514" s="5" t="s">
        <v>28</v>
      </c>
      <c r="D514" s="3">
        <v>10511</v>
      </c>
    </row>
    <row r="515" spans="1:4" x14ac:dyDescent="0.25">
      <c r="A515" s="5">
        <v>2010</v>
      </c>
      <c r="B515" s="5" t="s">
        <v>12</v>
      </c>
      <c r="C515" s="5" t="s">
        <v>28</v>
      </c>
      <c r="D515" s="3">
        <v>8825</v>
      </c>
    </row>
    <row r="516" spans="1:4" x14ac:dyDescent="0.25">
      <c r="A516" s="5">
        <v>2010</v>
      </c>
      <c r="B516" s="5" t="s">
        <v>13</v>
      </c>
      <c r="C516" s="5" t="s">
        <v>28</v>
      </c>
      <c r="D516" s="3">
        <v>9037</v>
      </c>
    </row>
    <row r="517" spans="1:4" x14ac:dyDescent="0.25">
      <c r="A517" s="5">
        <v>2010</v>
      </c>
      <c r="B517" s="5" t="s">
        <v>14</v>
      </c>
      <c r="C517" s="5" t="s">
        <v>28</v>
      </c>
      <c r="D517" s="3">
        <v>10972</v>
      </c>
    </row>
    <row r="518" spans="1:4" x14ac:dyDescent="0.25">
      <c r="A518" s="5">
        <v>2010</v>
      </c>
      <c r="B518" s="5" t="s">
        <v>15</v>
      </c>
      <c r="C518" s="5" t="s">
        <v>28</v>
      </c>
      <c r="D518" s="3">
        <v>11079</v>
      </c>
    </row>
    <row r="519" spans="1:4" x14ac:dyDescent="0.25">
      <c r="A519" s="5">
        <v>2010</v>
      </c>
      <c r="B519" s="5" t="s">
        <v>4</v>
      </c>
      <c r="C519" s="5" t="s">
        <v>28</v>
      </c>
      <c r="D519" s="3">
        <v>11196</v>
      </c>
    </row>
    <row r="520" spans="1:4" x14ac:dyDescent="0.25">
      <c r="A520" s="5">
        <v>2010</v>
      </c>
      <c r="B520" s="5" t="s">
        <v>5</v>
      </c>
      <c r="C520" s="5" t="s">
        <v>28</v>
      </c>
      <c r="D520" s="3">
        <v>11883</v>
      </c>
    </row>
    <row r="521" spans="1:4" x14ac:dyDescent="0.25">
      <c r="A521" s="5">
        <v>2010</v>
      </c>
      <c r="B521" s="5" t="s">
        <v>6</v>
      </c>
      <c r="C521" s="5" t="s">
        <v>28</v>
      </c>
      <c r="D521" s="3">
        <v>11647</v>
      </c>
    </row>
    <row r="522" spans="1:4" x14ac:dyDescent="0.25">
      <c r="A522" s="5">
        <v>2010</v>
      </c>
      <c r="B522" s="5" t="s">
        <v>7</v>
      </c>
      <c r="C522" s="5" t="s">
        <v>28</v>
      </c>
      <c r="D522" s="3">
        <v>12117</v>
      </c>
    </row>
    <row r="523" spans="1:4" x14ac:dyDescent="0.25">
      <c r="A523" s="5">
        <v>2010</v>
      </c>
      <c r="B523" s="5" t="s">
        <v>8</v>
      </c>
      <c r="C523" s="5" t="s">
        <v>28</v>
      </c>
      <c r="D523" s="3">
        <v>12278</v>
      </c>
    </row>
    <row r="524" spans="1:4" x14ac:dyDescent="0.25">
      <c r="A524" s="5">
        <v>2010</v>
      </c>
      <c r="B524" s="5" t="s">
        <v>9</v>
      </c>
      <c r="C524" s="5" t="s">
        <v>28</v>
      </c>
      <c r="D524" s="3">
        <v>9689</v>
      </c>
    </row>
    <row r="525" spans="1:4" x14ac:dyDescent="0.25">
      <c r="A525" s="5">
        <v>2010</v>
      </c>
      <c r="B525" s="5" t="s">
        <v>10</v>
      </c>
      <c r="C525" s="5" t="s">
        <v>28</v>
      </c>
      <c r="D525" s="3">
        <v>12392</v>
      </c>
    </row>
    <row r="526" spans="1:4" x14ac:dyDescent="0.25">
      <c r="A526" s="5">
        <v>2010</v>
      </c>
      <c r="B526" s="5" t="s">
        <v>11</v>
      </c>
      <c r="C526" s="5" t="s">
        <v>28</v>
      </c>
      <c r="D526" s="3">
        <v>10658</v>
      </c>
    </row>
    <row r="527" spans="1:4" x14ac:dyDescent="0.25">
      <c r="A527" s="5">
        <v>2011</v>
      </c>
      <c r="B527" s="5" t="s">
        <v>12</v>
      </c>
      <c r="C527" s="5" t="s">
        <v>28</v>
      </c>
      <c r="D527" s="3">
        <v>9322</v>
      </c>
    </row>
    <row r="528" spans="1:4" x14ac:dyDescent="0.25">
      <c r="A528" s="5">
        <v>2011</v>
      </c>
      <c r="B528" s="5" t="s">
        <v>13</v>
      </c>
      <c r="C528" s="5" t="s">
        <v>28</v>
      </c>
      <c r="D528" s="3">
        <v>8381</v>
      </c>
    </row>
    <row r="529" spans="1:4" x14ac:dyDescent="0.25">
      <c r="A529" s="5">
        <v>2011</v>
      </c>
      <c r="B529" s="5" t="s">
        <v>14</v>
      </c>
      <c r="C529" s="5" t="s">
        <v>28</v>
      </c>
      <c r="D529" s="3">
        <v>9507</v>
      </c>
    </row>
    <row r="530" spans="1:4" x14ac:dyDescent="0.25">
      <c r="A530" s="5">
        <v>2011</v>
      </c>
      <c r="B530" s="5" t="s">
        <v>15</v>
      </c>
      <c r="C530" s="5" t="s">
        <v>28</v>
      </c>
      <c r="D530" s="3">
        <v>8119</v>
      </c>
    </row>
    <row r="531" spans="1:4" x14ac:dyDescent="0.25">
      <c r="A531" s="5">
        <v>2011</v>
      </c>
      <c r="B531" s="5" t="s">
        <v>4</v>
      </c>
      <c r="C531" s="5" t="s">
        <v>28</v>
      </c>
      <c r="D531" s="3">
        <v>8635</v>
      </c>
    </row>
    <row r="532" spans="1:4" x14ac:dyDescent="0.25">
      <c r="A532" s="5">
        <v>2011</v>
      </c>
      <c r="B532" s="5" t="s">
        <v>5</v>
      </c>
      <c r="C532" s="5" t="s">
        <v>28</v>
      </c>
      <c r="D532" s="3">
        <v>7576</v>
      </c>
    </row>
    <row r="533" spans="1:4" x14ac:dyDescent="0.25">
      <c r="A533" s="5">
        <v>2011</v>
      </c>
      <c r="B533" s="5" t="s">
        <v>6</v>
      </c>
      <c r="C533" s="5" t="s">
        <v>28</v>
      </c>
      <c r="D533" s="3">
        <v>6448</v>
      </c>
    </row>
    <row r="534" spans="1:4" x14ac:dyDescent="0.25">
      <c r="A534" s="5">
        <v>2011</v>
      </c>
      <c r="B534" s="5" t="s">
        <v>7</v>
      </c>
      <c r="C534" s="5" t="s">
        <v>28</v>
      </c>
      <c r="D534" s="3">
        <v>5203</v>
      </c>
    </row>
    <row r="535" spans="1:4" x14ac:dyDescent="0.25">
      <c r="A535" s="5">
        <v>2011</v>
      </c>
      <c r="B535" s="5" t="s">
        <v>8</v>
      </c>
      <c r="C535" s="5" t="s">
        <v>28</v>
      </c>
      <c r="D535" s="3">
        <v>6567</v>
      </c>
    </row>
    <row r="536" spans="1:4" x14ac:dyDescent="0.25">
      <c r="A536" s="5">
        <v>2011</v>
      </c>
      <c r="B536" s="5" t="s">
        <v>9</v>
      </c>
      <c r="C536" s="5" t="s">
        <v>28</v>
      </c>
      <c r="D536" s="3">
        <v>4606</v>
      </c>
    </row>
    <row r="537" spans="1:4" x14ac:dyDescent="0.25">
      <c r="A537" s="5">
        <v>2011</v>
      </c>
      <c r="B537" s="5" t="s">
        <v>10</v>
      </c>
      <c r="C537" s="5" t="s">
        <v>28</v>
      </c>
      <c r="D537" s="3">
        <v>6502</v>
      </c>
    </row>
    <row r="538" spans="1:4" x14ac:dyDescent="0.25">
      <c r="A538" s="5">
        <v>2011</v>
      </c>
      <c r="B538" s="5" t="s">
        <v>11</v>
      </c>
      <c r="C538" s="5" t="s">
        <v>28</v>
      </c>
      <c r="D538" s="3">
        <v>6003</v>
      </c>
    </row>
    <row r="539" spans="1:4" x14ac:dyDescent="0.25">
      <c r="A539" s="5">
        <v>2012</v>
      </c>
      <c r="B539" s="5" t="s">
        <v>12</v>
      </c>
      <c r="C539" s="5" t="s">
        <v>28</v>
      </c>
      <c r="D539" s="3">
        <v>5617</v>
      </c>
    </row>
    <row r="540" spans="1:4" x14ac:dyDescent="0.25">
      <c r="A540" s="5">
        <v>2012</v>
      </c>
      <c r="B540" s="5" t="s">
        <v>13</v>
      </c>
      <c r="C540" s="5" t="s">
        <v>28</v>
      </c>
      <c r="D540" s="3">
        <v>5038</v>
      </c>
    </row>
    <row r="541" spans="1:4" x14ac:dyDescent="0.25">
      <c r="A541" s="5">
        <v>2012</v>
      </c>
      <c r="B541" s="5" t="s">
        <v>14</v>
      </c>
      <c r="C541" s="5" t="s">
        <v>28</v>
      </c>
      <c r="D541" s="3">
        <v>7384</v>
      </c>
    </row>
    <row r="542" spans="1:4" x14ac:dyDescent="0.25">
      <c r="A542" s="5">
        <v>2012</v>
      </c>
      <c r="B542" s="5" t="s">
        <v>15</v>
      </c>
      <c r="C542" s="5" t="s">
        <v>28</v>
      </c>
      <c r="D542" s="3">
        <v>6325</v>
      </c>
    </row>
    <row r="543" spans="1:4" x14ac:dyDescent="0.25">
      <c r="A543" s="5">
        <v>2012</v>
      </c>
      <c r="B543" s="5" t="s">
        <v>4</v>
      </c>
      <c r="C543" s="5" t="s">
        <v>28</v>
      </c>
      <c r="D543" s="3">
        <v>10047</v>
      </c>
    </row>
    <row r="544" spans="1:4" x14ac:dyDescent="0.25">
      <c r="A544" s="5">
        <v>2012</v>
      </c>
      <c r="B544" s="5" t="s">
        <v>5</v>
      </c>
      <c r="C544" s="5" t="s">
        <v>28</v>
      </c>
      <c r="D544" s="3">
        <v>7610</v>
      </c>
    </row>
    <row r="545" spans="1:4" x14ac:dyDescent="0.25">
      <c r="A545" s="5">
        <v>2012</v>
      </c>
      <c r="B545" s="5" t="s">
        <v>6</v>
      </c>
      <c r="C545" s="5" t="s">
        <v>28</v>
      </c>
      <c r="D545" s="3">
        <v>8147</v>
      </c>
    </row>
    <row r="546" spans="1:4" x14ac:dyDescent="0.25">
      <c r="A546" s="5">
        <v>2012</v>
      </c>
      <c r="B546" s="5" t="s">
        <v>7</v>
      </c>
      <c r="C546" s="5" t="s">
        <v>28</v>
      </c>
      <c r="D546" s="3">
        <v>7491</v>
      </c>
    </row>
    <row r="547" spans="1:4" x14ac:dyDescent="0.25">
      <c r="A547" s="5">
        <v>2012</v>
      </c>
      <c r="B547" s="5" t="s">
        <v>8</v>
      </c>
      <c r="C547" s="5" t="s">
        <v>28</v>
      </c>
      <c r="D547" s="3">
        <v>6853</v>
      </c>
    </row>
    <row r="548" spans="1:4" x14ac:dyDescent="0.25">
      <c r="A548" s="5">
        <v>2012</v>
      </c>
      <c r="B548" s="5" t="s">
        <v>9</v>
      </c>
      <c r="C548" s="5" t="s">
        <v>28</v>
      </c>
      <c r="D548" s="3">
        <v>7405</v>
      </c>
    </row>
    <row r="549" spans="1:4" x14ac:dyDescent="0.25">
      <c r="A549" s="5">
        <v>2012</v>
      </c>
      <c r="B549" s="5" t="s">
        <v>10</v>
      </c>
      <c r="C549" s="5" t="s">
        <v>28</v>
      </c>
      <c r="D549" s="3">
        <v>7365</v>
      </c>
    </row>
    <row r="550" spans="1:4" x14ac:dyDescent="0.25">
      <c r="A550" s="5">
        <v>2012</v>
      </c>
      <c r="B550" s="5" t="s">
        <v>11</v>
      </c>
      <c r="C550" s="5" t="s">
        <v>28</v>
      </c>
      <c r="D550" s="3">
        <v>6690</v>
      </c>
    </row>
    <row r="551" spans="1:4" x14ac:dyDescent="0.25">
      <c r="A551" s="5">
        <v>2013</v>
      </c>
      <c r="B551" s="5" t="s">
        <v>12</v>
      </c>
      <c r="C551" s="5" t="s">
        <v>28</v>
      </c>
      <c r="D551" s="3">
        <v>6019</v>
      </c>
    </row>
    <row r="552" spans="1:4" x14ac:dyDescent="0.25">
      <c r="A552" s="5">
        <v>2013</v>
      </c>
      <c r="B552" s="5" t="s">
        <v>13</v>
      </c>
      <c r="C552" s="5" t="s">
        <v>28</v>
      </c>
      <c r="D552" s="3">
        <v>5868</v>
      </c>
    </row>
    <row r="553" spans="1:4" x14ac:dyDescent="0.25">
      <c r="A553" s="5">
        <v>2013</v>
      </c>
      <c r="B553" s="5" t="s">
        <v>14</v>
      </c>
      <c r="C553" s="5" t="s">
        <v>28</v>
      </c>
      <c r="D553" s="3">
        <v>6261</v>
      </c>
    </row>
    <row r="554" spans="1:4" x14ac:dyDescent="0.25">
      <c r="A554" s="5">
        <v>2013</v>
      </c>
      <c r="B554" s="5" t="s">
        <v>15</v>
      </c>
      <c r="C554" s="5" t="s">
        <v>28</v>
      </c>
      <c r="D554" s="3">
        <v>6550</v>
      </c>
    </row>
    <row r="555" spans="1:4" x14ac:dyDescent="0.25">
      <c r="A555" s="5">
        <v>2013</v>
      </c>
      <c r="B555" s="5" t="s">
        <v>4</v>
      </c>
      <c r="C555" s="5" t="s">
        <v>28</v>
      </c>
      <c r="D555" s="3">
        <v>5541</v>
      </c>
    </row>
    <row r="556" spans="1:4" x14ac:dyDescent="0.25">
      <c r="A556" s="5">
        <v>2013</v>
      </c>
      <c r="B556" s="5" t="s">
        <v>5</v>
      </c>
      <c r="C556" s="5" t="s">
        <v>28</v>
      </c>
      <c r="D556" s="3">
        <v>5814</v>
      </c>
    </row>
    <row r="557" spans="1:4" x14ac:dyDescent="0.25">
      <c r="A557" s="5">
        <v>2013</v>
      </c>
      <c r="B557" s="5" t="s">
        <v>6</v>
      </c>
      <c r="C557" s="5" t="s">
        <v>28</v>
      </c>
      <c r="D557" s="3">
        <v>7503</v>
      </c>
    </row>
    <row r="558" spans="1:4" x14ac:dyDescent="0.25">
      <c r="A558" s="5">
        <v>2013</v>
      </c>
      <c r="B558" s="5" t="s">
        <v>7</v>
      </c>
      <c r="C558" s="5" t="s">
        <v>28</v>
      </c>
      <c r="D558" s="3">
        <v>5203</v>
      </c>
    </row>
    <row r="559" spans="1:4" x14ac:dyDescent="0.25">
      <c r="A559" s="5">
        <v>2013</v>
      </c>
      <c r="B559" s="5" t="s">
        <v>8</v>
      </c>
      <c r="C559" s="5" t="s">
        <v>28</v>
      </c>
      <c r="D559" s="3">
        <v>3377</v>
      </c>
    </row>
    <row r="560" spans="1:4" x14ac:dyDescent="0.25">
      <c r="A560" s="5">
        <v>2013</v>
      </c>
      <c r="B560" s="5" t="s">
        <v>9</v>
      </c>
      <c r="C560" s="5" t="s">
        <v>28</v>
      </c>
      <c r="D560" s="3">
        <v>7228</v>
      </c>
    </row>
    <row r="561" spans="1:4" x14ac:dyDescent="0.25">
      <c r="A561" s="5">
        <v>2013</v>
      </c>
      <c r="B561" s="5" t="s">
        <v>10</v>
      </c>
      <c r="C561" s="5" t="s">
        <v>28</v>
      </c>
      <c r="D561" s="3">
        <v>6668</v>
      </c>
    </row>
    <row r="562" spans="1:4" x14ac:dyDescent="0.25">
      <c r="A562" s="5">
        <v>2013</v>
      </c>
      <c r="B562" s="5" t="s">
        <v>11</v>
      </c>
      <c r="C562" s="5" t="s">
        <v>28</v>
      </c>
      <c r="D562" s="3">
        <v>5324</v>
      </c>
    </row>
    <row r="563" spans="1:4" x14ac:dyDescent="0.25">
      <c r="A563" s="5">
        <v>2014</v>
      </c>
      <c r="B563" s="5" t="s">
        <v>12</v>
      </c>
      <c r="C563" s="5" t="s">
        <v>28</v>
      </c>
      <c r="D563" s="3">
        <v>4763</v>
      </c>
    </row>
    <row r="564" spans="1:4" x14ac:dyDescent="0.25">
      <c r="A564" s="5">
        <v>2014</v>
      </c>
      <c r="B564" s="5" t="s">
        <v>13</v>
      </c>
      <c r="C564" s="5" t="s">
        <v>28</v>
      </c>
      <c r="D564" s="3">
        <v>4238</v>
      </c>
    </row>
    <row r="565" spans="1:4" x14ac:dyDescent="0.25">
      <c r="A565" s="5">
        <v>2014</v>
      </c>
      <c r="B565" s="5" t="s">
        <v>14</v>
      </c>
      <c r="C565" s="5" t="s">
        <v>28</v>
      </c>
      <c r="D565" s="3">
        <v>3759</v>
      </c>
    </row>
    <row r="566" spans="1:4" x14ac:dyDescent="0.25">
      <c r="A566" s="5">
        <v>2014</v>
      </c>
      <c r="B566" s="5" t="s">
        <v>15</v>
      </c>
      <c r="C566" s="5" t="s">
        <v>28</v>
      </c>
      <c r="D566" s="3">
        <v>425</v>
      </c>
    </row>
    <row r="567" spans="1:4" x14ac:dyDescent="0.25">
      <c r="A567" s="5">
        <v>2014</v>
      </c>
      <c r="B567" s="5" t="s">
        <v>4</v>
      </c>
      <c r="C567" s="5" t="s">
        <v>28</v>
      </c>
      <c r="D567" s="3">
        <v>6041</v>
      </c>
    </row>
    <row r="568" spans="1:4" x14ac:dyDescent="0.25">
      <c r="A568" s="5">
        <v>2014</v>
      </c>
      <c r="B568" s="5" t="s">
        <v>5</v>
      </c>
      <c r="C568" s="5" t="s">
        <v>28</v>
      </c>
      <c r="D568" s="3">
        <v>5258</v>
      </c>
    </row>
    <row r="569" spans="1:4" x14ac:dyDescent="0.25">
      <c r="A569" s="5">
        <v>2014</v>
      </c>
      <c r="B569" s="5" t="s">
        <v>6</v>
      </c>
      <c r="C569" s="5" t="s">
        <v>28</v>
      </c>
      <c r="D569" s="3">
        <v>6046</v>
      </c>
    </row>
    <row r="570" spans="1:4" x14ac:dyDescent="0.25">
      <c r="A570" s="5">
        <v>2014</v>
      </c>
      <c r="B570" s="5" t="s">
        <v>7</v>
      </c>
      <c r="C570" s="5" t="s">
        <v>28</v>
      </c>
      <c r="D570" s="3">
        <v>4787</v>
      </c>
    </row>
    <row r="571" spans="1:4" x14ac:dyDescent="0.25">
      <c r="A571" s="5">
        <v>2014</v>
      </c>
      <c r="B571" s="5" t="s">
        <v>8</v>
      </c>
      <c r="C571" s="5" t="s">
        <v>28</v>
      </c>
      <c r="D571" s="3">
        <v>6068</v>
      </c>
    </row>
    <row r="572" spans="1:4" x14ac:dyDescent="0.25">
      <c r="A572" s="5">
        <v>2014</v>
      </c>
      <c r="B572" s="5" t="s">
        <v>9</v>
      </c>
      <c r="C572" s="5" t="s">
        <v>28</v>
      </c>
      <c r="D572" s="3">
        <v>5060</v>
      </c>
    </row>
    <row r="573" spans="1:4" x14ac:dyDescent="0.25">
      <c r="A573" s="5">
        <v>2014</v>
      </c>
      <c r="B573" s="5" t="s">
        <v>10</v>
      </c>
      <c r="C573" s="5" t="s">
        <v>28</v>
      </c>
      <c r="D573" s="3">
        <v>3519</v>
      </c>
    </row>
    <row r="574" spans="1:4" x14ac:dyDescent="0.25">
      <c r="A574" s="5">
        <v>2014</v>
      </c>
      <c r="B574" s="5" t="s">
        <v>11</v>
      </c>
      <c r="C574" s="5" t="s">
        <v>28</v>
      </c>
      <c r="D574" s="3">
        <v>1561</v>
      </c>
    </row>
    <row r="575" spans="1:4" x14ac:dyDescent="0.25">
      <c r="A575" s="5">
        <v>2015</v>
      </c>
      <c r="B575" s="5" t="s">
        <v>12</v>
      </c>
      <c r="C575" s="5" t="s">
        <v>28</v>
      </c>
      <c r="D575" s="3">
        <v>2679</v>
      </c>
    </row>
    <row r="576" spans="1:4" x14ac:dyDescent="0.25">
      <c r="A576" s="5">
        <v>2015</v>
      </c>
      <c r="B576" s="5" t="s">
        <v>13</v>
      </c>
      <c r="C576" s="5" t="s">
        <v>28</v>
      </c>
      <c r="D576" s="3">
        <v>3666</v>
      </c>
    </row>
    <row r="577" spans="1:4" x14ac:dyDescent="0.25">
      <c r="A577" s="5">
        <v>2015</v>
      </c>
      <c r="B577" s="5" t="s">
        <v>14</v>
      </c>
      <c r="C577" s="5" t="s">
        <v>28</v>
      </c>
      <c r="D577" s="3">
        <v>9410</v>
      </c>
    </row>
    <row r="578" spans="1:4" x14ac:dyDescent="0.25">
      <c r="A578" s="5">
        <v>2015</v>
      </c>
      <c r="B578" s="5" t="s">
        <v>15</v>
      </c>
      <c r="C578" s="5" t="s">
        <v>28</v>
      </c>
      <c r="D578" s="3">
        <v>12173</v>
      </c>
    </row>
    <row r="579" spans="1:4" x14ac:dyDescent="0.25">
      <c r="A579" s="5">
        <v>2015</v>
      </c>
      <c r="B579" s="5" t="s">
        <v>4</v>
      </c>
      <c r="C579" s="5" t="s">
        <v>28</v>
      </c>
      <c r="D579" s="3">
        <v>10731</v>
      </c>
    </row>
    <row r="580" spans="1:4" x14ac:dyDescent="0.25">
      <c r="A580" s="5">
        <v>2015</v>
      </c>
      <c r="B580" s="5" t="s">
        <v>5</v>
      </c>
      <c r="C580" s="5" t="s">
        <v>28</v>
      </c>
      <c r="D580" s="3">
        <v>10089</v>
      </c>
    </row>
    <row r="581" spans="1:4" x14ac:dyDescent="0.25">
      <c r="A581" s="5">
        <v>2015</v>
      </c>
      <c r="B581" s="5" t="s">
        <v>6</v>
      </c>
      <c r="C581" s="5" t="s">
        <v>28</v>
      </c>
      <c r="D581" s="3">
        <v>10983</v>
      </c>
    </row>
    <row r="582" spans="1:4" x14ac:dyDescent="0.25">
      <c r="A582" s="5">
        <v>2015</v>
      </c>
      <c r="B582" s="5" t="s">
        <v>7</v>
      </c>
      <c r="C582" s="5" t="s">
        <v>28</v>
      </c>
      <c r="D582" s="3">
        <v>10965</v>
      </c>
    </row>
    <row r="583" spans="1:4" x14ac:dyDescent="0.25">
      <c r="A583" s="5">
        <v>2015</v>
      </c>
      <c r="B583" s="5" t="s">
        <v>8</v>
      </c>
      <c r="C583" s="5" t="s">
        <v>28</v>
      </c>
      <c r="D583" s="3">
        <v>11815</v>
      </c>
    </row>
    <row r="584" spans="1:4" x14ac:dyDescent="0.25">
      <c r="A584" s="5">
        <v>2015</v>
      </c>
      <c r="B584" s="5" t="s">
        <v>9</v>
      </c>
      <c r="C584" s="5" t="s">
        <v>28</v>
      </c>
      <c r="D584" s="3">
        <v>12332</v>
      </c>
    </row>
    <row r="585" spans="1:4" x14ac:dyDescent="0.25">
      <c r="A585" s="5">
        <v>2015</v>
      </c>
      <c r="B585" s="5" t="s">
        <v>10</v>
      </c>
      <c r="C585" s="5" t="s">
        <v>28</v>
      </c>
      <c r="D585" s="3">
        <v>8644</v>
      </c>
    </row>
    <row r="586" spans="1:4" x14ac:dyDescent="0.25">
      <c r="A586" s="5">
        <v>2015</v>
      </c>
      <c r="B586" s="5" t="s">
        <v>11</v>
      </c>
      <c r="C586" s="5" t="s">
        <v>28</v>
      </c>
      <c r="D586" s="3">
        <v>9105</v>
      </c>
    </row>
    <row r="587" spans="1:4" x14ac:dyDescent="0.25">
      <c r="A587" s="5">
        <v>2016</v>
      </c>
      <c r="B587" s="5" t="s">
        <v>12</v>
      </c>
      <c r="C587" s="5" t="s">
        <v>28</v>
      </c>
      <c r="D587" s="3">
        <v>7509</v>
      </c>
    </row>
    <row r="588" spans="1:4" x14ac:dyDescent="0.25">
      <c r="A588" s="5">
        <v>2016</v>
      </c>
      <c r="B588" s="5" t="s">
        <v>13</v>
      </c>
      <c r="C588" s="5" t="s">
        <v>28</v>
      </c>
      <c r="D588" s="3">
        <v>6546</v>
      </c>
    </row>
    <row r="589" spans="1:4" x14ac:dyDescent="0.25">
      <c r="A589" s="5">
        <v>2016</v>
      </c>
      <c r="B589" s="5" t="s">
        <v>14</v>
      </c>
      <c r="C589" s="5" t="s">
        <v>28</v>
      </c>
      <c r="D589" s="3">
        <v>5261</v>
      </c>
    </row>
    <row r="590" spans="1:4" x14ac:dyDescent="0.25">
      <c r="A590" s="5">
        <v>2016</v>
      </c>
      <c r="B590" s="5" t="s">
        <v>15</v>
      </c>
      <c r="C590" s="5" t="s">
        <v>28</v>
      </c>
      <c r="D590" s="3">
        <v>10936</v>
      </c>
    </row>
    <row r="591" spans="1:4" x14ac:dyDescent="0.25">
      <c r="A591" s="5">
        <v>2016</v>
      </c>
      <c r="B591" s="5" t="s">
        <v>4</v>
      </c>
      <c r="C591" s="5" t="s">
        <v>28</v>
      </c>
      <c r="D591" s="3">
        <v>10452</v>
      </c>
    </row>
    <row r="592" spans="1:4" x14ac:dyDescent="0.25">
      <c r="A592" s="5">
        <v>2016</v>
      </c>
      <c r="B592" s="5" t="s">
        <v>5</v>
      </c>
      <c r="C592" s="5" t="s">
        <v>28</v>
      </c>
      <c r="D592" s="3">
        <v>11569</v>
      </c>
    </row>
    <row r="593" spans="1:4" x14ac:dyDescent="0.25">
      <c r="A593" s="5">
        <v>2016</v>
      </c>
      <c r="B593" s="5" t="s">
        <v>6</v>
      </c>
      <c r="C593" s="5" t="s">
        <v>28</v>
      </c>
      <c r="D593" s="3">
        <v>9128</v>
      </c>
    </row>
    <row r="594" spans="1:4" x14ac:dyDescent="0.25">
      <c r="A594" s="5">
        <v>2016</v>
      </c>
      <c r="B594" s="5" t="s">
        <v>7</v>
      </c>
      <c r="C594" s="5" t="s">
        <v>28</v>
      </c>
      <c r="D594" s="3">
        <v>12912</v>
      </c>
    </row>
    <row r="595" spans="1:4" x14ac:dyDescent="0.25">
      <c r="A595" s="5">
        <v>2016</v>
      </c>
      <c r="B595" s="5" t="s">
        <v>8</v>
      </c>
      <c r="C595" s="5" t="s">
        <v>28</v>
      </c>
      <c r="D595" s="3">
        <v>11739</v>
      </c>
    </row>
    <row r="596" spans="1:4" x14ac:dyDescent="0.25">
      <c r="A596" s="5">
        <v>2016</v>
      </c>
      <c r="B596" s="5" t="s">
        <v>9</v>
      </c>
      <c r="C596" s="5" t="s">
        <v>28</v>
      </c>
      <c r="D596" s="3">
        <v>11339</v>
      </c>
    </row>
    <row r="597" spans="1:4" x14ac:dyDescent="0.25">
      <c r="A597" s="5">
        <v>2016</v>
      </c>
      <c r="B597" s="5" t="s">
        <v>10</v>
      </c>
      <c r="C597" s="5" t="s">
        <v>28</v>
      </c>
      <c r="D597" s="3">
        <v>11464</v>
      </c>
    </row>
    <row r="598" spans="1:4" x14ac:dyDescent="0.25">
      <c r="A598" s="5">
        <v>2016</v>
      </c>
      <c r="B598" s="5" t="s">
        <v>11</v>
      </c>
      <c r="C598" s="5" t="s">
        <v>28</v>
      </c>
      <c r="D598" s="3">
        <v>8562</v>
      </c>
    </row>
    <row r="599" spans="1:4" x14ac:dyDescent="0.25">
      <c r="A599" s="5">
        <v>2017</v>
      </c>
      <c r="B599" s="5" t="s">
        <v>12</v>
      </c>
      <c r="C599" s="5" t="s">
        <v>28</v>
      </c>
      <c r="D599" s="3">
        <v>6138</v>
      </c>
    </row>
    <row r="600" spans="1:4" x14ac:dyDescent="0.25">
      <c r="A600" s="5">
        <v>2017</v>
      </c>
      <c r="B600" s="5" t="s">
        <v>13</v>
      </c>
      <c r="C600" s="5" t="s">
        <v>28</v>
      </c>
      <c r="D600" s="3">
        <v>5429</v>
      </c>
    </row>
    <row r="601" spans="1:4" x14ac:dyDescent="0.25">
      <c r="A601" s="5">
        <v>2017</v>
      </c>
      <c r="B601" s="5" t="s">
        <v>14</v>
      </c>
      <c r="C601" s="5" t="s">
        <v>28</v>
      </c>
      <c r="D601" s="3">
        <v>6576</v>
      </c>
    </row>
    <row r="602" spans="1:4" x14ac:dyDescent="0.25">
      <c r="A602" s="5">
        <v>2017</v>
      </c>
      <c r="B602" s="5" t="s">
        <v>15</v>
      </c>
      <c r="C602" s="5" t="s">
        <v>28</v>
      </c>
      <c r="D602" s="3">
        <v>7243</v>
      </c>
    </row>
    <row r="603" spans="1:4" x14ac:dyDescent="0.25">
      <c r="A603" s="5">
        <v>2017</v>
      </c>
      <c r="B603" s="5" t="s">
        <v>4</v>
      </c>
      <c r="C603" s="5" t="s">
        <v>28</v>
      </c>
      <c r="D603" s="3">
        <v>8564</v>
      </c>
    </row>
    <row r="604" spans="1:4" x14ac:dyDescent="0.25">
      <c r="A604" s="5">
        <v>2017</v>
      </c>
      <c r="B604" s="5" t="s">
        <v>5</v>
      </c>
      <c r="C604" s="5" t="s">
        <v>28</v>
      </c>
      <c r="D604" s="3">
        <v>8661</v>
      </c>
    </row>
    <row r="605" spans="1:4" x14ac:dyDescent="0.25">
      <c r="A605" s="5">
        <v>2017</v>
      </c>
      <c r="B605" s="5" t="s">
        <v>6</v>
      </c>
      <c r="C605" s="5" t="s">
        <v>28</v>
      </c>
      <c r="D605" s="3">
        <v>17405</v>
      </c>
    </row>
    <row r="606" spans="1:4" x14ac:dyDescent="0.25">
      <c r="A606" s="5">
        <v>2017</v>
      </c>
      <c r="B606" s="5" t="s">
        <v>7</v>
      </c>
      <c r="C606" s="5" t="s">
        <v>28</v>
      </c>
      <c r="D606" s="3">
        <v>22636</v>
      </c>
    </row>
    <row r="607" spans="1:4" x14ac:dyDescent="0.25">
      <c r="A607" s="5">
        <v>2017</v>
      </c>
      <c r="B607" s="5" t="s">
        <v>8</v>
      </c>
      <c r="C607" s="5" t="s">
        <v>28</v>
      </c>
      <c r="D607" s="3">
        <v>21851</v>
      </c>
    </row>
    <row r="608" spans="1:4" x14ac:dyDescent="0.25">
      <c r="A608" s="5">
        <v>2017</v>
      </c>
      <c r="B608" s="5" t="s">
        <v>9</v>
      </c>
      <c r="C608" s="5" t="s">
        <v>28</v>
      </c>
      <c r="D608" s="3">
        <v>20828</v>
      </c>
    </row>
    <row r="609" spans="1:4" x14ac:dyDescent="0.25">
      <c r="A609" s="5">
        <v>2017</v>
      </c>
      <c r="B609" s="5" t="s">
        <v>10</v>
      </c>
      <c r="C609" s="5" t="s">
        <v>28</v>
      </c>
      <c r="D609" s="3">
        <v>21701</v>
      </c>
    </row>
    <row r="610" spans="1:4" x14ac:dyDescent="0.25">
      <c r="A610" s="5">
        <v>2017</v>
      </c>
      <c r="B610" s="5" t="s">
        <v>11</v>
      </c>
      <c r="C610" s="5" t="s">
        <v>28</v>
      </c>
      <c r="D610" s="3">
        <v>16130</v>
      </c>
    </row>
    <row r="611" spans="1:4" x14ac:dyDescent="0.25">
      <c r="A611" s="5">
        <v>2018</v>
      </c>
      <c r="B611" s="5" t="s">
        <v>12</v>
      </c>
      <c r="C611" s="5" t="s">
        <v>28</v>
      </c>
      <c r="D611" s="3">
        <v>18596</v>
      </c>
    </row>
    <row r="612" spans="1:4" x14ac:dyDescent="0.25">
      <c r="A612" s="5">
        <v>2018</v>
      </c>
      <c r="B612" s="5" t="s">
        <v>13</v>
      </c>
      <c r="C612" s="5" t="s">
        <v>28</v>
      </c>
      <c r="D612" s="3">
        <v>19124</v>
      </c>
    </row>
    <row r="613" spans="1:4" x14ac:dyDescent="0.25">
      <c r="A613" s="5">
        <v>2018</v>
      </c>
      <c r="B613" s="5" t="s">
        <v>14</v>
      </c>
      <c r="C613" s="5" t="s">
        <v>28</v>
      </c>
      <c r="D613" s="3">
        <v>24005</v>
      </c>
    </row>
    <row r="614" spans="1:4" x14ac:dyDescent="0.25">
      <c r="A614" s="5">
        <v>2018</v>
      </c>
      <c r="B614" s="5" t="s">
        <v>15</v>
      </c>
      <c r="C614" s="5" t="s">
        <v>28</v>
      </c>
      <c r="D614" s="3">
        <v>21514</v>
      </c>
    </row>
    <row r="615" spans="1:4" x14ac:dyDescent="0.25">
      <c r="A615" s="5">
        <v>2018</v>
      </c>
      <c r="B615" s="5" t="s">
        <v>4</v>
      </c>
      <c r="C615" s="5" t="s">
        <v>28</v>
      </c>
      <c r="D615" s="3">
        <v>23059</v>
      </c>
    </row>
    <row r="616" spans="1:4" x14ac:dyDescent="0.25">
      <c r="A616" s="5">
        <v>2018</v>
      </c>
      <c r="B616" s="5" t="s">
        <v>5</v>
      </c>
      <c r="C616" s="5" t="s">
        <v>28</v>
      </c>
      <c r="D616" s="3">
        <v>22475</v>
      </c>
    </row>
    <row r="617" spans="1:4" x14ac:dyDescent="0.25">
      <c r="A617" s="5">
        <v>2018</v>
      </c>
      <c r="B617" s="5" t="s">
        <v>6</v>
      </c>
      <c r="C617" s="5" t="s">
        <v>28</v>
      </c>
      <c r="D617" s="3">
        <v>20549</v>
      </c>
    </row>
    <row r="618" spans="1:4" x14ac:dyDescent="0.25">
      <c r="A618" s="5">
        <v>2018</v>
      </c>
      <c r="B618" s="5" t="s">
        <v>7</v>
      </c>
      <c r="C618" s="5" t="s">
        <v>28</v>
      </c>
      <c r="D618" s="3">
        <v>23748</v>
      </c>
    </row>
    <row r="619" spans="1:4" x14ac:dyDescent="0.25">
      <c r="A619" s="5">
        <v>2018</v>
      </c>
      <c r="B619" s="5" t="s">
        <v>8</v>
      </c>
      <c r="C619" s="5" t="s">
        <v>28</v>
      </c>
      <c r="D619" s="3">
        <v>20660</v>
      </c>
    </row>
    <row r="620" spans="1:4" x14ac:dyDescent="0.25">
      <c r="A620" s="5">
        <v>2018</v>
      </c>
      <c r="B620" s="5" t="s">
        <v>9</v>
      </c>
      <c r="C620" s="5" t="s">
        <v>28</v>
      </c>
      <c r="D620" s="3">
        <v>23366</v>
      </c>
    </row>
    <row r="621" spans="1:4" x14ac:dyDescent="0.25">
      <c r="A621" s="5">
        <v>2018</v>
      </c>
      <c r="B621" s="5" t="s">
        <v>10</v>
      </c>
      <c r="C621" s="5" t="s">
        <v>28</v>
      </c>
      <c r="D621" s="3">
        <v>27314</v>
      </c>
    </row>
    <row r="622" spans="1:4" x14ac:dyDescent="0.25">
      <c r="A622" s="5">
        <v>2018</v>
      </c>
      <c r="B622" s="5" t="s">
        <v>11</v>
      </c>
      <c r="C622" s="5" t="s">
        <v>28</v>
      </c>
      <c r="D622" s="3">
        <v>22242</v>
      </c>
    </row>
    <row r="623" spans="1:4" x14ac:dyDescent="0.25">
      <c r="A623" s="5">
        <v>2019</v>
      </c>
      <c r="B623" s="5" t="s">
        <v>12</v>
      </c>
      <c r="C623" s="5" t="s">
        <v>28</v>
      </c>
      <c r="D623" s="3">
        <v>23136</v>
      </c>
    </row>
    <row r="624" spans="1:4" x14ac:dyDescent="0.25">
      <c r="A624" s="5">
        <v>2019</v>
      </c>
      <c r="B624" s="5" t="s">
        <v>13</v>
      </c>
      <c r="C624" s="5" t="s">
        <v>28</v>
      </c>
      <c r="D624" s="3">
        <v>21223</v>
      </c>
    </row>
    <row r="625" spans="1:4" x14ac:dyDescent="0.25">
      <c r="A625" s="5">
        <v>2019</v>
      </c>
      <c r="B625" s="5" t="s">
        <v>14</v>
      </c>
      <c r="C625" s="5" t="s">
        <v>28</v>
      </c>
      <c r="D625" s="3">
        <v>23001</v>
      </c>
    </row>
    <row r="626" spans="1:4" x14ac:dyDescent="0.25">
      <c r="A626" s="5">
        <v>2019</v>
      </c>
      <c r="B626" s="5" t="s">
        <v>15</v>
      </c>
      <c r="C626" s="5" t="s">
        <v>28</v>
      </c>
      <c r="D626" s="3">
        <v>22404</v>
      </c>
    </row>
    <row r="627" spans="1:4" x14ac:dyDescent="0.25">
      <c r="A627" s="5">
        <v>2019</v>
      </c>
      <c r="B627" s="5" t="s">
        <v>4</v>
      </c>
      <c r="C627" s="5" t="s">
        <v>28</v>
      </c>
      <c r="D627" s="3">
        <v>22630</v>
      </c>
    </row>
    <row r="628" spans="1:4" x14ac:dyDescent="0.25">
      <c r="A628" s="5">
        <v>2019</v>
      </c>
      <c r="B628" s="5" t="s">
        <v>5</v>
      </c>
      <c r="C628" s="5" t="s">
        <v>28</v>
      </c>
      <c r="D628" s="3">
        <v>19361</v>
      </c>
    </row>
    <row r="629" spans="1:4" x14ac:dyDescent="0.25">
      <c r="A629" s="5">
        <v>2019</v>
      </c>
      <c r="B629" s="5" t="s">
        <v>6</v>
      </c>
      <c r="C629" s="5" t="s">
        <v>28</v>
      </c>
      <c r="D629" s="3">
        <v>19734</v>
      </c>
    </row>
    <row r="630" spans="1:4" x14ac:dyDescent="0.25">
      <c r="A630" s="5">
        <v>2019</v>
      </c>
      <c r="B630" s="5" t="s">
        <v>7</v>
      </c>
      <c r="C630" s="5" t="s">
        <v>28</v>
      </c>
      <c r="D630" s="3">
        <v>29530</v>
      </c>
    </row>
    <row r="631" spans="1:4" x14ac:dyDescent="0.25">
      <c r="A631" s="5">
        <v>2019</v>
      </c>
      <c r="B631" s="5" t="s">
        <v>8</v>
      </c>
      <c r="C631" s="5" t="s">
        <v>28</v>
      </c>
      <c r="D631" s="3">
        <v>28458</v>
      </c>
    </row>
    <row r="632" spans="1:4" x14ac:dyDescent="0.25">
      <c r="A632" s="5">
        <v>2019</v>
      </c>
      <c r="B632" s="5" t="s">
        <v>9</v>
      </c>
      <c r="C632" s="5" t="s">
        <v>28</v>
      </c>
      <c r="D632" s="3">
        <v>31921</v>
      </c>
    </row>
    <row r="633" spans="1:4" x14ac:dyDescent="0.25">
      <c r="A633" s="5">
        <v>2019</v>
      </c>
      <c r="B633" s="5" t="s">
        <v>10</v>
      </c>
      <c r="C633" s="5" t="s">
        <v>28</v>
      </c>
      <c r="D633" s="3">
        <v>33727</v>
      </c>
    </row>
    <row r="634" spans="1:4" x14ac:dyDescent="0.25">
      <c r="A634" s="5">
        <v>2019</v>
      </c>
      <c r="B634" s="5" t="s">
        <v>11</v>
      </c>
      <c r="C634" s="5" t="s">
        <v>28</v>
      </c>
      <c r="D634" s="3">
        <v>18005</v>
      </c>
    </row>
    <row r="635" spans="1:4" x14ac:dyDescent="0.25">
      <c r="A635" s="5">
        <v>2020</v>
      </c>
      <c r="B635" s="5" t="s">
        <v>12</v>
      </c>
      <c r="C635" s="5" t="s">
        <v>28</v>
      </c>
      <c r="D635" s="3">
        <v>21292</v>
      </c>
    </row>
    <row r="636" spans="1:4" x14ac:dyDescent="0.25">
      <c r="A636" s="5">
        <v>2020</v>
      </c>
      <c r="B636" s="5" t="s">
        <v>13</v>
      </c>
      <c r="C636" s="5" t="s">
        <v>28</v>
      </c>
      <c r="D636" s="3">
        <v>18101</v>
      </c>
    </row>
    <row r="637" spans="1:4" x14ac:dyDescent="0.25">
      <c r="A637" s="5">
        <v>2020</v>
      </c>
      <c r="B637" s="5" t="s">
        <v>14</v>
      </c>
      <c r="C637" s="5" t="s">
        <v>28</v>
      </c>
      <c r="D637" s="3">
        <v>13419</v>
      </c>
    </row>
    <row r="638" spans="1:4" x14ac:dyDescent="0.25">
      <c r="A638" s="5">
        <v>2020</v>
      </c>
      <c r="B638" s="5" t="s">
        <v>15</v>
      </c>
      <c r="C638" s="5" t="s">
        <v>28</v>
      </c>
      <c r="D638" s="3">
        <v>2473</v>
      </c>
    </row>
    <row r="639" spans="1:4" x14ac:dyDescent="0.25">
      <c r="A639" s="5">
        <v>2020</v>
      </c>
      <c r="B639" s="5" t="s">
        <v>4</v>
      </c>
      <c r="C639" s="5" t="s">
        <v>28</v>
      </c>
      <c r="D639" s="3">
        <v>4290</v>
      </c>
    </row>
    <row r="640" spans="1:4" x14ac:dyDescent="0.25">
      <c r="A640" s="5">
        <v>2020</v>
      </c>
      <c r="B640" s="5" t="s">
        <v>5</v>
      </c>
      <c r="C640" s="5" t="s">
        <v>28</v>
      </c>
      <c r="D640" s="3">
        <v>4861</v>
      </c>
    </row>
    <row r="641" spans="1:4" x14ac:dyDescent="0.25">
      <c r="A641" s="5">
        <v>2020</v>
      </c>
      <c r="B641" s="5" t="s">
        <v>6</v>
      </c>
      <c r="C641" s="5" t="s">
        <v>28</v>
      </c>
      <c r="D641" s="3">
        <v>4323</v>
      </c>
    </row>
    <row r="642" spans="1:4" x14ac:dyDescent="0.25">
      <c r="A642" s="5">
        <v>2020</v>
      </c>
      <c r="B642" s="5" t="s">
        <v>7</v>
      </c>
      <c r="C642" s="5" t="s">
        <v>28</v>
      </c>
      <c r="D642" s="3">
        <v>5013</v>
      </c>
    </row>
    <row r="643" spans="1:4" x14ac:dyDescent="0.25">
      <c r="A643" s="5">
        <v>2020</v>
      </c>
      <c r="B643" s="5" t="s">
        <v>8</v>
      </c>
      <c r="C643" s="5" t="s">
        <v>28</v>
      </c>
      <c r="D643" s="3">
        <v>5896</v>
      </c>
    </row>
    <row r="644" spans="1:4" x14ac:dyDescent="0.25">
      <c r="A644" s="5">
        <v>1994</v>
      </c>
      <c r="B644" s="5" t="s">
        <v>12</v>
      </c>
      <c r="C644" s="5" t="s">
        <v>29</v>
      </c>
      <c r="D644" s="3">
        <v>9066</v>
      </c>
    </row>
    <row r="645" spans="1:4" x14ac:dyDescent="0.25">
      <c r="A645" s="5">
        <v>1994</v>
      </c>
      <c r="B645" s="5" t="s">
        <v>13</v>
      </c>
      <c r="C645" s="5" t="s">
        <v>29</v>
      </c>
      <c r="D645" s="3">
        <v>11122</v>
      </c>
    </row>
    <row r="646" spans="1:4" x14ac:dyDescent="0.25">
      <c r="A646" s="5">
        <v>1994</v>
      </c>
      <c r="B646" s="5" t="s">
        <v>14</v>
      </c>
      <c r="C646" s="5" t="s">
        <v>29</v>
      </c>
      <c r="D646" s="3">
        <v>14365</v>
      </c>
    </row>
    <row r="647" spans="1:4" x14ac:dyDescent="0.25">
      <c r="A647" s="5">
        <v>1994</v>
      </c>
      <c r="B647" s="5" t="s">
        <v>15</v>
      </c>
      <c r="C647" s="5" t="s">
        <v>29</v>
      </c>
      <c r="D647" s="3">
        <v>13475</v>
      </c>
    </row>
    <row r="648" spans="1:4" x14ac:dyDescent="0.25">
      <c r="A648" s="5">
        <v>1994</v>
      </c>
      <c r="B648" s="5" t="s">
        <v>4</v>
      </c>
      <c r="C648" s="5" t="s">
        <v>29</v>
      </c>
      <c r="D648" s="3">
        <v>15405</v>
      </c>
    </row>
    <row r="649" spans="1:4" x14ac:dyDescent="0.25">
      <c r="A649" s="5">
        <v>1994</v>
      </c>
      <c r="B649" s="5" t="s">
        <v>5</v>
      </c>
      <c r="C649" s="5" t="s">
        <v>29</v>
      </c>
      <c r="D649" s="3">
        <v>14047</v>
      </c>
    </row>
    <row r="650" spans="1:4" x14ac:dyDescent="0.25">
      <c r="A650" s="5">
        <v>1994</v>
      </c>
      <c r="B650" s="5" t="s">
        <v>6</v>
      </c>
      <c r="C650" s="5" t="s">
        <v>29</v>
      </c>
      <c r="D650" s="3">
        <v>14266</v>
      </c>
    </row>
    <row r="651" spans="1:4" x14ac:dyDescent="0.25">
      <c r="A651" s="5">
        <v>1994</v>
      </c>
      <c r="B651" s="5" t="s">
        <v>7</v>
      </c>
      <c r="C651" s="5" t="s">
        <v>29</v>
      </c>
      <c r="D651" s="3">
        <v>16794</v>
      </c>
    </row>
    <row r="652" spans="1:4" x14ac:dyDescent="0.25">
      <c r="A652" s="5">
        <v>1994</v>
      </c>
      <c r="B652" s="5" t="s">
        <v>8</v>
      </c>
      <c r="C652" s="5" t="s">
        <v>29</v>
      </c>
      <c r="D652" s="3">
        <v>17287</v>
      </c>
    </row>
    <row r="653" spans="1:4" x14ac:dyDescent="0.25">
      <c r="A653" s="5">
        <v>1994</v>
      </c>
      <c r="B653" s="5" t="s">
        <v>9</v>
      </c>
      <c r="C653" s="5" t="s">
        <v>29</v>
      </c>
      <c r="D653" s="3">
        <v>17228</v>
      </c>
    </row>
    <row r="654" spans="1:4" x14ac:dyDescent="0.25">
      <c r="A654" s="5">
        <v>1994</v>
      </c>
      <c r="B654" s="5" t="s">
        <v>10</v>
      </c>
      <c r="C654" s="5" t="s">
        <v>29</v>
      </c>
      <c r="D654" s="3">
        <v>17128</v>
      </c>
    </row>
    <row r="655" spans="1:4" x14ac:dyDescent="0.25">
      <c r="A655" s="5">
        <v>1994</v>
      </c>
      <c r="B655" s="5" t="s">
        <v>11</v>
      </c>
      <c r="C655" s="5" t="s">
        <v>29</v>
      </c>
      <c r="D655" s="3">
        <v>16348</v>
      </c>
    </row>
    <row r="656" spans="1:4" x14ac:dyDescent="0.25">
      <c r="A656" s="5">
        <v>1995</v>
      </c>
      <c r="B656" s="5" t="s">
        <v>12</v>
      </c>
      <c r="C656" s="5" t="s">
        <v>29</v>
      </c>
      <c r="D656" s="3">
        <v>13514</v>
      </c>
    </row>
    <row r="657" spans="1:4" x14ac:dyDescent="0.25">
      <c r="A657" s="5">
        <v>1995</v>
      </c>
      <c r="B657" s="5" t="s">
        <v>13</v>
      </c>
      <c r="C657" s="5" t="s">
        <v>29</v>
      </c>
      <c r="D657" s="3">
        <v>12801</v>
      </c>
    </row>
    <row r="658" spans="1:4" x14ac:dyDescent="0.25">
      <c r="A658" s="5">
        <v>1995</v>
      </c>
      <c r="B658" s="5" t="s">
        <v>14</v>
      </c>
      <c r="C658" s="5" t="s">
        <v>29</v>
      </c>
      <c r="D658" s="3">
        <v>16857</v>
      </c>
    </row>
    <row r="659" spans="1:4" x14ac:dyDescent="0.25">
      <c r="A659" s="5">
        <v>1995</v>
      </c>
      <c r="B659" s="5" t="s">
        <v>15</v>
      </c>
      <c r="C659" s="5" t="s">
        <v>29</v>
      </c>
      <c r="D659" s="3">
        <v>13524</v>
      </c>
    </row>
    <row r="660" spans="1:4" x14ac:dyDescent="0.25">
      <c r="A660" s="5">
        <v>1995</v>
      </c>
      <c r="B660" s="5" t="s">
        <v>4</v>
      </c>
      <c r="C660" s="5" t="s">
        <v>29</v>
      </c>
      <c r="D660" s="3">
        <v>13285</v>
      </c>
    </row>
    <row r="661" spans="1:4" x14ac:dyDescent="0.25">
      <c r="A661" s="5">
        <v>1995</v>
      </c>
      <c r="B661" s="5" t="s">
        <v>5</v>
      </c>
      <c r="C661" s="5" t="s">
        <v>29</v>
      </c>
      <c r="D661" s="3">
        <v>13168</v>
      </c>
    </row>
    <row r="662" spans="1:4" x14ac:dyDescent="0.25">
      <c r="A662" s="5">
        <v>1995</v>
      </c>
      <c r="B662" s="5" t="s">
        <v>6</v>
      </c>
      <c r="C662" s="5" t="s">
        <v>29</v>
      </c>
      <c r="D662" s="3">
        <v>13938</v>
      </c>
    </row>
    <row r="663" spans="1:4" x14ac:dyDescent="0.25">
      <c r="A663" s="5">
        <v>1995</v>
      </c>
      <c r="B663" s="5" t="s">
        <v>7</v>
      </c>
      <c r="C663" s="5" t="s">
        <v>29</v>
      </c>
      <c r="D663" s="3">
        <v>14130</v>
      </c>
    </row>
    <row r="664" spans="1:4" x14ac:dyDescent="0.25">
      <c r="A664" s="5">
        <v>1995</v>
      </c>
      <c r="B664" s="5" t="s">
        <v>8</v>
      </c>
      <c r="C664" s="5" t="s">
        <v>29</v>
      </c>
      <c r="D664" s="3">
        <v>14133</v>
      </c>
    </row>
    <row r="665" spans="1:4" x14ac:dyDescent="0.25">
      <c r="A665" s="5">
        <v>1995</v>
      </c>
      <c r="B665" s="5" t="s">
        <v>9</v>
      </c>
      <c r="C665" s="5" t="s">
        <v>29</v>
      </c>
      <c r="D665" s="3">
        <v>14137</v>
      </c>
    </row>
    <row r="666" spans="1:4" x14ac:dyDescent="0.25">
      <c r="A666" s="5">
        <v>1995</v>
      </c>
      <c r="B666" s="5" t="s">
        <v>10</v>
      </c>
      <c r="C666" s="5" t="s">
        <v>29</v>
      </c>
      <c r="D666" s="3">
        <v>14899</v>
      </c>
    </row>
    <row r="667" spans="1:4" x14ac:dyDescent="0.25">
      <c r="A667" s="5">
        <v>1995</v>
      </c>
      <c r="B667" s="5" t="s">
        <v>11</v>
      </c>
      <c r="C667" s="5" t="s">
        <v>29</v>
      </c>
      <c r="D667" s="3">
        <v>12319</v>
      </c>
    </row>
    <row r="668" spans="1:4" x14ac:dyDescent="0.25">
      <c r="A668" s="5">
        <v>1996</v>
      </c>
      <c r="B668" s="5" t="s">
        <v>12</v>
      </c>
      <c r="C668" s="5" t="s">
        <v>29</v>
      </c>
      <c r="D668" s="3">
        <v>13794</v>
      </c>
    </row>
    <row r="669" spans="1:4" x14ac:dyDescent="0.25">
      <c r="A669" s="5">
        <v>1996</v>
      </c>
      <c r="B669" s="5" t="s">
        <v>13</v>
      </c>
      <c r="C669" s="5" t="s">
        <v>29</v>
      </c>
      <c r="D669" s="3">
        <v>14382</v>
      </c>
    </row>
    <row r="670" spans="1:4" x14ac:dyDescent="0.25">
      <c r="A670" s="5">
        <v>1996</v>
      </c>
      <c r="B670" s="5" t="s">
        <v>14</v>
      </c>
      <c r="C670" s="5" t="s">
        <v>29</v>
      </c>
      <c r="D670" s="3">
        <v>15277</v>
      </c>
    </row>
    <row r="671" spans="1:4" x14ac:dyDescent="0.25">
      <c r="A671" s="5">
        <v>1996</v>
      </c>
      <c r="B671" s="5" t="s">
        <v>15</v>
      </c>
      <c r="C671" s="5" t="s">
        <v>29</v>
      </c>
      <c r="D671" s="3">
        <v>14624</v>
      </c>
    </row>
    <row r="672" spans="1:4" x14ac:dyDescent="0.25">
      <c r="A672" s="5">
        <v>1996</v>
      </c>
      <c r="B672" s="5" t="s">
        <v>4</v>
      </c>
      <c r="C672" s="5" t="s">
        <v>29</v>
      </c>
      <c r="D672" s="3">
        <v>15529</v>
      </c>
    </row>
    <row r="673" spans="1:4" x14ac:dyDescent="0.25">
      <c r="A673" s="5">
        <v>1996</v>
      </c>
      <c r="B673" s="5" t="s">
        <v>5</v>
      </c>
      <c r="C673" s="5" t="s">
        <v>29</v>
      </c>
      <c r="D673" s="3">
        <v>12526</v>
      </c>
    </row>
    <row r="674" spans="1:4" x14ac:dyDescent="0.25">
      <c r="A674" s="5">
        <v>1996</v>
      </c>
      <c r="B674" s="5" t="s">
        <v>6</v>
      </c>
      <c r="C674" s="5" t="s">
        <v>29</v>
      </c>
      <c r="D674" s="3">
        <v>14077</v>
      </c>
    </row>
    <row r="675" spans="1:4" x14ac:dyDescent="0.25">
      <c r="A675" s="5">
        <v>1996</v>
      </c>
      <c r="B675" s="5" t="s">
        <v>7</v>
      </c>
      <c r="C675" s="5" t="s">
        <v>29</v>
      </c>
      <c r="D675" s="3">
        <v>13742</v>
      </c>
    </row>
    <row r="676" spans="1:4" x14ac:dyDescent="0.25">
      <c r="A676" s="5">
        <v>1996</v>
      </c>
      <c r="B676" s="5" t="s">
        <v>8</v>
      </c>
      <c r="C676" s="5" t="s">
        <v>29</v>
      </c>
      <c r="D676" s="3">
        <v>14350</v>
      </c>
    </row>
    <row r="677" spans="1:4" x14ac:dyDescent="0.25">
      <c r="A677" s="5">
        <v>1996</v>
      </c>
      <c r="B677" s="5" t="s">
        <v>9</v>
      </c>
      <c r="C677" s="5" t="s">
        <v>29</v>
      </c>
      <c r="D677" s="3">
        <v>16250</v>
      </c>
    </row>
    <row r="678" spans="1:4" x14ac:dyDescent="0.25">
      <c r="A678" s="5">
        <v>1996</v>
      </c>
      <c r="B678" s="5" t="s">
        <v>10</v>
      </c>
      <c r="C678" s="5" t="s">
        <v>29</v>
      </c>
      <c r="D678" s="3">
        <v>15210</v>
      </c>
    </row>
    <row r="679" spans="1:4" x14ac:dyDescent="0.25">
      <c r="A679" s="5">
        <v>1996</v>
      </c>
      <c r="B679" s="5" t="s">
        <v>11</v>
      </c>
      <c r="C679" s="5" t="s">
        <v>29</v>
      </c>
      <c r="D679" s="3">
        <v>13673</v>
      </c>
    </row>
    <row r="680" spans="1:4" x14ac:dyDescent="0.25">
      <c r="A680" s="5">
        <v>1997</v>
      </c>
      <c r="B680" s="5" t="s">
        <v>12</v>
      </c>
      <c r="C680" s="5" t="s">
        <v>29</v>
      </c>
      <c r="D680" s="3">
        <v>13426</v>
      </c>
    </row>
    <row r="681" spans="1:4" x14ac:dyDescent="0.25">
      <c r="A681" s="5">
        <v>1997</v>
      </c>
      <c r="B681" s="5" t="s">
        <v>13</v>
      </c>
      <c r="C681" s="5" t="s">
        <v>29</v>
      </c>
      <c r="D681" s="3">
        <v>12549</v>
      </c>
    </row>
    <row r="682" spans="1:4" x14ac:dyDescent="0.25">
      <c r="A682" s="5">
        <v>1997</v>
      </c>
      <c r="B682" s="5" t="s">
        <v>14</v>
      </c>
      <c r="C682" s="5" t="s">
        <v>29</v>
      </c>
      <c r="D682" s="3">
        <v>15815</v>
      </c>
    </row>
    <row r="683" spans="1:4" x14ac:dyDescent="0.25">
      <c r="A683" s="5">
        <v>1997</v>
      </c>
      <c r="B683" s="5" t="s">
        <v>15</v>
      </c>
      <c r="C683" s="5" t="s">
        <v>29</v>
      </c>
      <c r="D683" s="3">
        <v>17162</v>
      </c>
    </row>
    <row r="684" spans="1:4" x14ac:dyDescent="0.25">
      <c r="A684" s="5">
        <v>1997</v>
      </c>
      <c r="B684" s="5" t="s">
        <v>4</v>
      </c>
      <c r="C684" s="5" t="s">
        <v>29</v>
      </c>
      <c r="D684" s="3">
        <v>16908</v>
      </c>
    </row>
    <row r="685" spans="1:4" x14ac:dyDescent="0.25">
      <c r="A685" s="5">
        <v>1997</v>
      </c>
      <c r="B685" s="5" t="s">
        <v>5</v>
      </c>
      <c r="C685" s="5" t="s">
        <v>29</v>
      </c>
      <c r="D685" s="3">
        <v>14968</v>
      </c>
    </row>
    <row r="686" spans="1:4" x14ac:dyDescent="0.25">
      <c r="A686" s="5">
        <v>1997</v>
      </c>
      <c r="B686" s="5" t="s">
        <v>6</v>
      </c>
      <c r="C686" s="5" t="s">
        <v>29</v>
      </c>
      <c r="D686" s="3">
        <v>16063</v>
      </c>
    </row>
    <row r="687" spans="1:4" x14ac:dyDescent="0.25">
      <c r="A687" s="5">
        <v>1997</v>
      </c>
      <c r="B687" s="5" t="s">
        <v>7</v>
      </c>
      <c r="C687" s="5" t="s">
        <v>29</v>
      </c>
      <c r="D687" s="3">
        <v>15364</v>
      </c>
    </row>
    <row r="688" spans="1:4" x14ac:dyDescent="0.25">
      <c r="A688" s="5">
        <v>1997</v>
      </c>
      <c r="B688" s="5" t="s">
        <v>8</v>
      </c>
      <c r="C688" s="5" t="s">
        <v>29</v>
      </c>
      <c r="D688" s="3">
        <v>15906</v>
      </c>
    </row>
    <row r="689" spans="1:4" x14ac:dyDescent="0.25">
      <c r="A689" s="5">
        <v>1997</v>
      </c>
      <c r="B689" s="5" t="s">
        <v>9</v>
      </c>
      <c r="C689" s="5" t="s">
        <v>29</v>
      </c>
      <c r="D689" s="3">
        <v>17154</v>
      </c>
    </row>
    <row r="690" spans="1:4" x14ac:dyDescent="0.25">
      <c r="A690" s="5">
        <v>1997</v>
      </c>
      <c r="B690" s="5" t="s">
        <v>10</v>
      </c>
      <c r="C690" s="5" t="s">
        <v>29</v>
      </c>
      <c r="D690" s="3">
        <v>15108</v>
      </c>
    </row>
    <row r="691" spans="1:4" x14ac:dyDescent="0.25">
      <c r="A691" s="5">
        <v>1997</v>
      </c>
      <c r="B691" s="5" t="s">
        <v>11</v>
      </c>
      <c r="C691" s="5" t="s">
        <v>29</v>
      </c>
      <c r="D691" s="3">
        <v>15450</v>
      </c>
    </row>
    <row r="692" spans="1:4" x14ac:dyDescent="0.25">
      <c r="A692" s="5">
        <v>1998</v>
      </c>
      <c r="B692" s="5" t="s">
        <v>12</v>
      </c>
      <c r="C692" s="5" t="s">
        <v>29</v>
      </c>
      <c r="D692" s="3">
        <v>14969</v>
      </c>
    </row>
    <row r="693" spans="1:4" x14ac:dyDescent="0.25">
      <c r="A693" s="5">
        <v>1998</v>
      </c>
      <c r="B693" s="5" t="s">
        <v>13</v>
      </c>
      <c r="C693" s="5" t="s">
        <v>29</v>
      </c>
      <c r="D693" s="3">
        <v>13792</v>
      </c>
    </row>
    <row r="694" spans="1:4" x14ac:dyDescent="0.25">
      <c r="A694" s="5">
        <v>1998</v>
      </c>
      <c r="B694" s="5" t="s">
        <v>14</v>
      </c>
      <c r="C694" s="5" t="s">
        <v>29</v>
      </c>
      <c r="D694" s="3">
        <v>18307</v>
      </c>
    </row>
    <row r="695" spans="1:4" x14ac:dyDescent="0.25">
      <c r="A695" s="5">
        <v>1998</v>
      </c>
      <c r="B695" s="5" t="s">
        <v>15</v>
      </c>
      <c r="C695" s="5" t="s">
        <v>29</v>
      </c>
      <c r="D695" s="3">
        <v>17976</v>
      </c>
    </row>
    <row r="696" spans="1:4" x14ac:dyDescent="0.25">
      <c r="A696" s="5">
        <v>1998</v>
      </c>
      <c r="B696" s="5" t="s">
        <v>4</v>
      </c>
      <c r="C696" s="5" t="s">
        <v>29</v>
      </c>
      <c r="D696" s="3">
        <v>16974</v>
      </c>
    </row>
    <row r="697" spans="1:4" x14ac:dyDescent="0.25">
      <c r="A697" s="5">
        <v>1998</v>
      </c>
      <c r="B697" s="5" t="s">
        <v>5</v>
      </c>
      <c r="C697" s="5" t="s">
        <v>29</v>
      </c>
      <c r="D697" s="3">
        <v>17194</v>
      </c>
    </row>
    <row r="698" spans="1:4" x14ac:dyDescent="0.25">
      <c r="A698" s="5">
        <v>1998</v>
      </c>
      <c r="B698" s="5" t="s">
        <v>6</v>
      </c>
      <c r="C698" s="5" t="s">
        <v>29</v>
      </c>
      <c r="D698" s="3">
        <v>17651</v>
      </c>
    </row>
    <row r="699" spans="1:4" x14ac:dyDescent="0.25">
      <c r="A699" s="5">
        <v>1998</v>
      </c>
      <c r="B699" s="5" t="s">
        <v>7</v>
      </c>
      <c r="C699" s="5" t="s">
        <v>29</v>
      </c>
      <c r="D699" s="3">
        <v>30912</v>
      </c>
    </row>
    <row r="700" spans="1:4" x14ac:dyDescent="0.25">
      <c r="A700" s="5">
        <v>1998</v>
      </c>
      <c r="B700" s="5" t="s">
        <v>8</v>
      </c>
      <c r="C700" s="5" t="s">
        <v>29</v>
      </c>
      <c r="D700" s="3">
        <v>19597</v>
      </c>
    </row>
    <row r="701" spans="1:4" x14ac:dyDescent="0.25">
      <c r="A701" s="5">
        <v>1998</v>
      </c>
      <c r="B701" s="5" t="s">
        <v>9</v>
      </c>
      <c r="C701" s="5" t="s">
        <v>29</v>
      </c>
      <c r="D701" s="3">
        <v>19043</v>
      </c>
    </row>
    <row r="702" spans="1:4" x14ac:dyDescent="0.25">
      <c r="A702" s="5">
        <v>1998</v>
      </c>
      <c r="B702" s="5" t="s">
        <v>10</v>
      </c>
      <c r="C702" s="5" t="s">
        <v>29</v>
      </c>
      <c r="D702" s="3">
        <v>19567</v>
      </c>
    </row>
    <row r="703" spans="1:4" x14ac:dyDescent="0.25">
      <c r="A703" s="5">
        <v>1998</v>
      </c>
      <c r="B703" s="5" t="s">
        <v>11</v>
      </c>
      <c r="C703" s="5" t="s">
        <v>29</v>
      </c>
      <c r="D703" s="3">
        <v>18097</v>
      </c>
    </row>
    <row r="704" spans="1:4" x14ac:dyDescent="0.25">
      <c r="A704" s="5">
        <v>1999</v>
      </c>
      <c r="B704" s="5" t="s">
        <v>12</v>
      </c>
      <c r="C704" s="5" t="s">
        <v>29</v>
      </c>
      <c r="D704" s="3">
        <v>15908</v>
      </c>
    </row>
    <row r="705" spans="1:4" x14ac:dyDescent="0.25">
      <c r="A705" s="5">
        <v>1999</v>
      </c>
      <c r="B705" s="5" t="s">
        <v>13</v>
      </c>
      <c r="C705" s="5" t="s">
        <v>29</v>
      </c>
      <c r="D705" s="3">
        <v>15421</v>
      </c>
    </row>
    <row r="706" spans="1:4" x14ac:dyDescent="0.25">
      <c r="A706" s="5">
        <v>1999</v>
      </c>
      <c r="B706" s="5" t="s">
        <v>14</v>
      </c>
      <c r="C706" s="5" t="s">
        <v>29</v>
      </c>
      <c r="D706" s="3">
        <v>21389</v>
      </c>
    </row>
    <row r="707" spans="1:4" x14ac:dyDescent="0.25">
      <c r="A707" s="5">
        <v>1999</v>
      </c>
      <c r="B707" s="5" t="s">
        <v>15</v>
      </c>
      <c r="C707" s="5" t="s">
        <v>29</v>
      </c>
      <c r="D707" s="3">
        <v>17898</v>
      </c>
    </row>
    <row r="708" spans="1:4" x14ac:dyDescent="0.25">
      <c r="A708" s="5">
        <v>1999</v>
      </c>
      <c r="B708" s="5" t="s">
        <v>4</v>
      </c>
      <c r="C708" s="5" t="s">
        <v>29</v>
      </c>
      <c r="D708" s="3">
        <v>21036</v>
      </c>
    </row>
    <row r="709" spans="1:4" x14ac:dyDescent="0.25">
      <c r="A709" s="5">
        <v>1999</v>
      </c>
      <c r="B709" s="5" t="s">
        <v>5</v>
      </c>
      <c r="C709" s="5" t="s">
        <v>29</v>
      </c>
      <c r="D709" s="3">
        <v>18933</v>
      </c>
    </row>
    <row r="710" spans="1:4" x14ac:dyDescent="0.25">
      <c r="A710" s="5">
        <v>1999</v>
      </c>
      <c r="B710" s="5" t="s">
        <v>6</v>
      </c>
      <c r="C710" s="5" t="s">
        <v>29</v>
      </c>
      <c r="D710" s="3">
        <v>15724</v>
      </c>
    </row>
    <row r="711" spans="1:4" x14ac:dyDescent="0.25">
      <c r="A711" s="5">
        <v>1999</v>
      </c>
      <c r="B711" s="5" t="s">
        <v>7</v>
      </c>
      <c r="C711" s="5" t="s">
        <v>29</v>
      </c>
      <c r="D711" s="3">
        <v>16721</v>
      </c>
    </row>
    <row r="712" spans="1:4" x14ac:dyDescent="0.25">
      <c r="A712" s="5">
        <v>1999</v>
      </c>
      <c r="B712" s="5" t="s">
        <v>8</v>
      </c>
      <c r="C712" s="5" t="s">
        <v>29</v>
      </c>
      <c r="D712" s="3">
        <v>16885</v>
      </c>
    </row>
    <row r="713" spans="1:4" x14ac:dyDescent="0.25">
      <c r="A713" s="5">
        <v>1999</v>
      </c>
      <c r="B713" s="5" t="s">
        <v>9</v>
      </c>
      <c r="C713" s="5" t="s">
        <v>29</v>
      </c>
      <c r="D713" s="3">
        <v>15000</v>
      </c>
    </row>
    <row r="714" spans="1:4" x14ac:dyDescent="0.25">
      <c r="A714" s="5">
        <v>1999</v>
      </c>
      <c r="B714" s="5" t="s">
        <v>10</v>
      </c>
      <c r="C714" s="5" t="s">
        <v>29</v>
      </c>
      <c r="D714" s="3">
        <v>15858</v>
      </c>
    </row>
    <row r="715" spans="1:4" x14ac:dyDescent="0.25">
      <c r="A715" s="5">
        <v>1999</v>
      </c>
      <c r="B715" s="5" t="s">
        <v>11</v>
      </c>
      <c r="C715" s="5" t="s">
        <v>29</v>
      </c>
      <c r="D715" s="3">
        <v>15211</v>
      </c>
    </row>
    <row r="716" spans="1:4" x14ac:dyDescent="0.25">
      <c r="A716" s="5">
        <v>2000</v>
      </c>
      <c r="B716" s="5" t="s">
        <v>12</v>
      </c>
      <c r="C716" s="5" t="s">
        <v>29</v>
      </c>
      <c r="D716" s="3">
        <v>14740</v>
      </c>
    </row>
    <row r="717" spans="1:4" x14ac:dyDescent="0.25">
      <c r="A717" s="5">
        <v>2000</v>
      </c>
      <c r="B717" s="5" t="s">
        <v>13</v>
      </c>
      <c r="C717" s="5" t="s">
        <v>29</v>
      </c>
      <c r="D717" s="3">
        <v>17173</v>
      </c>
    </row>
    <row r="718" spans="1:4" x14ac:dyDescent="0.25">
      <c r="A718" s="5">
        <v>2000</v>
      </c>
      <c r="B718" s="5" t="s">
        <v>14</v>
      </c>
      <c r="C718" s="5" t="s">
        <v>29</v>
      </c>
      <c r="D718" s="3">
        <v>22463</v>
      </c>
    </row>
    <row r="719" spans="1:4" x14ac:dyDescent="0.25">
      <c r="A719" s="5">
        <v>2000</v>
      </c>
      <c r="B719" s="5" t="s">
        <v>15</v>
      </c>
      <c r="C719" s="5" t="s">
        <v>29</v>
      </c>
      <c r="D719" s="3">
        <v>19191</v>
      </c>
    </row>
    <row r="720" spans="1:4" x14ac:dyDescent="0.25">
      <c r="A720" s="5">
        <v>2000</v>
      </c>
      <c r="B720" s="5" t="s">
        <v>4</v>
      </c>
      <c r="C720" s="5" t="s">
        <v>29</v>
      </c>
      <c r="D720" s="3">
        <v>19657</v>
      </c>
    </row>
    <row r="721" spans="1:4" x14ac:dyDescent="0.25">
      <c r="A721" s="5">
        <v>2000</v>
      </c>
      <c r="B721" s="5" t="s">
        <v>5</v>
      </c>
      <c r="C721" s="5" t="s">
        <v>29</v>
      </c>
      <c r="D721" s="3">
        <v>18078</v>
      </c>
    </row>
    <row r="722" spans="1:4" x14ac:dyDescent="0.25">
      <c r="A722" s="5">
        <v>2000</v>
      </c>
      <c r="B722" s="5" t="s">
        <v>6</v>
      </c>
      <c r="C722" s="5" t="s">
        <v>29</v>
      </c>
      <c r="D722" s="3">
        <v>17497</v>
      </c>
    </row>
    <row r="723" spans="1:4" x14ac:dyDescent="0.25">
      <c r="A723" s="5">
        <v>2000</v>
      </c>
      <c r="B723" s="5" t="s">
        <v>7</v>
      </c>
      <c r="C723" s="5" t="s">
        <v>29</v>
      </c>
      <c r="D723" s="3">
        <v>20883</v>
      </c>
    </row>
    <row r="724" spans="1:4" x14ac:dyDescent="0.25">
      <c r="A724" s="5">
        <v>2000</v>
      </c>
      <c r="B724" s="5" t="s">
        <v>8</v>
      </c>
      <c r="C724" s="5" t="s">
        <v>29</v>
      </c>
      <c r="D724" s="3">
        <v>21750</v>
      </c>
    </row>
    <row r="725" spans="1:4" x14ac:dyDescent="0.25">
      <c r="A725" s="5">
        <v>2000</v>
      </c>
      <c r="B725" s="5" t="s">
        <v>9</v>
      </c>
      <c r="C725" s="5" t="s">
        <v>29</v>
      </c>
      <c r="D725" s="3">
        <v>20997</v>
      </c>
    </row>
    <row r="726" spans="1:4" x14ac:dyDescent="0.25">
      <c r="A726" s="5">
        <v>2000</v>
      </c>
      <c r="B726" s="5" t="s">
        <v>10</v>
      </c>
      <c r="C726" s="5" t="s">
        <v>29</v>
      </c>
      <c r="D726" s="3">
        <v>18003</v>
      </c>
    </row>
    <row r="727" spans="1:4" x14ac:dyDescent="0.25">
      <c r="A727" s="5">
        <v>2000</v>
      </c>
      <c r="B727" s="5" t="s">
        <v>11</v>
      </c>
      <c r="C727" s="5" t="s">
        <v>29</v>
      </c>
      <c r="D727" s="3">
        <v>15076</v>
      </c>
    </row>
    <row r="728" spans="1:4" x14ac:dyDescent="0.25">
      <c r="A728" s="5">
        <v>2001</v>
      </c>
      <c r="B728" s="5" t="s">
        <v>12</v>
      </c>
      <c r="C728" s="5" t="s">
        <v>29</v>
      </c>
      <c r="D728" s="3">
        <v>14274</v>
      </c>
    </row>
    <row r="729" spans="1:4" x14ac:dyDescent="0.25">
      <c r="A729" s="5">
        <v>2001</v>
      </c>
      <c r="B729" s="5" t="s">
        <v>13</v>
      </c>
      <c r="C729" s="5" t="s">
        <v>29</v>
      </c>
      <c r="D729" s="3">
        <v>14173</v>
      </c>
    </row>
    <row r="730" spans="1:4" x14ac:dyDescent="0.25">
      <c r="A730" s="5">
        <v>2001</v>
      </c>
      <c r="B730" s="5" t="s">
        <v>14</v>
      </c>
      <c r="C730" s="5" t="s">
        <v>29</v>
      </c>
      <c r="D730" s="3">
        <v>18626</v>
      </c>
    </row>
    <row r="731" spans="1:4" x14ac:dyDescent="0.25">
      <c r="A731" s="5">
        <v>2001</v>
      </c>
      <c r="B731" s="5" t="s">
        <v>15</v>
      </c>
      <c r="C731" s="5" t="s">
        <v>29</v>
      </c>
      <c r="D731" s="3">
        <v>16374</v>
      </c>
    </row>
    <row r="732" spans="1:4" x14ac:dyDescent="0.25">
      <c r="A732" s="5">
        <v>2001</v>
      </c>
      <c r="B732" s="5" t="s">
        <v>4</v>
      </c>
      <c r="C732" s="5" t="s">
        <v>29</v>
      </c>
      <c r="D732" s="3">
        <v>17837</v>
      </c>
    </row>
    <row r="733" spans="1:4" x14ac:dyDescent="0.25">
      <c r="A733" s="5">
        <v>2001</v>
      </c>
      <c r="B733" s="5" t="s">
        <v>5</v>
      </c>
      <c r="C733" s="5" t="s">
        <v>29</v>
      </c>
      <c r="D733" s="3">
        <v>16794</v>
      </c>
    </row>
    <row r="734" spans="1:4" x14ac:dyDescent="0.25">
      <c r="A734" s="5">
        <v>2001</v>
      </c>
      <c r="B734" s="5" t="s">
        <v>6</v>
      </c>
      <c r="C734" s="5" t="s">
        <v>29</v>
      </c>
      <c r="D734" s="3">
        <v>15506</v>
      </c>
    </row>
    <row r="735" spans="1:4" x14ac:dyDescent="0.25">
      <c r="A735" s="5">
        <v>2001</v>
      </c>
      <c r="B735" s="5" t="s">
        <v>7</v>
      </c>
      <c r="C735" s="5" t="s">
        <v>29</v>
      </c>
      <c r="D735" s="3">
        <v>17555</v>
      </c>
    </row>
    <row r="736" spans="1:4" x14ac:dyDescent="0.25">
      <c r="A736" s="5">
        <v>2001</v>
      </c>
      <c r="B736" s="5" t="s">
        <v>8</v>
      </c>
      <c r="C736" s="5" t="s">
        <v>29</v>
      </c>
      <c r="D736" s="3">
        <v>14296</v>
      </c>
    </row>
    <row r="737" spans="1:4" x14ac:dyDescent="0.25">
      <c r="A737" s="5">
        <v>2001</v>
      </c>
      <c r="B737" s="5" t="s">
        <v>9</v>
      </c>
      <c r="C737" s="5" t="s">
        <v>29</v>
      </c>
      <c r="D737" s="3">
        <v>13954</v>
      </c>
    </row>
    <row r="738" spans="1:4" x14ac:dyDescent="0.25">
      <c r="A738" s="5">
        <v>2001</v>
      </c>
      <c r="B738" s="5" t="s">
        <v>10</v>
      </c>
      <c r="C738" s="5" t="s">
        <v>29</v>
      </c>
      <c r="D738" s="3">
        <v>13281</v>
      </c>
    </row>
    <row r="739" spans="1:4" x14ac:dyDescent="0.25">
      <c r="A739" s="5">
        <v>2001</v>
      </c>
      <c r="B739" s="5" t="s">
        <v>11</v>
      </c>
      <c r="C739" s="5" t="s">
        <v>29</v>
      </c>
      <c r="D739" s="3">
        <v>9613</v>
      </c>
    </row>
    <row r="740" spans="1:4" x14ac:dyDescent="0.25">
      <c r="A740" s="5">
        <v>2002</v>
      </c>
      <c r="B740" s="5" t="s">
        <v>12</v>
      </c>
      <c r="C740" s="5" t="s">
        <v>29</v>
      </c>
      <c r="D740" s="3">
        <v>9393</v>
      </c>
    </row>
    <row r="741" spans="1:4" x14ac:dyDescent="0.25">
      <c r="A741" s="5">
        <v>2002</v>
      </c>
      <c r="B741" s="5" t="s">
        <v>13</v>
      </c>
      <c r="C741" s="5" t="s">
        <v>29</v>
      </c>
      <c r="D741" s="3">
        <v>10188</v>
      </c>
    </row>
    <row r="742" spans="1:4" x14ac:dyDescent="0.25">
      <c r="A742" s="5">
        <v>2002</v>
      </c>
      <c r="B742" s="5" t="s">
        <v>14</v>
      </c>
      <c r="C742" s="5" t="s">
        <v>29</v>
      </c>
      <c r="D742" s="3">
        <v>11925</v>
      </c>
    </row>
    <row r="743" spans="1:4" x14ac:dyDescent="0.25">
      <c r="A743" s="5">
        <v>2002</v>
      </c>
      <c r="B743" s="5" t="s">
        <v>15</v>
      </c>
      <c r="C743" s="5" t="s">
        <v>29</v>
      </c>
      <c r="D743" s="3">
        <v>12656</v>
      </c>
    </row>
    <row r="744" spans="1:4" x14ac:dyDescent="0.25">
      <c r="A744" s="5">
        <v>2002</v>
      </c>
      <c r="B744" s="5" t="s">
        <v>4</v>
      </c>
      <c r="C744" s="5" t="s">
        <v>29</v>
      </c>
      <c r="D744" s="3">
        <v>12929</v>
      </c>
    </row>
    <row r="745" spans="1:4" x14ac:dyDescent="0.25">
      <c r="A745" s="5">
        <v>2002</v>
      </c>
      <c r="B745" s="5" t="s">
        <v>5</v>
      </c>
      <c r="C745" s="5" t="s">
        <v>29</v>
      </c>
      <c r="D745" s="3">
        <v>12760</v>
      </c>
    </row>
    <row r="746" spans="1:4" x14ac:dyDescent="0.25">
      <c r="A746" s="5">
        <v>2002</v>
      </c>
      <c r="B746" s="5" t="s">
        <v>6</v>
      </c>
      <c r="C746" s="5" t="s">
        <v>29</v>
      </c>
      <c r="D746" s="3">
        <v>13969</v>
      </c>
    </row>
    <row r="747" spans="1:4" x14ac:dyDescent="0.25">
      <c r="A747" s="5">
        <v>2002</v>
      </c>
      <c r="B747" s="5" t="s">
        <v>7</v>
      </c>
      <c r="C747" s="5" t="s">
        <v>29</v>
      </c>
      <c r="D747" s="3">
        <v>16963</v>
      </c>
    </row>
    <row r="748" spans="1:4" x14ac:dyDescent="0.25">
      <c r="A748" s="5">
        <v>2002</v>
      </c>
      <c r="B748" s="5" t="s">
        <v>8</v>
      </c>
      <c r="C748" s="5" t="s">
        <v>29</v>
      </c>
      <c r="D748" s="3">
        <v>17650</v>
      </c>
    </row>
    <row r="749" spans="1:4" x14ac:dyDescent="0.25">
      <c r="A749" s="5">
        <v>2002</v>
      </c>
      <c r="B749" s="5" t="s">
        <v>9</v>
      </c>
      <c r="C749" s="5" t="s">
        <v>29</v>
      </c>
      <c r="D749" s="3">
        <v>17939</v>
      </c>
    </row>
    <row r="750" spans="1:4" x14ac:dyDescent="0.25">
      <c r="A750" s="5">
        <v>2002</v>
      </c>
      <c r="B750" s="5" t="s">
        <v>10</v>
      </c>
      <c r="C750" s="5" t="s">
        <v>29</v>
      </c>
      <c r="D750" s="3">
        <v>17732</v>
      </c>
    </row>
    <row r="751" spans="1:4" x14ac:dyDescent="0.25">
      <c r="A751" s="5">
        <v>2002</v>
      </c>
      <c r="B751" s="5" t="s">
        <v>11</v>
      </c>
      <c r="C751" s="5" t="s">
        <v>29</v>
      </c>
      <c r="D751" s="3">
        <v>15873</v>
      </c>
    </row>
    <row r="752" spans="1:4" x14ac:dyDescent="0.25">
      <c r="A752" s="5">
        <v>2003</v>
      </c>
      <c r="B752" s="5" t="s">
        <v>12</v>
      </c>
      <c r="C752" s="5" t="s">
        <v>29</v>
      </c>
      <c r="D752" s="3">
        <v>15176</v>
      </c>
    </row>
    <row r="753" spans="1:4" x14ac:dyDescent="0.25">
      <c r="A753" s="5">
        <v>2003</v>
      </c>
      <c r="B753" s="5" t="s">
        <v>13</v>
      </c>
      <c r="C753" s="5" t="s">
        <v>29</v>
      </c>
      <c r="D753" s="3">
        <v>14276</v>
      </c>
    </row>
    <row r="754" spans="1:4" x14ac:dyDescent="0.25">
      <c r="A754" s="5">
        <v>2003</v>
      </c>
      <c r="B754" s="5" t="s">
        <v>14</v>
      </c>
      <c r="C754" s="5" t="s">
        <v>29</v>
      </c>
      <c r="D754" s="3">
        <v>16122</v>
      </c>
    </row>
    <row r="755" spans="1:4" x14ac:dyDescent="0.25">
      <c r="A755" s="5">
        <v>2003</v>
      </c>
      <c r="B755" s="5" t="s">
        <v>15</v>
      </c>
      <c r="C755" s="5" t="s">
        <v>29</v>
      </c>
      <c r="D755" s="3">
        <v>20808</v>
      </c>
    </row>
    <row r="756" spans="1:4" x14ac:dyDescent="0.25">
      <c r="A756" s="5">
        <v>2003</v>
      </c>
      <c r="B756" s="5" t="s">
        <v>4</v>
      </c>
      <c r="C756" s="5" t="s">
        <v>29</v>
      </c>
      <c r="D756" s="3">
        <v>26260</v>
      </c>
    </row>
    <row r="757" spans="1:4" x14ac:dyDescent="0.25">
      <c r="A757" s="5">
        <v>2003</v>
      </c>
      <c r="B757" s="5" t="s">
        <v>5</v>
      </c>
      <c r="C757" s="5" t="s">
        <v>29</v>
      </c>
      <c r="D757" s="3">
        <v>22896</v>
      </c>
    </row>
    <row r="758" spans="1:4" x14ac:dyDescent="0.25">
      <c r="A758" s="5">
        <v>2003</v>
      </c>
      <c r="B758" s="5" t="s">
        <v>6</v>
      </c>
      <c r="C758" s="5" t="s">
        <v>29</v>
      </c>
      <c r="D758" s="3">
        <v>20680</v>
      </c>
    </row>
    <row r="759" spans="1:4" x14ac:dyDescent="0.25">
      <c r="A759" s="5">
        <v>2003</v>
      </c>
      <c r="B759" s="5" t="s">
        <v>7</v>
      </c>
      <c r="C759" s="5" t="s">
        <v>29</v>
      </c>
      <c r="D759" s="3">
        <v>22899</v>
      </c>
    </row>
    <row r="760" spans="1:4" x14ac:dyDescent="0.25">
      <c r="A760" s="5">
        <v>2003</v>
      </c>
      <c r="B760" s="5" t="s">
        <v>8</v>
      </c>
      <c r="C760" s="5" t="s">
        <v>29</v>
      </c>
      <c r="D760" s="3">
        <v>21278</v>
      </c>
    </row>
    <row r="761" spans="1:4" x14ac:dyDescent="0.25">
      <c r="A761" s="5">
        <v>2003</v>
      </c>
      <c r="B761" s="5" t="s">
        <v>9</v>
      </c>
      <c r="C761" s="5" t="s">
        <v>29</v>
      </c>
      <c r="D761" s="3">
        <v>21278</v>
      </c>
    </row>
    <row r="762" spans="1:4" x14ac:dyDescent="0.25">
      <c r="A762" s="5">
        <v>2003</v>
      </c>
      <c r="B762" s="5" t="s">
        <v>10</v>
      </c>
      <c r="C762" s="5" t="s">
        <v>29</v>
      </c>
      <c r="D762" s="3">
        <v>18592</v>
      </c>
    </row>
    <row r="763" spans="1:4" x14ac:dyDescent="0.25">
      <c r="A763" s="5">
        <v>2003</v>
      </c>
      <c r="B763" s="5" t="s">
        <v>11</v>
      </c>
      <c r="C763" s="5" t="s">
        <v>29</v>
      </c>
      <c r="D763" s="3">
        <v>16639</v>
      </c>
    </row>
    <row r="764" spans="1:4" x14ac:dyDescent="0.25">
      <c r="A764" s="5">
        <v>2004</v>
      </c>
      <c r="B764" s="5" t="s">
        <v>12</v>
      </c>
      <c r="C764" s="5" t="s">
        <v>29</v>
      </c>
      <c r="D764" s="3">
        <v>16204</v>
      </c>
    </row>
    <row r="765" spans="1:4" x14ac:dyDescent="0.25">
      <c r="A765" s="5">
        <v>2004</v>
      </c>
      <c r="B765" s="5" t="s">
        <v>13</v>
      </c>
      <c r="C765" s="5" t="s">
        <v>29</v>
      </c>
      <c r="D765" s="3">
        <v>15929</v>
      </c>
    </row>
    <row r="766" spans="1:4" x14ac:dyDescent="0.25">
      <c r="A766" s="5">
        <v>2004</v>
      </c>
      <c r="B766" s="5" t="s">
        <v>14</v>
      </c>
      <c r="C766" s="5" t="s">
        <v>29</v>
      </c>
      <c r="D766" s="3">
        <v>23572</v>
      </c>
    </row>
    <row r="767" spans="1:4" x14ac:dyDescent="0.25">
      <c r="A767" s="5">
        <v>2004</v>
      </c>
      <c r="B767" s="5" t="s">
        <v>15</v>
      </c>
      <c r="C767" s="5" t="s">
        <v>29</v>
      </c>
      <c r="D767" s="3">
        <v>21896</v>
      </c>
    </row>
    <row r="768" spans="1:4" x14ac:dyDescent="0.25">
      <c r="A768" s="5">
        <v>2004</v>
      </c>
      <c r="B768" s="5" t="s">
        <v>4</v>
      </c>
      <c r="C768" s="5" t="s">
        <v>29</v>
      </c>
      <c r="D768" s="3">
        <v>21781</v>
      </c>
    </row>
    <row r="769" spans="1:4" x14ac:dyDescent="0.25">
      <c r="A769" s="5">
        <v>2004</v>
      </c>
      <c r="B769" s="5" t="s">
        <v>5</v>
      </c>
      <c r="C769" s="5" t="s">
        <v>29</v>
      </c>
      <c r="D769" s="3">
        <v>22602</v>
      </c>
    </row>
    <row r="770" spans="1:4" x14ac:dyDescent="0.25">
      <c r="A770" s="5">
        <v>2004</v>
      </c>
      <c r="B770" s="5" t="s">
        <v>6</v>
      </c>
      <c r="C770" s="5" t="s">
        <v>29</v>
      </c>
      <c r="D770" s="3">
        <v>18421</v>
      </c>
    </row>
    <row r="771" spans="1:4" x14ac:dyDescent="0.25">
      <c r="A771" s="5">
        <v>2004</v>
      </c>
      <c r="B771" s="5" t="s">
        <v>7</v>
      </c>
      <c r="C771" s="5" t="s">
        <v>29</v>
      </c>
      <c r="D771" s="3">
        <v>20285</v>
      </c>
    </row>
    <row r="772" spans="1:4" x14ac:dyDescent="0.25">
      <c r="A772" s="5">
        <v>2004</v>
      </c>
      <c r="B772" s="5" t="s">
        <v>8</v>
      </c>
      <c r="C772" s="5" t="s">
        <v>29</v>
      </c>
      <c r="D772" s="3">
        <v>24894</v>
      </c>
    </row>
    <row r="773" spans="1:4" x14ac:dyDescent="0.25">
      <c r="A773" s="5">
        <v>2004</v>
      </c>
      <c r="B773" s="5" t="s">
        <v>9</v>
      </c>
      <c r="C773" s="5" t="s">
        <v>29</v>
      </c>
      <c r="D773" s="3">
        <v>22483</v>
      </c>
    </row>
    <row r="774" spans="1:4" x14ac:dyDescent="0.25">
      <c r="A774" s="5">
        <v>2004</v>
      </c>
      <c r="B774" s="5" t="s">
        <v>10</v>
      </c>
      <c r="C774" s="5" t="s">
        <v>29</v>
      </c>
      <c r="D774" s="3">
        <v>22252</v>
      </c>
    </row>
    <row r="775" spans="1:4" x14ac:dyDescent="0.25">
      <c r="A775" s="5">
        <v>2004</v>
      </c>
      <c r="B775" s="5" t="s">
        <v>11</v>
      </c>
      <c r="C775" s="5" t="s">
        <v>29</v>
      </c>
      <c r="D775" s="3">
        <v>18816</v>
      </c>
    </row>
    <row r="776" spans="1:4" x14ac:dyDescent="0.25">
      <c r="A776" s="5">
        <v>2005</v>
      </c>
      <c r="B776" s="5" t="s">
        <v>12</v>
      </c>
      <c r="C776" s="5" t="s">
        <v>29</v>
      </c>
      <c r="D776" s="3">
        <v>15673</v>
      </c>
    </row>
    <row r="777" spans="1:4" x14ac:dyDescent="0.25">
      <c r="A777" s="5">
        <v>2005</v>
      </c>
      <c r="B777" s="5" t="s">
        <v>13</v>
      </c>
      <c r="C777" s="5" t="s">
        <v>29</v>
      </c>
      <c r="D777" s="3">
        <v>16597</v>
      </c>
    </row>
    <row r="778" spans="1:4" x14ac:dyDescent="0.25">
      <c r="A778" s="5">
        <v>2005</v>
      </c>
      <c r="B778" s="5" t="s">
        <v>14</v>
      </c>
      <c r="C778" s="5" t="s">
        <v>29</v>
      </c>
      <c r="D778" s="3">
        <v>22622</v>
      </c>
    </row>
    <row r="779" spans="1:4" x14ac:dyDescent="0.25">
      <c r="A779" s="5">
        <v>2005</v>
      </c>
      <c r="B779" s="5" t="s">
        <v>15</v>
      </c>
      <c r="C779" s="5" t="s">
        <v>29</v>
      </c>
      <c r="D779" s="3">
        <v>25035</v>
      </c>
    </row>
    <row r="780" spans="1:4" x14ac:dyDescent="0.25">
      <c r="A780" s="5">
        <v>2005</v>
      </c>
      <c r="B780" s="5" t="s">
        <v>4</v>
      </c>
      <c r="C780" s="5" t="s">
        <v>29</v>
      </c>
      <c r="D780" s="3">
        <v>23749</v>
      </c>
    </row>
    <row r="781" spans="1:4" x14ac:dyDescent="0.25">
      <c r="A781" s="5">
        <v>2005</v>
      </c>
      <c r="B781" s="5" t="s">
        <v>5</v>
      </c>
      <c r="C781" s="5" t="s">
        <v>29</v>
      </c>
      <c r="D781" s="3">
        <v>21180</v>
      </c>
    </row>
    <row r="782" spans="1:4" x14ac:dyDescent="0.25">
      <c r="A782" s="5">
        <v>2005</v>
      </c>
      <c r="B782" s="5" t="s">
        <v>6</v>
      </c>
      <c r="C782" s="5" t="s">
        <v>29</v>
      </c>
      <c r="D782" s="3">
        <v>16836</v>
      </c>
    </row>
    <row r="783" spans="1:4" x14ac:dyDescent="0.25">
      <c r="A783" s="5">
        <v>2005</v>
      </c>
      <c r="B783" s="5" t="s">
        <v>7</v>
      </c>
      <c r="C783" s="5" t="s">
        <v>29</v>
      </c>
      <c r="D783" s="3">
        <v>19539</v>
      </c>
    </row>
    <row r="784" spans="1:4" x14ac:dyDescent="0.25">
      <c r="A784" s="5">
        <v>2005</v>
      </c>
      <c r="B784" s="5" t="s">
        <v>8</v>
      </c>
      <c r="C784" s="5" t="s">
        <v>29</v>
      </c>
      <c r="D784" s="3">
        <v>23405</v>
      </c>
    </row>
    <row r="785" spans="1:4" x14ac:dyDescent="0.25">
      <c r="A785" s="5">
        <v>2005</v>
      </c>
      <c r="B785" s="5" t="s">
        <v>9</v>
      </c>
      <c r="C785" s="5" t="s">
        <v>29</v>
      </c>
      <c r="D785" s="3">
        <v>19524</v>
      </c>
    </row>
    <row r="786" spans="1:4" x14ac:dyDescent="0.25">
      <c r="A786" s="5">
        <v>2005</v>
      </c>
      <c r="B786" s="5" t="s">
        <v>10</v>
      </c>
      <c r="C786" s="5" t="s">
        <v>29</v>
      </c>
      <c r="D786" s="3">
        <v>18325</v>
      </c>
    </row>
    <row r="787" spans="1:4" x14ac:dyDescent="0.25">
      <c r="A787" s="5">
        <v>2005</v>
      </c>
      <c r="B787" s="5" t="s">
        <v>11</v>
      </c>
      <c r="C787" s="5" t="s">
        <v>29</v>
      </c>
      <c r="D787" s="3">
        <v>16933</v>
      </c>
    </row>
    <row r="788" spans="1:4" x14ac:dyDescent="0.25">
      <c r="A788" s="5">
        <v>2006</v>
      </c>
      <c r="B788" s="5" t="s">
        <v>12</v>
      </c>
      <c r="C788" s="5" t="s">
        <v>29</v>
      </c>
      <c r="D788" s="3">
        <v>15005</v>
      </c>
    </row>
    <row r="789" spans="1:4" x14ac:dyDescent="0.25">
      <c r="A789" s="5">
        <v>2006</v>
      </c>
      <c r="B789" s="5" t="s">
        <v>13</v>
      </c>
      <c r="C789" s="5" t="s">
        <v>29</v>
      </c>
      <c r="D789" s="3">
        <v>16870</v>
      </c>
    </row>
    <row r="790" spans="1:4" x14ac:dyDescent="0.25">
      <c r="A790" s="5">
        <v>2006</v>
      </c>
      <c r="B790" s="5" t="s">
        <v>14</v>
      </c>
      <c r="C790" s="5" t="s">
        <v>29</v>
      </c>
      <c r="D790" s="3">
        <v>19141</v>
      </c>
    </row>
    <row r="791" spans="1:4" x14ac:dyDescent="0.25">
      <c r="A791" s="5">
        <v>2006</v>
      </c>
      <c r="B791" s="5" t="s">
        <v>15</v>
      </c>
      <c r="C791" s="5" t="s">
        <v>29</v>
      </c>
      <c r="D791" s="3">
        <v>22310</v>
      </c>
    </row>
    <row r="792" spans="1:4" x14ac:dyDescent="0.25">
      <c r="A792" s="5">
        <v>2006</v>
      </c>
      <c r="B792" s="5" t="s">
        <v>4</v>
      </c>
      <c r="C792" s="5" t="s">
        <v>29</v>
      </c>
      <c r="D792" s="3">
        <v>22175</v>
      </c>
    </row>
    <row r="793" spans="1:4" x14ac:dyDescent="0.25">
      <c r="A793" s="5">
        <v>2006</v>
      </c>
      <c r="B793" s="5" t="s">
        <v>5</v>
      </c>
      <c r="C793" s="5" t="s">
        <v>29</v>
      </c>
      <c r="D793" s="3">
        <v>17407</v>
      </c>
    </row>
    <row r="794" spans="1:4" x14ac:dyDescent="0.25">
      <c r="A794" s="5">
        <v>2006</v>
      </c>
      <c r="B794" s="5" t="s">
        <v>6</v>
      </c>
      <c r="C794" s="5" t="s">
        <v>29</v>
      </c>
      <c r="D794" s="3">
        <v>15069</v>
      </c>
    </row>
    <row r="795" spans="1:4" x14ac:dyDescent="0.25">
      <c r="A795" s="5">
        <v>2006</v>
      </c>
      <c r="B795" s="5" t="s">
        <v>7</v>
      </c>
      <c r="C795" s="5" t="s">
        <v>29</v>
      </c>
      <c r="D795" s="3">
        <v>19300</v>
      </c>
    </row>
    <row r="796" spans="1:4" x14ac:dyDescent="0.25">
      <c r="A796" s="5">
        <v>2006</v>
      </c>
      <c r="B796" s="5" t="s">
        <v>8</v>
      </c>
      <c r="C796" s="5" t="s">
        <v>29</v>
      </c>
      <c r="D796" s="3">
        <v>21858</v>
      </c>
    </row>
    <row r="797" spans="1:4" x14ac:dyDescent="0.25">
      <c r="A797" s="5">
        <v>2006</v>
      </c>
      <c r="B797" s="5" t="s">
        <v>9</v>
      </c>
      <c r="C797" s="5" t="s">
        <v>29</v>
      </c>
      <c r="D797" s="3">
        <v>19405</v>
      </c>
    </row>
    <row r="798" spans="1:4" x14ac:dyDescent="0.25">
      <c r="A798" s="5">
        <v>2006</v>
      </c>
      <c r="B798" s="5" t="s">
        <v>10</v>
      </c>
      <c r="C798" s="5" t="s">
        <v>29</v>
      </c>
      <c r="D798" s="3">
        <v>18805</v>
      </c>
    </row>
    <row r="799" spans="1:4" x14ac:dyDescent="0.25">
      <c r="A799" s="5">
        <v>2006</v>
      </c>
      <c r="B799" s="5" t="s">
        <v>11</v>
      </c>
      <c r="C799" s="5" t="s">
        <v>29</v>
      </c>
      <c r="D799" s="3">
        <v>12503</v>
      </c>
    </row>
    <row r="800" spans="1:4" x14ac:dyDescent="0.25">
      <c r="A800" s="5">
        <v>2007</v>
      </c>
      <c r="B800" s="5" t="s">
        <v>12</v>
      </c>
      <c r="C800" s="5" t="s">
        <v>29</v>
      </c>
      <c r="D800" s="3">
        <v>13785</v>
      </c>
    </row>
    <row r="801" spans="1:4" x14ac:dyDescent="0.25">
      <c r="A801" s="5">
        <v>2007</v>
      </c>
      <c r="B801" s="5" t="s">
        <v>13</v>
      </c>
      <c r="C801" s="5" t="s">
        <v>29</v>
      </c>
      <c r="D801" s="3">
        <v>11848</v>
      </c>
    </row>
    <row r="802" spans="1:4" x14ac:dyDescent="0.25">
      <c r="A802" s="5">
        <v>2007</v>
      </c>
      <c r="B802" s="5" t="s">
        <v>14</v>
      </c>
      <c r="C802" s="5" t="s">
        <v>29</v>
      </c>
      <c r="D802" s="3">
        <v>16933</v>
      </c>
    </row>
    <row r="803" spans="1:4" x14ac:dyDescent="0.25">
      <c r="A803" s="5">
        <v>2007</v>
      </c>
      <c r="B803" s="5" t="s">
        <v>15</v>
      </c>
      <c r="C803" s="5" t="s">
        <v>29</v>
      </c>
      <c r="D803" s="3">
        <v>17460</v>
      </c>
    </row>
    <row r="804" spans="1:4" x14ac:dyDescent="0.25">
      <c r="A804" s="5">
        <v>2007</v>
      </c>
      <c r="B804" s="5" t="s">
        <v>4</v>
      </c>
      <c r="C804" s="5" t="s">
        <v>29</v>
      </c>
      <c r="D804" s="3">
        <v>18455</v>
      </c>
    </row>
    <row r="805" spans="1:4" x14ac:dyDescent="0.25">
      <c r="A805" s="5">
        <v>2007</v>
      </c>
      <c r="B805" s="5" t="s">
        <v>5</v>
      </c>
      <c r="C805" s="5" t="s">
        <v>29</v>
      </c>
      <c r="D805" s="3">
        <v>15705</v>
      </c>
    </row>
    <row r="806" spans="1:4" x14ac:dyDescent="0.25">
      <c r="A806" s="5">
        <v>2007</v>
      </c>
      <c r="B806" s="5" t="s">
        <v>6</v>
      </c>
      <c r="C806" s="5" t="s">
        <v>29</v>
      </c>
      <c r="D806" s="3">
        <v>13488</v>
      </c>
    </row>
    <row r="807" spans="1:4" x14ac:dyDescent="0.25">
      <c r="A807" s="5">
        <v>2007</v>
      </c>
      <c r="B807" s="5" t="s">
        <v>7</v>
      </c>
      <c r="C807" s="5" t="s">
        <v>29</v>
      </c>
      <c r="D807" s="3">
        <v>13692</v>
      </c>
    </row>
    <row r="808" spans="1:4" x14ac:dyDescent="0.25">
      <c r="A808" s="5">
        <v>2007</v>
      </c>
      <c r="B808" s="5" t="s">
        <v>8</v>
      </c>
      <c r="C808" s="5" t="s">
        <v>29</v>
      </c>
      <c r="D808" s="3">
        <v>14092</v>
      </c>
    </row>
    <row r="809" spans="1:4" x14ac:dyDescent="0.25">
      <c r="A809" s="5">
        <v>2007</v>
      </c>
      <c r="B809" s="5" t="s">
        <v>9</v>
      </c>
      <c r="C809" s="5" t="s">
        <v>29</v>
      </c>
      <c r="D809" s="3">
        <v>14459</v>
      </c>
    </row>
    <row r="810" spans="1:4" x14ac:dyDescent="0.25">
      <c r="A810" s="5">
        <v>2007</v>
      </c>
      <c r="B810" s="5" t="s">
        <v>10</v>
      </c>
      <c r="C810" s="5" t="s">
        <v>29</v>
      </c>
      <c r="D810" s="3">
        <v>15720</v>
      </c>
    </row>
    <row r="811" spans="1:4" x14ac:dyDescent="0.25">
      <c r="A811" s="5">
        <v>2007</v>
      </c>
      <c r="B811" s="5" t="s">
        <v>11</v>
      </c>
      <c r="C811" s="5" t="s">
        <v>29</v>
      </c>
      <c r="D811" s="3">
        <v>10793</v>
      </c>
    </row>
    <row r="812" spans="1:4" x14ac:dyDescent="0.25">
      <c r="A812" s="5">
        <v>2008</v>
      </c>
      <c r="B812" s="5" t="s">
        <v>12</v>
      </c>
      <c r="C812" s="5" t="s">
        <v>29</v>
      </c>
      <c r="D812" s="3">
        <v>9588</v>
      </c>
    </row>
    <row r="813" spans="1:4" x14ac:dyDescent="0.25">
      <c r="A813" s="5">
        <v>2008</v>
      </c>
      <c r="B813" s="5" t="s">
        <v>13</v>
      </c>
      <c r="C813" s="5" t="s">
        <v>29</v>
      </c>
      <c r="D813" s="3">
        <v>10563</v>
      </c>
    </row>
    <row r="814" spans="1:4" x14ac:dyDescent="0.25">
      <c r="A814" s="5">
        <v>2008</v>
      </c>
      <c r="B814" s="5" t="s">
        <v>14</v>
      </c>
      <c r="C814" s="5" t="s">
        <v>29</v>
      </c>
      <c r="D814" s="3">
        <v>11495</v>
      </c>
    </row>
    <row r="815" spans="1:4" x14ac:dyDescent="0.25">
      <c r="A815" s="5">
        <v>2008</v>
      </c>
      <c r="B815" s="5" t="s">
        <v>15</v>
      </c>
      <c r="C815" s="5" t="s">
        <v>29</v>
      </c>
      <c r="D815" s="3">
        <v>15170</v>
      </c>
    </row>
    <row r="816" spans="1:4" x14ac:dyDescent="0.25">
      <c r="A816" s="5">
        <v>2008</v>
      </c>
      <c r="B816" s="5" t="s">
        <v>4</v>
      </c>
      <c r="C816" s="5" t="s">
        <v>29</v>
      </c>
      <c r="D816" s="3">
        <v>13960</v>
      </c>
    </row>
    <row r="817" spans="1:4" x14ac:dyDescent="0.25">
      <c r="A817" s="5">
        <v>2008</v>
      </c>
      <c r="B817" s="5" t="s">
        <v>5</v>
      </c>
      <c r="C817" s="5" t="s">
        <v>29</v>
      </c>
      <c r="D817" s="3">
        <v>12073</v>
      </c>
    </row>
    <row r="818" spans="1:4" x14ac:dyDescent="0.25">
      <c r="A818" s="5">
        <v>2008</v>
      </c>
      <c r="B818" s="5" t="s">
        <v>6</v>
      </c>
      <c r="C818" s="5" t="s">
        <v>29</v>
      </c>
      <c r="D818" s="3">
        <v>10216</v>
      </c>
    </row>
    <row r="819" spans="1:4" x14ac:dyDescent="0.25">
      <c r="A819" s="5">
        <v>2008</v>
      </c>
      <c r="B819" s="5" t="s">
        <v>7</v>
      </c>
      <c r="C819" s="5" t="s">
        <v>29</v>
      </c>
      <c r="D819" s="3">
        <v>10606</v>
      </c>
    </row>
    <row r="820" spans="1:4" x14ac:dyDescent="0.25">
      <c r="A820" s="5">
        <v>2008</v>
      </c>
      <c r="B820" s="5" t="s">
        <v>8</v>
      </c>
      <c r="C820" s="5" t="s">
        <v>29</v>
      </c>
      <c r="D820" s="3">
        <v>12841</v>
      </c>
    </row>
    <row r="821" spans="1:4" x14ac:dyDescent="0.25">
      <c r="A821" s="5">
        <v>2008</v>
      </c>
      <c r="B821" s="5" t="s">
        <v>9</v>
      </c>
      <c r="C821" s="5" t="s">
        <v>29</v>
      </c>
      <c r="D821" s="3">
        <v>11413</v>
      </c>
    </row>
    <row r="822" spans="1:4" x14ac:dyDescent="0.25">
      <c r="A822" s="5">
        <v>2008</v>
      </c>
      <c r="B822" s="5" t="s">
        <v>10</v>
      </c>
      <c r="C822" s="5" t="s">
        <v>29</v>
      </c>
      <c r="D822" s="3">
        <v>9960</v>
      </c>
    </row>
    <row r="823" spans="1:4" x14ac:dyDescent="0.25">
      <c r="A823" s="5">
        <v>2008</v>
      </c>
      <c r="B823" s="5" t="s">
        <v>11</v>
      </c>
      <c r="C823" s="5" t="s">
        <v>29</v>
      </c>
      <c r="D823" s="3">
        <v>7713</v>
      </c>
    </row>
    <row r="824" spans="1:4" x14ac:dyDescent="0.25">
      <c r="A824" s="5">
        <v>2009</v>
      </c>
      <c r="B824" s="5" t="s">
        <v>12</v>
      </c>
      <c r="C824" s="5" t="s">
        <v>29</v>
      </c>
      <c r="D824" s="3">
        <v>6246</v>
      </c>
    </row>
    <row r="825" spans="1:4" x14ac:dyDescent="0.25">
      <c r="A825" s="5">
        <v>2009</v>
      </c>
      <c r="B825" s="5" t="s">
        <v>13</v>
      </c>
      <c r="C825" s="5" t="s">
        <v>29</v>
      </c>
      <c r="D825" s="3">
        <v>7107</v>
      </c>
    </row>
    <row r="826" spans="1:4" x14ac:dyDescent="0.25">
      <c r="A826" s="5">
        <v>2009</v>
      </c>
      <c r="B826" s="5" t="s">
        <v>14</v>
      </c>
      <c r="C826" s="5" t="s">
        <v>29</v>
      </c>
      <c r="D826" s="3">
        <v>8568</v>
      </c>
    </row>
    <row r="827" spans="1:4" x14ac:dyDescent="0.25">
      <c r="A827" s="5">
        <v>2009</v>
      </c>
      <c r="B827" s="5" t="s">
        <v>15</v>
      </c>
      <c r="C827" s="5" t="s">
        <v>29</v>
      </c>
      <c r="D827" s="3">
        <v>8823</v>
      </c>
    </row>
    <row r="828" spans="1:4" x14ac:dyDescent="0.25">
      <c r="A828" s="5">
        <v>2009</v>
      </c>
      <c r="B828" s="5" t="s">
        <v>4</v>
      </c>
      <c r="C828" s="5" t="s">
        <v>29</v>
      </c>
      <c r="D828" s="3">
        <v>8427</v>
      </c>
    </row>
    <row r="829" spans="1:4" x14ac:dyDescent="0.25">
      <c r="A829" s="5">
        <v>2009</v>
      </c>
      <c r="B829" s="5" t="s">
        <v>5</v>
      </c>
      <c r="C829" s="5" t="s">
        <v>29</v>
      </c>
      <c r="D829" s="3">
        <v>7967</v>
      </c>
    </row>
    <row r="830" spans="1:4" x14ac:dyDescent="0.25">
      <c r="A830" s="5">
        <v>2009</v>
      </c>
      <c r="B830" s="5" t="s">
        <v>6</v>
      </c>
      <c r="C830" s="5" t="s">
        <v>29</v>
      </c>
      <c r="D830" s="3">
        <v>5663</v>
      </c>
    </row>
    <row r="831" spans="1:4" x14ac:dyDescent="0.25">
      <c r="A831" s="5">
        <v>2009</v>
      </c>
      <c r="B831" s="5" t="s">
        <v>7</v>
      </c>
      <c r="C831" s="5" t="s">
        <v>29</v>
      </c>
      <c r="D831" s="3">
        <v>7170</v>
      </c>
    </row>
    <row r="832" spans="1:4" x14ac:dyDescent="0.25">
      <c r="A832" s="5">
        <v>2009</v>
      </c>
      <c r="B832" s="5" t="s">
        <v>8</v>
      </c>
      <c r="C832" s="5" t="s">
        <v>29</v>
      </c>
      <c r="D832" s="3">
        <v>9389</v>
      </c>
    </row>
    <row r="833" spans="1:4" x14ac:dyDescent="0.25">
      <c r="A833" s="5">
        <v>2009</v>
      </c>
      <c r="B833" s="5" t="s">
        <v>9</v>
      </c>
      <c r="C833" s="5" t="s">
        <v>29</v>
      </c>
      <c r="D833" s="3">
        <v>11042</v>
      </c>
    </row>
    <row r="834" spans="1:4" x14ac:dyDescent="0.25">
      <c r="A834" s="5">
        <v>2009</v>
      </c>
      <c r="B834" s="5" t="s">
        <v>10</v>
      </c>
      <c r="C834" s="5" t="s">
        <v>29</v>
      </c>
      <c r="D834" s="3">
        <v>11881</v>
      </c>
    </row>
    <row r="835" spans="1:4" x14ac:dyDescent="0.25">
      <c r="A835" s="5">
        <v>2009</v>
      </c>
      <c r="B835" s="5" t="s">
        <v>11</v>
      </c>
      <c r="C835" s="5" t="s">
        <v>29</v>
      </c>
      <c r="D835" s="3">
        <v>7560</v>
      </c>
    </row>
    <row r="836" spans="1:4" x14ac:dyDescent="0.25">
      <c r="A836" s="5">
        <v>2010</v>
      </c>
      <c r="B836" s="5" t="s">
        <v>12</v>
      </c>
      <c r="C836" s="5" t="s">
        <v>29</v>
      </c>
      <c r="D836" s="3">
        <v>4876</v>
      </c>
    </row>
    <row r="837" spans="1:4" x14ac:dyDescent="0.25">
      <c r="A837" s="5">
        <v>2010</v>
      </c>
      <c r="B837" s="5" t="s">
        <v>13</v>
      </c>
      <c r="C837" s="5" t="s">
        <v>29</v>
      </c>
      <c r="D837" s="3">
        <v>6566</v>
      </c>
    </row>
    <row r="838" spans="1:4" x14ac:dyDescent="0.25">
      <c r="A838" s="5">
        <v>2010</v>
      </c>
      <c r="B838" s="5" t="s">
        <v>14</v>
      </c>
      <c r="C838" s="5" t="s">
        <v>29</v>
      </c>
      <c r="D838" s="3">
        <v>10082</v>
      </c>
    </row>
    <row r="839" spans="1:4" x14ac:dyDescent="0.25">
      <c r="A839" s="5">
        <v>2010</v>
      </c>
      <c r="B839" s="5" t="s">
        <v>15</v>
      </c>
      <c r="C839" s="5" t="s">
        <v>29</v>
      </c>
      <c r="D839" s="3">
        <v>9377</v>
      </c>
    </row>
    <row r="840" spans="1:4" x14ac:dyDescent="0.25">
      <c r="A840" s="5">
        <v>2010</v>
      </c>
      <c r="B840" s="5" t="s">
        <v>4</v>
      </c>
      <c r="C840" s="5" t="s">
        <v>29</v>
      </c>
      <c r="D840" s="3">
        <v>9364</v>
      </c>
    </row>
    <row r="841" spans="1:4" x14ac:dyDescent="0.25">
      <c r="A841" s="5">
        <v>2010</v>
      </c>
      <c r="B841" s="5" t="s">
        <v>5</v>
      </c>
      <c r="C841" s="5" t="s">
        <v>29</v>
      </c>
      <c r="D841" s="3">
        <v>11286</v>
      </c>
    </row>
    <row r="842" spans="1:4" x14ac:dyDescent="0.25">
      <c r="A842" s="5">
        <v>2010</v>
      </c>
      <c r="B842" s="5" t="s">
        <v>6</v>
      </c>
      <c r="C842" s="5" t="s">
        <v>29</v>
      </c>
      <c r="D842" s="3">
        <v>6930</v>
      </c>
    </row>
    <row r="843" spans="1:4" x14ac:dyDescent="0.25">
      <c r="A843" s="5">
        <v>2010</v>
      </c>
      <c r="B843" s="5" t="s">
        <v>7</v>
      </c>
      <c r="C843" s="5" t="s">
        <v>29</v>
      </c>
      <c r="D843" s="3">
        <v>8668</v>
      </c>
    </row>
    <row r="844" spans="1:4" x14ac:dyDescent="0.25">
      <c r="A844" s="5">
        <v>2010</v>
      </c>
      <c r="B844" s="5" t="s">
        <v>8</v>
      </c>
      <c r="C844" s="5" t="s">
        <v>29</v>
      </c>
      <c r="D844" s="3">
        <v>9251</v>
      </c>
    </row>
    <row r="845" spans="1:4" x14ac:dyDescent="0.25">
      <c r="A845" s="5">
        <v>2010</v>
      </c>
      <c r="B845" s="5" t="s">
        <v>9</v>
      </c>
      <c r="C845" s="5" t="s">
        <v>29</v>
      </c>
      <c r="D845" s="3">
        <v>7774</v>
      </c>
    </row>
    <row r="846" spans="1:4" x14ac:dyDescent="0.25">
      <c r="A846" s="5">
        <v>2010</v>
      </c>
      <c r="B846" s="5" t="s">
        <v>10</v>
      </c>
      <c r="C846" s="5" t="s">
        <v>29</v>
      </c>
      <c r="D846" s="3">
        <v>8217</v>
      </c>
    </row>
    <row r="847" spans="1:4" x14ac:dyDescent="0.25">
      <c r="A847" s="5">
        <v>2010</v>
      </c>
      <c r="B847" s="5" t="s">
        <v>11</v>
      </c>
      <c r="C847" s="5" t="s">
        <v>29</v>
      </c>
      <c r="D847" s="3">
        <v>10195</v>
      </c>
    </row>
    <row r="848" spans="1:4" x14ac:dyDescent="0.25">
      <c r="A848" s="5">
        <v>2011</v>
      </c>
      <c r="B848" s="5" t="s">
        <v>12</v>
      </c>
      <c r="C848" s="5" t="s">
        <v>29</v>
      </c>
      <c r="D848" s="3">
        <v>8507</v>
      </c>
    </row>
    <row r="849" spans="1:4" x14ac:dyDescent="0.25">
      <c r="A849" s="5">
        <v>2011</v>
      </c>
      <c r="B849" s="5" t="s">
        <v>13</v>
      </c>
      <c r="C849" s="5" t="s">
        <v>29</v>
      </c>
      <c r="D849" s="3">
        <v>5651</v>
      </c>
    </row>
    <row r="850" spans="1:4" x14ac:dyDescent="0.25">
      <c r="A850" s="5">
        <v>2011</v>
      </c>
      <c r="B850" s="5" t="s">
        <v>14</v>
      </c>
      <c r="C850" s="5" t="s">
        <v>29</v>
      </c>
      <c r="D850" s="3">
        <v>6064</v>
      </c>
    </row>
    <row r="851" spans="1:4" x14ac:dyDescent="0.25">
      <c r="A851" s="5">
        <v>2011</v>
      </c>
      <c r="B851" s="5" t="s">
        <v>15</v>
      </c>
      <c r="C851" s="5" t="s">
        <v>29</v>
      </c>
      <c r="D851" s="3">
        <v>5720</v>
      </c>
    </row>
    <row r="852" spans="1:4" x14ac:dyDescent="0.25">
      <c r="A852" s="5">
        <v>2011</v>
      </c>
      <c r="B852" s="5" t="s">
        <v>4</v>
      </c>
      <c r="C852" s="5" t="s">
        <v>29</v>
      </c>
      <c r="D852" s="3">
        <v>4876</v>
      </c>
    </row>
    <row r="853" spans="1:4" x14ac:dyDescent="0.25">
      <c r="A853" s="5">
        <v>2011</v>
      </c>
      <c r="B853" s="5" t="s">
        <v>5</v>
      </c>
      <c r="C853" s="5" t="s">
        <v>29</v>
      </c>
      <c r="D853" s="3">
        <v>2943</v>
      </c>
    </row>
    <row r="854" spans="1:4" x14ac:dyDescent="0.25">
      <c r="A854" s="5">
        <v>2011</v>
      </c>
      <c r="B854" s="5" t="s">
        <v>6</v>
      </c>
      <c r="C854" s="5" t="s">
        <v>29</v>
      </c>
      <c r="D854" s="3">
        <v>2789</v>
      </c>
    </row>
    <row r="855" spans="1:4" x14ac:dyDescent="0.25">
      <c r="A855" s="5">
        <v>2011</v>
      </c>
      <c r="B855" s="5" t="s">
        <v>7</v>
      </c>
      <c r="C855" s="5" t="s">
        <v>29</v>
      </c>
      <c r="D855" s="3">
        <v>895</v>
      </c>
    </row>
    <row r="856" spans="1:4" x14ac:dyDescent="0.25">
      <c r="A856" s="5">
        <v>2011</v>
      </c>
      <c r="B856" s="5" t="s">
        <v>8</v>
      </c>
      <c r="C856" s="5" t="s">
        <v>29</v>
      </c>
      <c r="D856" s="3">
        <v>543</v>
      </c>
    </row>
    <row r="857" spans="1:4" x14ac:dyDescent="0.25">
      <c r="A857" s="5">
        <v>2011</v>
      </c>
      <c r="B857" s="5" t="s">
        <v>9</v>
      </c>
      <c r="C857" s="5" t="s">
        <v>29</v>
      </c>
      <c r="D857" s="3">
        <v>1144</v>
      </c>
    </row>
    <row r="858" spans="1:4" x14ac:dyDescent="0.25">
      <c r="A858" s="5">
        <v>2011</v>
      </c>
      <c r="B858" s="5" t="s">
        <v>10</v>
      </c>
      <c r="C858" s="5" t="s">
        <v>29</v>
      </c>
      <c r="D858" s="3">
        <v>3359</v>
      </c>
    </row>
    <row r="859" spans="1:4" x14ac:dyDescent="0.25">
      <c r="A859" s="5">
        <v>2011</v>
      </c>
      <c r="B859" s="5" t="s">
        <v>11</v>
      </c>
      <c r="C859" s="5" t="s">
        <v>29</v>
      </c>
      <c r="D859" s="3">
        <v>2349</v>
      </c>
    </row>
    <row r="860" spans="1:4" x14ac:dyDescent="0.25">
      <c r="A860" s="5">
        <v>2012</v>
      </c>
      <c r="B860" s="5" t="s">
        <v>12</v>
      </c>
      <c r="C860" s="5" t="s">
        <v>29</v>
      </c>
      <c r="D860" s="3">
        <v>1849</v>
      </c>
    </row>
    <row r="861" spans="1:4" x14ac:dyDescent="0.25">
      <c r="A861" s="5">
        <v>2012</v>
      </c>
      <c r="B861" s="5" t="s">
        <v>13</v>
      </c>
      <c r="C861" s="5" t="s">
        <v>29</v>
      </c>
      <c r="D861" s="3">
        <v>2036</v>
      </c>
    </row>
    <row r="862" spans="1:4" x14ac:dyDescent="0.25">
      <c r="A862" s="5">
        <v>2012</v>
      </c>
      <c r="B862" s="5" t="s">
        <v>14</v>
      </c>
      <c r="C862" s="5" t="s">
        <v>29</v>
      </c>
      <c r="D862" s="3">
        <v>3879</v>
      </c>
    </row>
    <row r="863" spans="1:4" x14ac:dyDescent="0.25">
      <c r="A863" s="5">
        <v>2012</v>
      </c>
      <c r="B863" s="5" t="s">
        <v>15</v>
      </c>
      <c r="C863" s="5" t="s">
        <v>29</v>
      </c>
      <c r="D863" s="3">
        <v>3691</v>
      </c>
    </row>
    <row r="864" spans="1:4" x14ac:dyDescent="0.25">
      <c r="A864" s="5">
        <v>2012</v>
      </c>
      <c r="B864" s="5" t="s">
        <v>4</v>
      </c>
      <c r="C864" s="5" t="s">
        <v>29</v>
      </c>
      <c r="D864" s="3">
        <v>8438</v>
      </c>
    </row>
    <row r="865" spans="1:4" x14ac:dyDescent="0.25">
      <c r="A865" s="5">
        <v>2012</v>
      </c>
      <c r="B865" s="5" t="s">
        <v>5</v>
      </c>
      <c r="C865" s="5" t="s">
        <v>29</v>
      </c>
      <c r="D865" s="3">
        <v>4267</v>
      </c>
    </row>
    <row r="866" spans="1:4" x14ac:dyDescent="0.25">
      <c r="A866" s="5">
        <v>2012</v>
      </c>
      <c r="B866" s="5" t="s">
        <v>6</v>
      </c>
      <c r="C866" s="5" t="s">
        <v>29</v>
      </c>
      <c r="D866" s="3">
        <v>8220</v>
      </c>
    </row>
    <row r="867" spans="1:4" x14ac:dyDescent="0.25">
      <c r="A867" s="5">
        <v>2012</v>
      </c>
      <c r="B867" s="5" t="s">
        <v>7</v>
      </c>
      <c r="C867" s="5" t="s">
        <v>29</v>
      </c>
      <c r="D867" s="3">
        <v>5530</v>
      </c>
    </row>
    <row r="868" spans="1:4" x14ac:dyDescent="0.25">
      <c r="A868" s="5">
        <v>2012</v>
      </c>
      <c r="B868" s="5" t="s">
        <v>8</v>
      </c>
      <c r="C868" s="5" t="s">
        <v>29</v>
      </c>
      <c r="D868" s="3">
        <v>3560</v>
      </c>
    </row>
    <row r="869" spans="1:4" x14ac:dyDescent="0.25">
      <c r="A869" s="5">
        <v>2012</v>
      </c>
      <c r="B869" s="5" t="s">
        <v>9</v>
      </c>
      <c r="C869" s="5" t="s">
        <v>29</v>
      </c>
      <c r="D869" s="3">
        <v>3967</v>
      </c>
    </row>
    <row r="870" spans="1:4" x14ac:dyDescent="0.25">
      <c r="A870" s="5">
        <v>2012</v>
      </c>
      <c r="B870" s="5" t="s">
        <v>10</v>
      </c>
      <c r="C870" s="5" t="s">
        <v>29</v>
      </c>
      <c r="D870" s="3">
        <v>2717</v>
      </c>
    </row>
    <row r="871" spans="1:4" x14ac:dyDescent="0.25">
      <c r="A871" s="5">
        <v>2012</v>
      </c>
      <c r="B871" s="5" t="s">
        <v>11</v>
      </c>
      <c r="C871" s="5" t="s">
        <v>29</v>
      </c>
      <c r="D871" s="3">
        <v>1840</v>
      </c>
    </row>
    <row r="872" spans="1:4" x14ac:dyDescent="0.25">
      <c r="A872" s="5">
        <v>2013</v>
      </c>
      <c r="B872" s="5" t="s">
        <v>12</v>
      </c>
      <c r="C872" s="5" t="s">
        <v>29</v>
      </c>
      <c r="D872" s="3">
        <v>1878</v>
      </c>
    </row>
    <row r="873" spans="1:4" x14ac:dyDescent="0.25">
      <c r="A873" s="5">
        <v>2013</v>
      </c>
      <c r="B873" s="5" t="s">
        <v>13</v>
      </c>
      <c r="C873" s="5" t="s">
        <v>29</v>
      </c>
      <c r="D873" s="3">
        <v>2797</v>
      </c>
    </row>
    <row r="874" spans="1:4" x14ac:dyDescent="0.25">
      <c r="A874" s="5">
        <v>2013</v>
      </c>
      <c r="B874" s="5" t="s">
        <v>14</v>
      </c>
      <c r="C874" s="5" t="s">
        <v>29</v>
      </c>
      <c r="D874" s="3">
        <v>2821</v>
      </c>
    </row>
    <row r="875" spans="1:4" x14ac:dyDescent="0.25">
      <c r="A875" s="5">
        <v>2013</v>
      </c>
      <c r="B875" s="5" t="s">
        <v>15</v>
      </c>
      <c r="C875" s="5" t="s">
        <v>29</v>
      </c>
      <c r="D875" s="3">
        <v>2446</v>
      </c>
    </row>
    <row r="876" spans="1:4" x14ac:dyDescent="0.25">
      <c r="A876" s="5">
        <v>2013</v>
      </c>
      <c r="B876" s="5" t="s">
        <v>4</v>
      </c>
      <c r="C876" s="5" t="s">
        <v>29</v>
      </c>
      <c r="D876" s="3">
        <v>2397</v>
      </c>
    </row>
    <row r="877" spans="1:4" x14ac:dyDescent="0.25">
      <c r="A877" s="5">
        <v>2013</v>
      </c>
      <c r="B877" s="5" t="s">
        <v>5</v>
      </c>
      <c r="C877" s="5" t="s">
        <v>29</v>
      </c>
      <c r="D877" s="3">
        <v>1594</v>
      </c>
    </row>
    <row r="878" spans="1:4" x14ac:dyDescent="0.25">
      <c r="A878" s="5">
        <v>2013</v>
      </c>
      <c r="B878" s="5" t="s">
        <v>6</v>
      </c>
      <c r="C878" s="5" t="s">
        <v>29</v>
      </c>
      <c r="D878" s="3">
        <v>1801</v>
      </c>
    </row>
    <row r="879" spans="1:4" x14ac:dyDescent="0.25">
      <c r="A879" s="5">
        <v>2013</v>
      </c>
      <c r="B879" s="5" t="s">
        <v>7</v>
      </c>
      <c r="C879" s="5" t="s">
        <v>29</v>
      </c>
      <c r="D879" s="3">
        <v>2243</v>
      </c>
    </row>
    <row r="880" spans="1:4" x14ac:dyDescent="0.25">
      <c r="A880" s="5">
        <v>2013</v>
      </c>
      <c r="B880" s="5" t="s">
        <v>8</v>
      </c>
      <c r="C880" s="5" t="s">
        <v>29</v>
      </c>
      <c r="D880" s="3">
        <v>2473</v>
      </c>
    </row>
    <row r="881" spans="1:4" x14ac:dyDescent="0.25">
      <c r="A881" s="5">
        <v>2013</v>
      </c>
      <c r="B881" s="5" t="s">
        <v>9</v>
      </c>
      <c r="C881" s="5" t="s">
        <v>29</v>
      </c>
      <c r="D881" s="3">
        <v>2082</v>
      </c>
    </row>
    <row r="882" spans="1:4" x14ac:dyDescent="0.25">
      <c r="A882" s="5">
        <v>2013</v>
      </c>
      <c r="B882" s="5" t="s">
        <v>10</v>
      </c>
      <c r="C882" s="5" t="s">
        <v>29</v>
      </c>
      <c r="D882" s="3">
        <v>1382</v>
      </c>
    </row>
    <row r="883" spans="1:4" x14ac:dyDescent="0.25">
      <c r="A883" s="5">
        <v>2013</v>
      </c>
      <c r="B883" s="5" t="s">
        <v>11</v>
      </c>
      <c r="C883" s="5" t="s">
        <v>29</v>
      </c>
      <c r="D883" s="3">
        <v>1270</v>
      </c>
    </row>
    <row r="884" spans="1:4" x14ac:dyDescent="0.25">
      <c r="A884" s="5">
        <v>2014</v>
      </c>
      <c r="B884" s="5" t="s">
        <v>12</v>
      </c>
      <c r="C884" s="5" t="s">
        <v>29</v>
      </c>
      <c r="D884" s="3">
        <v>940</v>
      </c>
    </row>
    <row r="885" spans="1:4" x14ac:dyDescent="0.25">
      <c r="A885" s="5">
        <v>2014</v>
      </c>
      <c r="B885" s="5" t="s">
        <v>13</v>
      </c>
      <c r="C885" s="5" t="s">
        <v>29</v>
      </c>
      <c r="D885" s="3">
        <v>1275</v>
      </c>
    </row>
    <row r="886" spans="1:4" x14ac:dyDescent="0.25">
      <c r="A886" s="5">
        <v>2014</v>
      </c>
      <c r="B886" s="5" t="s">
        <v>14</v>
      </c>
      <c r="C886" s="5" t="s">
        <v>29</v>
      </c>
      <c r="D886" s="3">
        <v>1220</v>
      </c>
    </row>
    <row r="887" spans="1:4" x14ac:dyDescent="0.25">
      <c r="A887" s="5">
        <v>2014</v>
      </c>
      <c r="B887" s="5" t="s">
        <v>15</v>
      </c>
      <c r="C887" s="5" t="s">
        <v>29</v>
      </c>
      <c r="D887" s="3">
        <v>2127</v>
      </c>
    </row>
    <row r="888" spans="1:4" x14ac:dyDescent="0.25">
      <c r="A888" s="5">
        <v>2014</v>
      </c>
      <c r="B888" s="5" t="s">
        <v>4</v>
      </c>
      <c r="C888" s="5" t="s">
        <v>29</v>
      </c>
      <c r="D888" s="3">
        <v>1908</v>
      </c>
    </row>
    <row r="889" spans="1:4" x14ac:dyDescent="0.25">
      <c r="A889" s="5">
        <v>2014</v>
      </c>
      <c r="B889" s="5" t="s">
        <v>5</v>
      </c>
      <c r="C889" s="5" t="s">
        <v>29</v>
      </c>
      <c r="D889" s="3">
        <v>1369</v>
      </c>
    </row>
    <row r="890" spans="1:4" x14ac:dyDescent="0.25">
      <c r="A890" s="5">
        <v>2014</v>
      </c>
      <c r="B890" s="5" t="s">
        <v>6</v>
      </c>
      <c r="C890" s="5" t="s">
        <v>29</v>
      </c>
      <c r="D890" s="3">
        <v>1122</v>
      </c>
    </row>
    <row r="891" spans="1:4" x14ac:dyDescent="0.25">
      <c r="A891" s="5">
        <v>2014</v>
      </c>
      <c r="B891" s="5" t="s">
        <v>7</v>
      </c>
      <c r="C891" s="5" t="s">
        <v>29</v>
      </c>
      <c r="D891" s="3">
        <v>1034</v>
      </c>
    </row>
    <row r="892" spans="1:4" x14ac:dyDescent="0.25">
      <c r="A892" s="5">
        <v>2014</v>
      </c>
      <c r="B892" s="5" t="s">
        <v>8</v>
      </c>
      <c r="C892" s="5" t="s">
        <v>29</v>
      </c>
      <c r="D892" s="3">
        <v>1741</v>
      </c>
    </row>
    <row r="893" spans="1:4" x14ac:dyDescent="0.25">
      <c r="A893" s="5">
        <v>2014</v>
      </c>
      <c r="B893" s="5" t="s">
        <v>9</v>
      </c>
      <c r="C893" s="5" t="s">
        <v>29</v>
      </c>
      <c r="D893" s="3">
        <v>1572</v>
      </c>
    </row>
    <row r="894" spans="1:4" x14ac:dyDescent="0.25">
      <c r="A894" s="5">
        <v>2014</v>
      </c>
      <c r="B894" s="5" t="s">
        <v>10</v>
      </c>
      <c r="C894" s="5" t="s">
        <v>29</v>
      </c>
      <c r="D894" s="3">
        <v>1511</v>
      </c>
    </row>
    <row r="895" spans="1:4" x14ac:dyDescent="0.25">
      <c r="A895" s="5">
        <v>2014</v>
      </c>
      <c r="B895" s="5" t="s">
        <v>11</v>
      </c>
      <c r="C895" s="5" t="s">
        <v>29</v>
      </c>
      <c r="D895" s="3">
        <v>1215</v>
      </c>
    </row>
    <row r="896" spans="1:4" x14ac:dyDescent="0.25">
      <c r="A896" s="5">
        <v>2015</v>
      </c>
      <c r="B896" s="5" t="s">
        <v>12</v>
      </c>
      <c r="C896" s="5" t="s">
        <v>29</v>
      </c>
      <c r="D896" s="3">
        <v>964</v>
      </c>
    </row>
    <row r="897" spans="1:4" x14ac:dyDescent="0.25">
      <c r="A897" s="5">
        <v>2015</v>
      </c>
      <c r="B897" s="5" t="s">
        <v>13</v>
      </c>
      <c r="C897" s="5" t="s">
        <v>29</v>
      </c>
      <c r="D897" s="3">
        <v>2532</v>
      </c>
    </row>
    <row r="898" spans="1:4" x14ac:dyDescent="0.25">
      <c r="A898" s="5">
        <v>2015</v>
      </c>
      <c r="B898" s="5" t="s">
        <v>14</v>
      </c>
      <c r="C898" s="5" t="s">
        <v>29</v>
      </c>
      <c r="D898" s="3">
        <v>5946</v>
      </c>
    </row>
    <row r="899" spans="1:4" x14ac:dyDescent="0.25">
      <c r="A899" s="5">
        <v>2015</v>
      </c>
      <c r="B899" s="5" t="s">
        <v>15</v>
      </c>
      <c r="C899" s="5" t="s">
        <v>29</v>
      </c>
      <c r="D899" s="3">
        <v>9149</v>
      </c>
    </row>
    <row r="900" spans="1:4" x14ac:dyDescent="0.25">
      <c r="A900" s="5">
        <v>2015</v>
      </c>
      <c r="B900" s="5" t="s">
        <v>4</v>
      </c>
      <c r="C900" s="5" t="s">
        <v>29</v>
      </c>
      <c r="D900" s="3">
        <v>11692</v>
      </c>
    </row>
    <row r="901" spans="1:4" x14ac:dyDescent="0.25">
      <c r="A901" s="5">
        <v>2015</v>
      </c>
      <c r="B901" s="5" t="s">
        <v>5</v>
      </c>
      <c r="C901" s="5" t="s">
        <v>29</v>
      </c>
      <c r="D901" s="3">
        <v>12405</v>
      </c>
    </row>
    <row r="902" spans="1:4" x14ac:dyDescent="0.25">
      <c r="A902" s="5">
        <v>2015</v>
      </c>
      <c r="B902" s="5" t="s">
        <v>6</v>
      </c>
      <c r="C902" s="5" t="s">
        <v>29</v>
      </c>
      <c r="D902" s="3">
        <v>10405</v>
      </c>
    </row>
    <row r="903" spans="1:4" x14ac:dyDescent="0.25">
      <c r="A903" s="5">
        <v>2015</v>
      </c>
      <c r="B903" s="5" t="s">
        <v>7</v>
      </c>
      <c r="C903" s="5" t="s">
        <v>29</v>
      </c>
      <c r="D903" s="3">
        <v>12041</v>
      </c>
    </row>
    <row r="904" spans="1:4" x14ac:dyDescent="0.25">
      <c r="A904" s="5">
        <v>2015</v>
      </c>
      <c r="B904" s="5" t="s">
        <v>8</v>
      </c>
      <c r="C904" s="5" t="s">
        <v>29</v>
      </c>
      <c r="D904" s="3">
        <v>14336</v>
      </c>
    </row>
    <row r="905" spans="1:4" x14ac:dyDescent="0.25">
      <c r="A905" s="5">
        <v>2015</v>
      </c>
      <c r="B905" s="5" t="s">
        <v>9</v>
      </c>
      <c r="C905" s="5" t="s">
        <v>29</v>
      </c>
      <c r="D905" s="3">
        <v>13766</v>
      </c>
    </row>
    <row r="906" spans="1:4" x14ac:dyDescent="0.25">
      <c r="A906" s="5">
        <v>2015</v>
      </c>
      <c r="B906" s="5" t="s">
        <v>10</v>
      </c>
      <c r="C906" s="5" t="s">
        <v>29</v>
      </c>
      <c r="D906" s="3">
        <v>11527</v>
      </c>
    </row>
    <row r="907" spans="1:4" x14ac:dyDescent="0.25">
      <c r="A907" s="5">
        <v>2015</v>
      </c>
      <c r="B907" s="5" t="s">
        <v>11</v>
      </c>
      <c r="C907" s="5" t="s">
        <v>29</v>
      </c>
      <c r="D907" s="3">
        <v>9011</v>
      </c>
    </row>
    <row r="908" spans="1:4" x14ac:dyDescent="0.25">
      <c r="A908" s="5">
        <v>2016</v>
      </c>
      <c r="B908" s="5" t="s">
        <v>12</v>
      </c>
      <c r="C908" s="5" t="s">
        <v>29</v>
      </c>
      <c r="D908" s="3">
        <v>9213</v>
      </c>
    </row>
    <row r="909" spans="1:4" x14ac:dyDescent="0.25">
      <c r="A909" s="5">
        <v>2016</v>
      </c>
      <c r="B909" s="5" t="s">
        <v>13</v>
      </c>
      <c r="C909" s="5" t="s">
        <v>29</v>
      </c>
      <c r="D909" s="3">
        <v>10399</v>
      </c>
    </row>
    <row r="910" spans="1:4" x14ac:dyDescent="0.25">
      <c r="A910" s="5">
        <v>2016</v>
      </c>
      <c r="B910" s="5" t="s">
        <v>14</v>
      </c>
      <c r="C910" s="5" t="s">
        <v>29</v>
      </c>
      <c r="D910" s="3">
        <v>11722</v>
      </c>
    </row>
    <row r="911" spans="1:4" x14ac:dyDescent="0.25">
      <c r="A911" s="5">
        <v>2016</v>
      </c>
      <c r="B911" s="5" t="s">
        <v>15</v>
      </c>
      <c r="C911" s="5" t="s">
        <v>29</v>
      </c>
      <c r="D911" s="3">
        <v>13638</v>
      </c>
    </row>
    <row r="912" spans="1:4" x14ac:dyDescent="0.25">
      <c r="A912" s="5">
        <v>2016</v>
      </c>
      <c r="B912" s="5" t="s">
        <v>4</v>
      </c>
      <c r="C912" s="5" t="s">
        <v>29</v>
      </c>
      <c r="D912" s="3">
        <v>15105</v>
      </c>
    </row>
    <row r="913" spans="1:4" x14ac:dyDescent="0.25">
      <c r="A913" s="5">
        <v>2016</v>
      </c>
      <c r="B913" s="5" t="s">
        <v>5</v>
      </c>
      <c r="C913" s="5" t="s">
        <v>29</v>
      </c>
      <c r="D913" s="3">
        <v>11747</v>
      </c>
    </row>
    <row r="914" spans="1:4" x14ac:dyDescent="0.25">
      <c r="A914" s="5">
        <v>2016</v>
      </c>
      <c r="B914" s="5" t="s">
        <v>6</v>
      </c>
      <c r="C914" s="5" t="s">
        <v>29</v>
      </c>
      <c r="D914" s="3">
        <v>8540</v>
      </c>
    </row>
    <row r="915" spans="1:4" x14ac:dyDescent="0.25">
      <c r="A915" s="5">
        <v>2016</v>
      </c>
      <c r="B915" s="5" t="s">
        <v>7</v>
      </c>
      <c r="C915" s="5" t="s">
        <v>29</v>
      </c>
      <c r="D915" s="3">
        <v>15780</v>
      </c>
    </row>
    <row r="916" spans="1:4" x14ac:dyDescent="0.25">
      <c r="A916" s="5">
        <v>2016</v>
      </c>
      <c r="B916" s="5" t="s">
        <v>8</v>
      </c>
      <c r="C916" s="5" t="s">
        <v>29</v>
      </c>
      <c r="D916" s="3">
        <v>15747</v>
      </c>
    </row>
    <row r="917" spans="1:4" x14ac:dyDescent="0.25">
      <c r="A917" s="5">
        <v>2016</v>
      </c>
      <c r="B917" s="5" t="s">
        <v>9</v>
      </c>
      <c r="C917" s="5" t="s">
        <v>29</v>
      </c>
      <c r="D917" s="3">
        <v>12854</v>
      </c>
    </row>
    <row r="918" spans="1:4" x14ac:dyDescent="0.25">
      <c r="A918" s="5">
        <v>2016</v>
      </c>
      <c r="B918" s="5" t="s">
        <v>10</v>
      </c>
      <c r="C918" s="5" t="s">
        <v>29</v>
      </c>
      <c r="D918" s="3">
        <v>12770</v>
      </c>
    </row>
    <row r="919" spans="1:4" x14ac:dyDescent="0.25">
      <c r="A919" s="5">
        <v>2016</v>
      </c>
      <c r="B919" s="5" t="s">
        <v>11</v>
      </c>
      <c r="C919" s="5" t="s">
        <v>29</v>
      </c>
      <c r="D919" s="3">
        <v>9340</v>
      </c>
    </row>
    <row r="920" spans="1:4" x14ac:dyDescent="0.25">
      <c r="A920" s="5">
        <v>2017</v>
      </c>
      <c r="B920" s="5" t="s">
        <v>12</v>
      </c>
      <c r="C920" s="5" t="s">
        <v>29</v>
      </c>
      <c r="D920" s="3">
        <v>8392</v>
      </c>
    </row>
    <row r="921" spans="1:4" x14ac:dyDescent="0.25">
      <c r="A921" s="5">
        <v>2017</v>
      </c>
      <c r="B921" s="5" t="s">
        <v>13</v>
      </c>
      <c r="C921" s="5" t="s">
        <v>29</v>
      </c>
      <c r="D921" s="3">
        <v>9107</v>
      </c>
    </row>
    <row r="922" spans="1:4" x14ac:dyDescent="0.25">
      <c r="A922" s="5">
        <v>2017</v>
      </c>
      <c r="B922" s="5" t="s">
        <v>14</v>
      </c>
      <c r="C922" s="5" t="s">
        <v>29</v>
      </c>
      <c r="D922" s="3">
        <v>11838</v>
      </c>
    </row>
    <row r="923" spans="1:4" x14ac:dyDescent="0.25">
      <c r="A923" s="5">
        <v>2017</v>
      </c>
      <c r="B923" s="5" t="s">
        <v>15</v>
      </c>
      <c r="C923" s="5" t="s">
        <v>29</v>
      </c>
      <c r="D923" s="3">
        <v>12210</v>
      </c>
    </row>
    <row r="924" spans="1:4" x14ac:dyDescent="0.25">
      <c r="A924" s="5">
        <v>2017</v>
      </c>
      <c r="B924" s="5" t="s">
        <v>4</v>
      </c>
      <c r="C924" s="5" t="s">
        <v>29</v>
      </c>
      <c r="D924" s="3">
        <v>13268</v>
      </c>
    </row>
    <row r="925" spans="1:4" x14ac:dyDescent="0.25">
      <c r="A925" s="5">
        <v>2017</v>
      </c>
      <c r="B925" s="5" t="s">
        <v>5</v>
      </c>
      <c r="C925" s="5" t="s">
        <v>29</v>
      </c>
      <c r="D925" s="3">
        <v>13371</v>
      </c>
    </row>
    <row r="926" spans="1:4" x14ac:dyDescent="0.25">
      <c r="A926" s="5">
        <v>2017</v>
      </c>
      <c r="B926" s="5" t="s">
        <v>6</v>
      </c>
      <c r="C926" s="5" t="s">
        <v>29</v>
      </c>
      <c r="D926" s="3">
        <v>18564</v>
      </c>
    </row>
    <row r="927" spans="1:4" x14ac:dyDescent="0.25">
      <c r="A927" s="5">
        <v>2017</v>
      </c>
      <c r="B927" s="5" t="s">
        <v>7</v>
      </c>
      <c r="C927" s="5" t="s">
        <v>29</v>
      </c>
      <c r="D927" s="3">
        <v>24507</v>
      </c>
    </row>
    <row r="928" spans="1:4" x14ac:dyDescent="0.25">
      <c r="A928" s="5">
        <v>2017</v>
      </c>
      <c r="B928" s="5" t="s">
        <v>8</v>
      </c>
      <c r="C928" s="5" t="s">
        <v>29</v>
      </c>
      <c r="D928" s="3">
        <v>21904</v>
      </c>
    </row>
    <row r="929" spans="1:4" x14ac:dyDescent="0.25">
      <c r="A929" s="5">
        <v>2017</v>
      </c>
      <c r="B929" s="5" t="s">
        <v>9</v>
      </c>
      <c r="C929" s="5" t="s">
        <v>29</v>
      </c>
      <c r="D929" s="3">
        <v>23236</v>
      </c>
    </row>
    <row r="930" spans="1:4" x14ac:dyDescent="0.25">
      <c r="A930" s="5">
        <v>2017</v>
      </c>
      <c r="B930" s="5" t="s">
        <v>10</v>
      </c>
      <c r="C930" s="5" t="s">
        <v>29</v>
      </c>
      <c r="D930" s="3">
        <v>22209</v>
      </c>
    </row>
    <row r="931" spans="1:4" x14ac:dyDescent="0.25">
      <c r="A931" s="5">
        <v>2017</v>
      </c>
      <c r="B931" s="5" t="s">
        <v>11</v>
      </c>
      <c r="C931" s="5" t="s">
        <v>29</v>
      </c>
      <c r="D931" s="3">
        <v>14290</v>
      </c>
    </row>
    <row r="932" spans="1:4" x14ac:dyDescent="0.25">
      <c r="A932" s="5">
        <v>2018</v>
      </c>
      <c r="B932" s="5" t="s">
        <v>12</v>
      </c>
      <c r="C932" s="5" t="s">
        <v>29</v>
      </c>
      <c r="D932" s="3">
        <v>12279</v>
      </c>
    </row>
    <row r="933" spans="1:4" x14ac:dyDescent="0.25">
      <c r="A933" s="5">
        <v>2018</v>
      </c>
      <c r="B933" s="5" t="s">
        <v>13</v>
      </c>
      <c r="C933" s="5" t="s">
        <v>29</v>
      </c>
      <c r="D933" s="3">
        <v>15924</v>
      </c>
    </row>
    <row r="934" spans="1:4" x14ac:dyDescent="0.25">
      <c r="A934" s="5">
        <v>2018</v>
      </c>
      <c r="B934" s="5" t="s">
        <v>14</v>
      </c>
      <c r="C934" s="5" t="s">
        <v>29</v>
      </c>
      <c r="D934" s="3">
        <v>24978</v>
      </c>
    </row>
    <row r="935" spans="1:4" x14ac:dyDescent="0.25">
      <c r="A935" s="5">
        <v>2018</v>
      </c>
      <c r="B935" s="5" t="s">
        <v>15</v>
      </c>
      <c r="C935" s="5" t="s">
        <v>29</v>
      </c>
      <c r="D935" s="3">
        <v>29715</v>
      </c>
    </row>
    <row r="936" spans="1:4" x14ac:dyDescent="0.25">
      <c r="A936" s="5">
        <v>2018</v>
      </c>
      <c r="B936" s="5" t="s">
        <v>4</v>
      </c>
      <c r="C936" s="5" t="s">
        <v>29</v>
      </c>
      <c r="D936" s="3">
        <v>28434</v>
      </c>
    </row>
    <row r="937" spans="1:4" x14ac:dyDescent="0.25">
      <c r="A937" s="5">
        <v>2018</v>
      </c>
      <c r="B937" s="5" t="s">
        <v>5</v>
      </c>
      <c r="C937" s="5" t="s">
        <v>29</v>
      </c>
      <c r="D937" s="3">
        <v>26875</v>
      </c>
    </row>
    <row r="938" spans="1:4" x14ac:dyDescent="0.25">
      <c r="A938" s="5">
        <v>2018</v>
      </c>
      <c r="B938" s="5" t="s">
        <v>6</v>
      </c>
      <c r="C938" s="5" t="s">
        <v>29</v>
      </c>
      <c r="D938" s="3">
        <v>19531</v>
      </c>
    </row>
    <row r="939" spans="1:4" x14ac:dyDescent="0.25">
      <c r="A939" s="5">
        <v>2018</v>
      </c>
      <c r="B939" s="5" t="s">
        <v>7</v>
      </c>
      <c r="C939" s="5" t="s">
        <v>29</v>
      </c>
      <c r="D939" s="3">
        <v>26186</v>
      </c>
    </row>
    <row r="940" spans="1:4" x14ac:dyDescent="0.25">
      <c r="A940" s="5">
        <v>2018</v>
      </c>
      <c r="B940" s="5" t="s">
        <v>8</v>
      </c>
      <c r="C940" s="5" t="s">
        <v>29</v>
      </c>
      <c r="D940" s="3">
        <v>25452</v>
      </c>
    </row>
    <row r="941" spans="1:4" x14ac:dyDescent="0.25">
      <c r="A941" s="5">
        <v>2018</v>
      </c>
      <c r="B941" s="5" t="s">
        <v>9</v>
      </c>
      <c r="C941" s="5" t="s">
        <v>29</v>
      </c>
      <c r="D941" s="3">
        <v>30816</v>
      </c>
    </row>
    <row r="942" spans="1:4" x14ac:dyDescent="0.25">
      <c r="A942" s="5">
        <v>2018</v>
      </c>
      <c r="B942" s="5" t="s">
        <v>10</v>
      </c>
      <c r="C942" s="5" t="s">
        <v>29</v>
      </c>
      <c r="D942" s="3">
        <v>26099</v>
      </c>
    </row>
    <row r="943" spans="1:4" x14ac:dyDescent="0.25">
      <c r="A943" s="5">
        <v>2018</v>
      </c>
      <c r="B943" s="5" t="s">
        <v>11</v>
      </c>
      <c r="C943" s="5" t="s">
        <v>29</v>
      </c>
      <c r="D943" s="3">
        <v>19358</v>
      </c>
    </row>
    <row r="944" spans="1:4" x14ac:dyDescent="0.25">
      <c r="A944" s="5">
        <v>2019</v>
      </c>
      <c r="B944" s="5" t="s">
        <v>12</v>
      </c>
      <c r="C944" s="5" t="s">
        <v>29</v>
      </c>
      <c r="D944" s="3">
        <v>18116</v>
      </c>
    </row>
    <row r="945" spans="1:4" x14ac:dyDescent="0.25">
      <c r="A945" s="5">
        <v>2019</v>
      </c>
      <c r="B945" s="5" t="s">
        <v>13</v>
      </c>
      <c r="C945" s="5" t="s">
        <v>29</v>
      </c>
      <c r="D945" s="3">
        <v>21301</v>
      </c>
    </row>
    <row r="946" spans="1:4" x14ac:dyDescent="0.25">
      <c r="A946" s="5">
        <v>2019</v>
      </c>
      <c r="B946" s="5" t="s">
        <v>14</v>
      </c>
      <c r="C946" s="5" t="s">
        <v>29</v>
      </c>
      <c r="D946" s="3">
        <v>24728</v>
      </c>
    </row>
    <row r="947" spans="1:4" x14ac:dyDescent="0.25">
      <c r="A947" s="5">
        <v>2019</v>
      </c>
      <c r="B947" s="5" t="s">
        <v>15</v>
      </c>
      <c r="C947" s="5" t="s">
        <v>29</v>
      </c>
      <c r="D947" s="3">
        <v>26247</v>
      </c>
    </row>
    <row r="948" spans="1:4" x14ac:dyDescent="0.25">
      <c r="A948" s="5">
        <v>2019</v>
      </c>
      <c r="B948" s="5" t="s">
        <v>4</v>
      </c>
      <c r="C948" s="5" t="s">
        <v>29</v>
      </c>
      <c r="D948" s="3">
        <v>27180</v>
      </c>
    </row>
    <row r="949" spans="1:4" x14ac:dyDescent="0.25">
      <c r="A949" s="5">
        <v>2019</v>
      </c>
      <c r="B949" s="5" t="s">
        <v>5</v>
      </c>
      <c r="C949" s="5" t="s">
        <v>29</v>
      </c>
      <c r="D949" s="3">
        <v>21285</v>
      </c>
    </row>
    <row r="950" spans="1:4" x14ac:dyDescent="0.25">
      <c r="A950" s="5">
        <v>2019</v>
      </c>
      <c r="B950" s="5" t="s">
        <v>6</v>
      </c>
      <c r="C950" s="5" t="s">
        <v>29</v>
      </c>
      <c r="D950" s="3">
        <v>18443</v>
      </c>
    </row>
    <row r="951" spans="1:4" x14ac:dyDescent="0.25">
      <c r="A951" s="5">
        <v>2019</v>
      </c>
      <c r="B951" s="5" t="s">
        <v>7</v>
      </c>
      <c r="C951" s="5" t="s">
        <v>29</v>
      </c>
      <c r="D951" s="3">
        <v>26184</v>
      </c>
    </row>
    <row r="952" spans="1:4" x14ac:dyDescent="0.25">
      <c r="A952" s="5">
        <v>2019</v>
      </c>
      <c r="B952" s="5" t="s">
        <v>8</v>
      </c>
      <c r="C952" s="5" t="s">
        <v>29</v>
      </c>
      <c r="D952" s="3">
        <v>29436</v>
      </c>
    </row>
    <row r="953" spans="1:4" x14ac:dyDescent="0.25">
      <c r="A953" s="5">
        <v>2019</v>
      </c>
      <c r="B953" s="5" t="s">
        <v>9</v>
      </c>
      <c r="C953" s="5" t="s">
        <v>29</v>
      </c>
      <c r="D953" s="3">
        <v>27505</v>
      </c>
    </row>
    <row r="954" spans="1:4" x14ac:dyDescent="0.25">
      <c r="A954" s="5">
        <v>2019</v>
      </c>
      <c r="B954" s="5" t="s">
        <v>10</v>
      </c>
      <c r="C954" s="5" t="s">
        <v>29</v>
      </c>
      <c r="D954" s="3">
        <v>23893</v>
      </c>
    </row>
    <row r="955" spans="1:4" x14ac:dyDescent="0.25">
      <c r="A955" s="5">
        <v>2019</v>
      </c>
      <c r="B955" s="5" t="s">
        <v>11</v>
      </c>
      <c r="C955" s="5" t="s">
        <v>29</v>
      </c>
      <c r="D955" s="3">
        <v>18371</v>
      </c>
    </row>
    <row r="956" spans="1:4" x14ac:dyDescent="0.25">
      <c r="A956" s="5">
        <v>2020</v>
      </c>
      <c r="B956" s="5" t="s">
        <v>12</v>
      </c>
      <c r="C956" s="5" t="s">
        <v>29</v>
      </c>
      <c r="D956" s="3">
        <v>20966</v>
      </c>
    </row>
    <row r="957" spans="1:4" x14ac:dyDescent="0.25">
      <c r="A957" s="5">
        <v>2020</v>
      </c>
      <c r="B957" s="5" t="s">
        <v>13</v>
      </c>
      <c r="C957" s="5" t="s">
        <v>29</v>
      </c>
      <c r="D957" s="3">
        <v>19188</v>
      </c>
    </row>
    <row r="958" spans="1:4" x14ac:dyDescent="0.25">
      <c r="A958" s="5">
        <v>2020</v>
      </c>
      <c r="B958" s="5" t="s">
        <v>14</v>
      </c>
      <c r="C958" s="5" t="s">
        <v>29</v>
      </c>
      <c r="D958" s="3">
        <v>13725</v>
      </c>
    </row>
    <row r="959" spans="1:4" x14ac:dyDescent="0.25">
      <c r="A959" s="5">
        <v>2020</v>
      </c>
      <c r="B959" s="5" t="s">
        <v>15</v>
      </c>
      <c r="C959" s="5" t="s">
        <v>29</v>
      </c>
      <c r="D959" s="3">
        <v>1519</v>
      </c>
    </row>
    <row r="960" spans="1:4" x14ac:dyDescent="0.25">
      <c r="A960" s="5">
        <v>2020</v>
      </c>
      <c r="B960" s="5" t="s">
        <v>4</v>
      </c>
      <c r="C960" s="5" t="s">
        <v>29</v>
      </c>
      <c r="D960" s="3">
        <v>3061</v>
      </c>
    </row>
    <row r="961" spans="1:4" x14ac:dyDescent="0.25">
      <c r="A961" s="5">
        <v>2020</v>
      </c>
      <c r="B961" s="5" t="s">
        <v>5</v>
      </c>
      <c r="C961" s="5" t="s">
        <v>29</v>
      </c>
      <c r="D961" s="3">
        <v>3531</v>
      </c>
    </row>
    <row r="962" spans="1:4" x14ac:dyDescent="0.25">
      <c r="A962" s="5">
        <v>2020</v>
      </c>
      <c r="B962" s="5" t="s">
        <v>6</v>
      </c>
      <c r="C962" s="5" t="s">
        <v>29</v>
      </c>
      <c r="D962" s="3">
        <v>3027</v>
      </c>
    </row>
    <row r="963" spans="1:4" x14ac:dyDescent="0.25">
      <c r="A963" s="5">
        <v>2020</v>
      </c>
      <c r="B963" s="5" t="s">
        <v>7</v>
      </c>
      <c r="C963" s="5" t="s">
        <v>29</v>
      </c>
      <c r="D963" s="3">
        <v>3604</v>
      </c>
    </row>
    <row r="964" spans="1:4" x14ac:dyDescent="0.25">
      <c r="A964" s="5">
        <v>2020</v>
      </c>
      <c r="B964" s="5" t="s">
        <v>8</v>
      </c>
      <c r="C964" s="5" t="s">
        <v>29</v>
      </c>
      <c r="D964" s="3">
        <v>4257</v>
      </c>
    </row>
    <row r="965" spans="1:4" x14ac:dyDescent="0.25">
      <c r="A965" s="5">
        <v>1994</v>
      </c>
      <c r="B965" s="5" t="s">
        <v>12</v>
      </c>
      <c r="C965" s="5" t="s">
        <v>30</v>
      </c>
      <c r="D965" s="3">
        <v>11441</v>
      </c>
    </row>
    <row r="966" spans="1:4" x14ac:dyDescent="0.25">
      <c r="A966" s="5">
        <v>1994</v>
      </c>
      <c r="B966" s="5" t="s">
        <v>13</v>
      </c>
      <c r="C966" s="5" t="s">
        <v>30</v>
      </c>
      <c r="D966" s="3">
        <v>12694</v>
      </c>
    </row>
    <row r="967" spans="1:4" x14ac:dyDescent="0.25">
      <c r="A967" s="5">
        <v>1994</v>
      </c>
      <c r="B967" s="5" t="s">
        <v>14</v>
      </c>
      <c r="C967" s="5" t="s">
        <v>30</v>
      </c>
      <c r="D967" s="3">
        <v>17905</v>
      </c>
    </row>
    <row r="968" spans="1:4" x14ac:dyDescent="0.25">
      <c r="A968" s="5">
        <v>1994</v>
      </c>
      <c r="B968" s="5" t="s">
        <v>15</v>
      </c>
      <c r="C968" s="5" t="s">
        <v>30</v>
      </c>
      <c r="D968" s="3">
        <v>17355</v>
      </c>
    </row>
    <row r="969" spans="1:4" x14ac:dyDescent="0.25">
      <c r="A969" s="5">
        <v>1994</v>
      </c>
      <c r="B969" s="5" t="s">
        <v>4</v>
      </c>
      <c r="C969" s="5" t="s">
        <v>30</v>
      </c>
      <c r="D969" s="3">
        <v>20247</v>
      </c>
    </row>
    <row r="970" spans="1:4" x14ac:dyDescent="0.25">
      <c r="A970" s="5">
        <v>1994</v>
      </c>
      <c r="B970" s="5" t="s">
        <v>5</v>
      </c>
      <c r="C970" s="5" t="s">
        <v>30</v>
      </c>
      <c r="D970" s="3">
        <v>18431</v>
      </c>
    </row>
    <row r="971" spans="1:4" x14ac:dyDescent="0.25">
      <c r="A971" s="5">
        <v>1994</v>
      </c>
      <c r="B971" s="5" t="s">
        <v>6</v>
      </c>
      <c r="C971" s="5" t="s">
        <v>30</v>
      </c>
      <c r="D971" s="3">
        <v>19027</v>
      </c>
    </row>
    <row r="972" spans="1:4" x14ac:dyDescent="0.25">
      <c r="A972" s="5">
        <v>1994</v>
      </c>
      <c r="B972" s="5" t="s">
        <v>7</v>
      </c>
      <c r="C972" s="5" t="s">
        <v>30</v>
      </c>
      <c r="D972" s="3">
        <v>22307</v>
      </c>
    </row>
    <row r="973" spans="1:4" x14ac:dyDescent="0.25">
      <c r="A973" s="5">
        <v>1994</v>
      </c>
      <c r="B973" s="5" t="s">
        <v>8</v>
      </c>
      <c r="C973" s="5" t="s">
        <v>30</v>
      </c>
      <c r="D973" s="3">
        <v>22474</v>
      </c>
    </row>
    <row r="974" spans="1:4" x14ac:dyDescent="0.25">
      <c r="A974" s="5">
        <v>1994</v>
      </c>
      <c r="B974" s="5" t="s">
        <v>9</v>
      </c>
      <c r="C974" s="5" t="s">
        <v>30</v>
      </c>
      <c r="D974" s="3">
        <v>22636</v>
      </c>
    </row>
    <row r="975" spans="1:4" x14ac:dyDescent="0.25">
      <c r="A975" s="5">
        <v>1994</v>
      </c>
      <c r="B975" s="5" t="s">
        <v>10</v>
      </c>
      <c r="C975" s="5" t="s">
        <v>30</v>
      </c>
      <c r="D975" s="3">
        <v>23369</v>
      </c>
    </row>
    <row r="976" spans="1:4" x14ac:dyDescent="0.25">
      <c r="A976" s="5">
        <v>1994</v>
      </c>
      <c r="B976" s="5" t="s">
        <v>11</v>
      </c>
      <c r="C976" s="5" t="s">
        <v>30</v>
      </c>
      <c r="D976" s="3">
        <v>21410</v>
      </c>
    </row>
    <row r="977" spans="1:4" x14ac:dyDescent="0.25">
      <c r="A977" s="5">
        <v>1995</v>
      </c>
      <c r="B977" s="5" t="s">
        <v>12</v>
      </c>
      <c r="C977" s="5" t="s">
        <v>30</v>
      </c>
      <c r="D977" s="3">
        <v>18161</v>
      </c>
    </row>
    <row r="978" spans="1:4" x14ac:dyDescent="0.25">
      <c r="A978" s="5">
        <v>1995</v>
      </c>
      <c r="B978" s="5" t="s">
        <v>13</v>
      </c>
      <c r="C978" s="5" t="s">
        <v>30</v>
      </c>
      <c r="D978" s="3">
        <v>16982</v>
      </c>
    </row>
    <row r="979" spans="1:4" x14ac:dyDescent="0.25">
      <c r="A979" s="5">
        <v>1995</v>
      </c>
      <c r="B979" s="5" t="s">
        <v>14</v>
      </c>
      <c r="C979" s="5" t="s">
        <v>30</v>
      </c>
      <c r="D979" s="3">
        <v>23661</v>
      </c>
    </row>
    <row r="980" spans="1:4" x14ac:dyDescent="0.25">
      <c r="A980" s="5">
        <v>1995</v>
      </c>
      <c r="B980" s="5" t="s">
        <v>15</v>
      </c>
      <c r="C980" s="5" t="s">
        <v>30</v>
      </c>
      <c r="D980" s="3">
        <v>20471</v>
      </c>
    </row>
    <row r="981" spans="1:4" x14ac:dyDescent="0.25">
      <c r="A981" s="5">
        <v>1995</v>
      </c>
      <c r="B981" s="5" t="s">
        <v>4</v>
      </c>
      <c r="C981" s="5" t="s">
        <v>30</v>
      </c>
      <c r="D981" s="3">
        <v>21086</v>
      </c>
    </row>
    <row r="982" spans="1:4" x14ac:dyDescent="0.25">
      <c r="A982" s="5">
        <v>1995</v>
      </c>
      <c r="B982" s="5" t="s">
        <v>5</v>
      </c>
      <c r="C982" s="5" t="s">
        <v>30</v>
      </c>
      <c r="D982" s="3">
        <v>21349</v>
      </c>
    </row>
    <row r="983" spans="1:4" x14ac:dyDescent="0.25">
      <c r="A983" s="5">
        <v>1995</v>
      </c>
      <c r="B983" s="5" t="s">
        <v>6</v>
      </c>
      <c r="C983" s="5" t="s">
        <v>30</v>
      </c>
      <c r="D983" s="3">
        <v>21042</v>
      </c>
    </row>
    <row r="984" spans="1:4" x14ac:dyDescent="0.25">
      <c r="A984" s="5">
        <v>1995</v>
      </c>
      <c r="B984" s="5" t="s">
        <v>7</v>
      </c>
      <c r="C984" s="5" t="s">
        <v>30</v>
      </c>
      <c r="D984" s="3">
        <v>23196</v>
      </c>
    </row>
    <row r="985" spans="1:4" x14ac:dyDescent="0.25">
      <c r="A985" s="5">
        <v>1995</v>
      </c>
      <c r="B985" s="5" t="s">
        <v>8</v>
      </c>
      <c r="C985" s="5" t="s">
        <v>30</v>
      </c>
      <c r="D985" s="3">
        <v>22400</v>
      </c>
    </row>
    <row r="986" spans="1:4" x14ac:dyDescent="0.25">
      <c r="A986" s="5">
        <v>1995</v>
      </c>
      <c r="B986" s="5" t="s">
        <v>9</v>
      </c>
      <c r="C986" s="5" t="s">
        <v>30</v>
      </c>
      <c r="D986" s="3">
        <v>22635</v>
      </c>
    </row>
    <row r="987" spans="1:4" x14ac:dyDescent="0.25">
      <c r="A987" s="5">
        <v>1995</v>
      </c>
      <c r="B987" s="5" t="s">
        <v>10</v>
      </c>
      <c r="C987" s="5" t="s">
        <v>30</v>
      </c>
      <c r="D987" s="3">
        <v>24339</v>
      </c>
    </row>
    <row r="988" spans="1:4" x14ac:dyDescent="0.25">
      <c r="A988" s="5">
        <v>1995</v>
      </c>
      <c r="B988" s="5" t="s">
        <v>11</v>
      </c>
      <c r="C988" s="5" t="s">
        <v>30</v>
      </c>
      <c r="D988" s="3">
        <v>20415</v>
      </c>
    </row>
    <row r="989" spans="1:4" x14ac:dyDescent="0.25">
      <c r="A989" s="5">
        <v>1996</v>
      </c>
      <c r="B989" s="5" t="s">
        <v>12</v>
      </c>
      <c r="C989" s="5" t="s">
        <v>30</v>
      </c>
      <c r="D989" s="3">
        <v>18232</v>
      </c>
    </row>
    <row r="990" spans="1:4" x14ac:dyDescent="0.25">
      <c r="A990" s="5">
        <v>1996</v>
      </c>
      <c r="B990" s="5" t="s">
        <v>13</v>
      </c>
      <c r="C990" s="5" t="s">
        <v>30</v>
      </c>
      <c r="D990" s="3">
        <v>18962</v>
      </c>
    </row>
    <row r="991" spans="1:4" x14ac:dyDescent="0.25">
      <c r="A991" s="5">
        <v>1996</v>
      </c>
      <c r="B991" s="5" t="s">
        <v>14</v>
      </c>
      <c r="C991" s="5" t="s">
        <v>30</v>
      </c>
      <c r="D991" s="3">
        <v>22937</v>
      </c>
    </row>
    <row r="992" spans="1:4" x14ac:dyDescent="0.25">
      <c r="A992" s="5">
        <v>1996</v>
      </c>
      <c r="B992" s="5" t="s">
        <v>15</v>
      </c>
      <c r="C992" s="5" t="s">
        <v>30</v>
      </c>
      <c r="D992" s="3">
        <v>23216</v>
      </c>
    </row>
    <row r="993" spans="1:4" x14ac:dyDescent="0.25">
      <c r="A993" s="5">
        <v>1996</v>
      </c>
      <c r="B993" s="5" t="s">
        <v>4</v>
      </c>
      <c r="C993" s="5" t="s">
        <v>30</v>
      </c>
      <c r="D993" s="3">
        <v>25543</v>
      </c>
    </row>
    <row r="994" spans="1:4" x14ac:dyDescent="0.25">
      <c r="A994" s="5">
        <v>1996</v>
      </c>
      <c r="B994" s="5" t="s">
        <v>5</v>
      </c>
      <c r="C994" s="5" t="s">
        <v>30</v>
      </c>
      <c r="D994" s="3">
        <v>21284</v>
      </c>
    </row>
    <row r="995" spans="1:4" x14ac:dyDescent="0.25">
      <c r="A995" s="5">
        <v>1996</v>
      </c>
      <c r="B995" s="5" t="s">
        <v>6</v>
      </c>
      <c r="C995" s="5" t="s">
        <v>30</v>
      </c>
      <c r="D995" s="3">
        <v>23377</v>
      </c>
    </row>
    <row r="996" spans="1:4" x14ac:dyDescent="0.25">
      <c r="A996" s="5">
        <v>1996</v>
      </c>
      <c r="B996" s="5" t="s">
        <v>7</v>
      </c>
      <c r="C996" s="5" t="s">
        <v>30</v>
      </c>
      <c r="D996" s="3">
        <v>23527</v>
      </c>
    </row>
    <row r="997" spans="1:4" x14ac:dyDescent="0.25">
      <c r="A997" s="5">
        <v>1996</v>
      </c>
      <c r="B997" s="5" t="s">
        <v>8</v>
      </c>
      <c r="C997" s="5" t="s">
        <v>30</v>
      </c>
      <c r="D997" s="3">
        <v>24374</v>
      </c>
    </row>
    <row r="998" spans="1:4" x14ac:dyDescent="0.25">
      <c r="A998" s="5">
        <v>1996</v>
      </c>
      <c r="B998" s="5" t="s">
        <v>9</v>
      </c>
      <c r="C998" s="5" t="s">
        <v>30</v>
      </c>
      <c r="D998" s="3">
        <v>28374</v>
      </c>
    </row>
    <row r="999" spans="1:4" x14ac:dyDescent="0.25">
      <c r="A999" s="5">
        <v>1996</v>
      </c>
      <c r="B999" s="5" t="s">
        <v>10</v>
      </c>
      <c r="C999" s="5" t="s">
        <v>30</v>
      </c>
      <c r="D999" s="3">
        <v>25317</v>
      </c>
    </row>
    <row r="1000" spans="1:4" x14ac:dyDescent="0.25">
      <c r="A1000" s="5">
        <v>1996</v>
      </c>
      <c r="B1000" s="5" t="s">
        <v>11</v>
      </c>
      <c r="C1000" s="5" t="s">
        <v>30</v>
      </c>
      <c r="D1000" s="3">
        <v>22634</v>
      </c>
    </row>
    <row r="1001" spans="1:4" x14ac:dyDescent="0.25">
      <c r="A1001" s="5">
        <v>1997</v>
      </c>
      <c r="B1001" s="5" t="s">
        <v>12</v>
      </c>
      <c r="C1001" s="5" t="s">
        <v>30</v>
      </c>
      <c r="D1001" s="3">
        <v>19744</v>
      </c>
    </row>
    <row r="1002" spans="1:4" x14ac:dyDescent="0.25">
      <c r="A1002" s="5">
        <v>1997</v>
      </c>
      <c r="B1002" s="5" t="s">
        <v>13</v>
      </c>
      <c r="C1002" s="5" t="s">
        <v>30</v>
      </c>
      <c r="D1002" s="3">
        <v>19754</v>
      </c>
    </row>
    <row r="1003" spans="1:4" x14ac:dyDescent="0.25">
      <c r="A1003" s="5">
        <v>1997</v>
      </c>
      <c r="B1003" s="5" t="s">
        <v>14</v>
      </c>
      <c r="C1003" s="5" t="s">
        <v>30</v>
      </c>
      <c r="D1003" s="3">
        <v>23545</v>
      </c>
    </row>
    <row r="1004" spans="1:4" x14ac:dyDescent="0.25">
      <c r="A1004" s="5">
        <v>1997</v>
      </c>
      <c r="B1004" s="5" t="s">
        <v>15</v>
      </c>
      <c r="C1004" s="5" t="s">
        <v>30</v>
      </c>
      <c r="D1004" s="3">
        <v>27167</v>
      </c>
    </row>
    <row r="1005" spans="1:4" x14ac:dyDescent="0.25">
      <c r="A1005" s="5">
        <v>1997</v>
      </c>
      <c r="B1005" s="5" t="s">
        <v>4</v>
      </c>
      <c r="C1005" s="5" t="s">
        <v>30</v>
      </c>
      <c r="D1005" s="3">
        <v>24826</v>
      </c>
    </row>
    <row r="1006" spans="1:4" x14ac:dyDescent="0.25">
      <c r="A1006" s="5">
        <v>1997</v>
      </c>
      <c r="B1006" s="5" t="s">
        <v>5</v>
      </c>
      <c r="C1006" s="5" t="s">
        <v>30</v>
      </c>
      <c r="D1006" s="3">
        <v>22428</v>
      </c>
    </row>
    <row r="1007" spans="1:4" x14ac:dyDescent="0.25">
      <c r="A1007" s="5">
        <v>1997</v>
      </c>
      <c r="B1007" s="5" t="s">
        <v>6</v>
      </c>
      <c r="C1007" s="5" t="s">
        <v>30</v>
      </c>
      <c r="D1007" s="3">
        <v>24806</v>
      </c>
    </row>
    <row r="1008" spans="1:4" x14ac:dyDescent="0.25">
      <c r="A1008" s="5">
        <v>1997</v>
      </c>
      <c r="B1008" s="5" t="s">
        <v>7</v>
      </c>
      <c r="C1008" s="5" t="s">
        <v>30</v>
      </c>
      <c r="D1008" s="3">
        <v>24002</v>
      </c>
    </row>
    <row r="1009" spans="1:4" x14ac:dyDescent="0.25">
      <c r="A1009" s="5">
        <v>1997</v>
      </c>
      <c r="B1009" s="5" t="s">
        <v>8</v>
      </c>
      <c r="C1009" s="5" t="s">
        <v>30</v>
      </c>
      <c r="D1009" s="3">
        <v>27035</v>
      </c>
    </row>
    <row r="1010" spans="1:4" x14ac:dyDescent="0.25">
      <c r="A1010" s="5">
        <v>1997</v>
      </c>
      <c r="B1010" s="5" t="s">
        <v>9</v>
      </c>
      <c r="C1010" s="5" t="s">
        <v>30</v>
      </c>
      <c r="D1010" s="3">
        <v>28561</v>
      </c>
    </row>
    <row r="1011" spans="1:4" x14ac:dyDescent="0.25">
      <c r="A1011" s="5">
        <v>1997</v>
      </c>
      <c r="B1011" s="5" t="s">
        <v>10</v>
      </c>
      <c r="C1011" s="5" t="s">
        <v>30</v>
      </c>
      <c r="D1011" s="3">
        <v>24185</v>
      </c>
    </row>
    <row r="1012" spans="1:4" x14ac:dyDescent="0.25">
      <c r="A1012" s="5">
        <v>1997</v>
      </c>
      <c r="B1012" s="5" t="s">
        <v>11</v>
      </c>
      <c r="C1012" s="5" t="s">
        <v>30</v>
      </c>
      <c r="D1012" s="3">
        <v>23781</v>
      </c>
    </row>
    <row r="1013" spans="1:4" x14ac:dyDescent="0.25">
      <c r="A1013" s="5">
        <v>1998</v>
      </c>
      <c r="B1013" s="5" t="s">
        <v>12</v>
      </c>
      <c r="C1013" s="5" t="s">
        <v>30</v>
      </c>
      <c r="D1013" s="3">
        <v>20768</v>
      </c>
    </row>
    <row r="1014" spans="1:4" x14ac:dyDescent="0.25">
      <c r="A1014" s="5">
        <v>1998</v>
      </c>
      <c r="B1014" s="5" t="s">
        <v>13</v>
      </c>
      <c r="C1014" s="5" t="s">
        <v>30</v>
      </c>
      <c r="D1014" s="3">
        <v>20617</v>
      </c>
    </row>
    <row r="1015" spans="1:4" x14ac:dyDescent="0.25">
      <c r="A1015" s="5">
        <v>1998</v>
      </c>
      <c r="B1015" s="5" t="s">
        <v>14</v>
      </c>
      <c r="C1015" s="5" t="s">
        <v>30</v>
      </c>
      <c r="D1015" s="3">
        <v>28058</v>
      </c>
    </row>
    <row r="1016" spans="1:4" x14ac:dyDescent="0.25">
      <c r="A1016" s="5">
        <v>1998</v>
      </c>
      <c r="B1016" s="5" t="s">
        <v>15</v>
      </c>
      <c r="C1016" s="5" t="s">
        <v>30</v>
      </c>
      <c r="D1016" s="3">
        <v>27927</v>
      </c>
    </row>
    <row r="1017" spans="1:4" x14ac:dyDescent="0.25">
      <c r="A1017" s="5">
        <v>1998</v>
      </c>
      <c r="B1017" s="5" t="s">
        <v>4</v>
      </c>
      <c r="C1017" s="5" t="s">
        <v>30</v>
      </c>
      <c r="D1017" s="3">
        <v>26793</v>
      </c>
    </row>
    <row r="1018" spans="1:4" x14ac:dyDescent="0.25">
      <c r="A1018" s="5">
        <v>1998</v>
      </c>
      <c r="B1018" s="5" t="s">
        <v>5</v>
      </c>
      <c r="C1018" s="5" t="s">
        <v>30</v>
      </c>
      <c r="D1018" s="3">
        <v>27332</v>
      </c>
    </row>
    <row r="1019" spans="1:4" x14ac:dyDescent="0.25">
      <c r="A1019" s="5">
        <v>1998</v>
      </c>
      <c r="B1019" s="5" t="s">
        <v>6</v>
      </c>
      <c r="C1019" s="5" t="s">
        <v>30</v>
      </c>
      <c r="D1019" s="3">
        <v>28734</v>
      </c>
    </row>
    <row r="1020" spans="1:4" x14ac:dyDescent="0.25">
      <c r="A1020" s="5">
        <v>1998</v>
      </c>
      <c r="B1020" s="5" t="s">
        <v>7</v>
      </c>
      <c r="C1020" s="5" t="s">
        <v>30</v>
      </c>
      <c r="D1020" s="3">
        <v>28570</v>
      </c>
    </row>
    <row r="1021" spans="1:4" x14ac:dyDescent="0.25">
      <c r="A1021" s="5">
        <v>1998</v>
      </c>
      <c r="B1021" s="5" t="s">
        <v>8</v>
      </c>
      <c r="C1021" s="5" t="s">
        <v>30</v>
      </c>
      <c r="D1021" s="3">
        <v>30867</v>
      </c>
    </row>
    <row r="1022" spans="1:4" x14ac:dyDescent="0.25">
      <c r="A1022" s="5">
        <v>1998</v>
      </c>
      <c r="B1022" s="5" t="s">
        <v>9</v>
      </c>
      <c r="C1022" s="5" t="s">
        <v>30</v>
      </c>
      <c r="D1022" s="3">
        <v>31461</v>
      </c>
    </row>
    <row r="1023" spans="1:4" x14ac:dyDescent="0.25">
      <c r="A1023" s="5">
        <v>1998</v>
      </c>
      <c r="B1023" s="5" t="s">
        <v>10</v>
      </c>
      <c r="C1023" s="5" t="s">
        <v>30</v>
      </c>
      <c r="D1023" s="3">
        <v>32807</v>
      </c>
    </row>
    <row r="1024" spans="1:4" x14ac:dyDescent="0.25">
      <c r="A1024" s="5">
        <v>1998</v>
      </c>
      <c r="B1024" s="5" t="s">
        <v>11</v>
      </c>
      <c r="C1024" s="5" t="s">
        <v>30</v>
      </c>
      <c r="D1024" s="3">
        <v>32314</v>
      </c>
    </row>
    <row r="1025" spans="1:4" x14ac:dyDescent="0.25">
      <c r="A1025" s="5">
        <v>1999</v>
      </c>
      <c r="B1025" s="5" t="s">
        <v>12</v>
      </c>
      <c r="C1025" s="5" t="s">
        <v>30</v>
      </c>
      <c r="D1025" s="3">
        <v>25712</v>
      </c>
    </row>
    <row r="1026" spans="1:4" x14ac:dyDescent="0.25">
      <c r="A1026" s="5">
        <v>1999</v>
      </c>
      <c r="B1026" s="5" t="s">
        <v>13</v>
      </c>
      <c r="C1026" s="5" t="s">
        <v>30</v>
      </c>
      <c r="D1026" s="3">
        <v>26844</v>
      </c>
    </row>
    <row r="1027" spans="1:4" x14ac:dyDescent="0.25">
      <c r="A1027" s="5">
        <v>1999</v>
      </c>
      <c r="B1027" s="5" t="s">
        <v>14</v>
      </c>
      <c r="C1027" s="5" t="s">
        <v>30</v>
      </c>
      <c r="D1027" s="3">
        <v>34846</v>
      </c>
    </row>
    <row r="1028" spans="1:4" x14ac:dyDescent="0.25">
      <c r="A1028" s="5">
        <v>1999</v>
      </c>
      <c r="B1028" s="5" t="s">
        <v>15</v>
      </c>
      <c r="C1028" s="5" t="s">
        <v>30</v>
      </c>
      <c r="D1028" s="3">
        <v>34193</v>
      </c>
    </row>
    <row r="1029" spans="1:4" x14ac:dyDescent="0.25">
      <c r="A1029" s="5">
        <v>1999</v>
      </c>
      <c r="B1029" s="5" t="s">
        <v>4</v>
      </c>
      <c r="C1029" s="5" t="s">
        <v>30</v>
      </c>
      <c r="D1029" s="3">
        <v>34960</v>
      </c>
    </row>
    <row r="1030" spans="1:4" x14ac:dyDescent="0.25">
      <c r="A1030" s="5">
        <v>1999</v>
      </c>
      <c r="B1030" s="5" t="s">
        <v>5</v>
      </c>
      <c r="C1030" s="5" t="s">
        <v>30</v>
      </c>
      <c r="D1030" s="3">
        <v>31292</v>
      </c>
    </row>
    <row r="1031" spans="1:4" x14ac:dyDescent="0.25">
      <c r="A1031" s="5">
        <v>1999</v>
      </c>
      <c r="B1031" s="5" t="s">
        <v>6</v>
      </c>
      <c r="C1031" s="5" t="s">
        <v>30</v>
      </c>
      <c r="D1031" s="3">
        <v>32139</v>
      </c>
    </row>
    <row r="1032" spans="1:4" x14ac:dyDescent="0.25">
      <c r="A1032" s="5">
        <v>1999</v>
      </c>
      <c r="B1032" s="5" t="s">
        <v>7</v>
      </c>
      <c r="C1032" s="5" t="s">
        <v>30</v>
      </c>
      <c r="D1032" s="3">
        <v>34255</v>
      </c>
    </row>
    <row r="1033" spans="1:4" x14ac:dyDescent="0.25">
      <c r="A1033" s="5">
        <v>1999</v>
      </c>
      <c r="B1033" s="5" t="s">
        <v>8</v>
      </c>
      <c r="C1033" s="5" t="s">
        <v>30</v>
      </c>
      <c r="D1033" s="3">
        <v>36690</v>
      </c>
    </row>
    <row r="1034" spans="1:4" x14ac:dyDescent="0.25">
      <c r="A1034" s="5">
        <v>1999</v>
      </c>
      <c r="B1034" s="5" t="s">
        <v>9</v>
      </c>
      <c r="C1034" s="5" t="s">
        <v>30</v>
      </c>
      <c r="D1034" s="3">
        <v>33228</v>
      </c>
    </row>
    <row r="1035" spans="1:4" x14ac:dyDescent="0.25">
      <c r="A1035" s="5">
        <v>1999</v>
      </c>
      <c r="B1035" s="5" t="s">
        <v>10</v>
      </c>
      <c r="C1035" s="5" t="s">
        <v>30</v>
      </c>
      <c r="D1035" s="3">
        <v>35479</v>
      </c>
    </row>
    <row r="1036" spans="1:4" x14ac:dyDescent="0.25">
      <c r="A1036" s="5">
        <v>1999</v>
      </c>
      <c r="B1036" s="5" t="s">
        <v>11</v>
      </c>
      <c r="C1036" s="5" t="s">
        <v>30</v>
      </c>
      <c r="D1036" s="3">
        <v>35338</v>
      </c>
    </row>
    <row r="1037" spans="1:4" x14ac:dyDescent="0.25">
      <c r="A1037" s="5">
        <v>2000</v>
      </c>
      <c r="B1037" s="5" t="s">
        <v>12</v>
      </c>
      <c r="C1037" s="5" t="s">
        <v>30</v>
      </c>
      <c r="D1037" s="3">
        <v>27759</v>
      </c>
    </row>
    <row r="1038" spans="1:4" x14ac:dyDescent="0.25">
      <c r="A1038" s="5">
        <v>2000</v>
      </c>
      <c r="B1038" s="5" t="s">
        <v>13</v>
      </c>
      <c r="C1038" s="5" t="s">
        <v>30</v>
      </c>
      <c r="D1038" s="3">
        <v>30392</v>
      </c>
    </row>
    <row r="1039" spans="1:4" x14ac:dyDescent="0.25">
      <c r="A1039" s="5">
        <v>2000</v>
      </c>
      <c r="B1039" s="5" t="s">
        <v>14</v>
      </c>
      <c r="C1039" s="5" t="s">
        <v>30</v>
      </c>
      <c r="D1039" s="3">
        <v>36636</v>
      </c>
    </row>
    <row r="1040" spans="1:4" x14ac:dyDescent="0.25">
      <c r="A1040" s="5">
        <v>2000</v>
      </c>
      <c r="B1040" s="5" t="s">
        <v>15</v>
      </c>
      <c r="C1040" s="5" t="s">
        <v>30</v>
      </c>
      <c r="D1040" s="3">
        <v>31637</v>
      </c>
    </row>
    <row r="1041" spans="1:4" x14ac:dyDescent="0.25">
      <c r="A1041" s="5">
        <v>2000</v>
      </c>
      <c r="B1041" s="5" t="s">
        <v>4</v>
      </c>
      <c r="C1041" s="5" t="s">
        <v>30</v>
      </c>
      <c r="D1041" s="3">
        <v>33634</v>
      </c>
    </row>
    <row r="1042" spans="1:4" x14ac:dyDescent="0.25">
      <c r="A1042" s="5">
        <v>2000</v>
      </c>
      <c r="B1042" s="5" t="s">
        <v>5</v>
      </c>
      <c r="C1042" s="5" t="s">
        <v>30</v>
      </c>
      <c r="D1042" s="3">
        <v>32376</v>
      </c>
    </row>
    <row r="1043" spans="1:4" x14ac:dyDescent="0.25">
      <c r="A1043" s="5">
        <v>2000</v>
      </c>
      <c r="B1043" s="5" t="s">
        <v>6</v>
      </c>
      <c r="C1043" s="5" t="s">
        <v>30</v>
      </c>
      <c r="D1043" s="3">
        <v>32334</v>
      </c>
    </row>
    <row r="1044" spans="1:4" x14ac:dyDescent="0.25">
      <c r="A1044" s="5">
        <v>2000</v>
      </c>
      <c r="B1044" s="5" t="s">
        <v>7</v>
      </c>
      <c r="C1044" s="5" t="s">
        <v>30</v>
      </c>
      <c r="D1044" s="3">
        <v>35890</v>
      </c>
    </row>
    <row r="1045" spans="1:4" x14ac:dyDescent="0.25">
      <c r="A1045" s="5">
        <v>2000</v>
      </c>
      <c r="B1045" s="5" t="s">
        <v>8</v>
      </c>
      <c r="C1045" s="5" t="s">
        <v>30</v>
      </c>
      <c r="D1045" s="3">
        <v>35416</v>
      </c>
    </row>
    <row r="1046" spans="1:4" x14ac:dyDescent="0.25">
      <c r="A1046" s="5">
        <v>2000</v>
      </c>
      <c r="B1046" s="5" t="s">
        <v>9</v>
      </c>
      <c r="C1046" s="5" t="s">
        <v>30</v>
      </c>
      <c r="D1046" s="3">
        <v>35636</v>
      </c>
    </row>
    <row r="1047" spans="1:4" x14ac:dyDescent="0.25">
      <c r="A1047" s="5">
        <v>2000</v>
      </c>
      <c r="B1047" s="5" t="s">
        <v>10</v>
      </c>
      <c r="C1047" s="5" t="s">
        <v>30</v>
      </c>
      <c r="D1047" s="3">
        <v>34944</v>
      </c>
    </row>
    <row r="1048" spans="1:4" x14ac:dyDescent="0.25">
      <c r="A1048" s="5">
        <v>2000</v>
      </c>
      <c r="B1048" s="5" t="s">
        <v>11</v>
      </c>
      <c r="C1048" s="5" t="s">
        <v>30</v>
      </c>
      <c r="D1048" s="3">
        <v>33005</v>
      </c>
    </row>
    <row r="1049" spans="1:4" x14ac:dyDescent="0.25">
      <c r="A1049" s="5">
        <v>2001</v>
      </c>
      <c r="B1049" s="5" t="s">
        <v>12</v>
      </c>
      <c r="C1049" s="5" t="s">
        <v>30</v>
      </c>
      <c r="D1049" s="3">
        <v>27142</v>
      </c>
    </row>
    <row r="1050" spans="1:4" x14ac:dyDescent="0.25">
      <c r="A1050" s="5">
        <v>2001</v>
      </c>
      <c r="B1050" s="5" t="s">
        <v>13</v>
      </c>
      <c r="C1050" s="5" t="s">
        <v>30</v>
      </c>
      <c r="D1050" s="3">
        <v>26288</v>
      </c>
    </row>
    <row r="1051" spans="1:4" x14ac:dyDescent="0.25">
      <c r="A1051" s="5">
        <v>2001</v>
      </c>
      <c r="B1051" s="5" t="s">
        <v>14</v>
      </c>
      <c r="C1051" s="5" t="s">
        <v>30</v>
      </c>
      <c r="D1051" s="3">
        <v>32444</v>
      </c>
    </row>
    <row r="1052" spans="1:4" x14ac:dyDescent="0.25">
      <c r="A1052" s="5">
        <v>2001</v>
      </c>
      <c r="B1052" s="5" t="s">
        <v>15</v>
      </c>
      <c r="C1052" s="5" t="s">
        <v>30</v>
      </c>
      <c r="D1052" s="3">
        <v>30679</v>
      </c>
    </row>
    <row r="1053" spans="1:4" x14ac:dyDescent="0.25">
      <c r="A1053" s="5">
        <v>2001</v>
      </c>
      <c r="B1053" s="5" t="s">
        <v>4</v>
      </c>
      <c r="C1053" s="5" t="s">
        <v>30</v>
      </c>
      <c r="D1053" s="3">
        <v>32349</v>
      </c>
    </row>
    <row r="1054" spans="1:4" x14ac:dyDescent="0.25">
      <c r="A1054" s="5">
        <v>2001</v>
      </c>
      <c r="B1054" s="5" t="s">
        <v>5</v>
      </c>
      <c r="C1054" s="5" t="s">
        <v>30</v>
      </c>
      <c r="D1054" s="3">
        <v>29520</v>
      </c>
    </row>
    <row r="1055" spans="1:4" x14ac:dyDescent="0.25">
      <c r="A1055" s="5">
        <v>2001</v>
      </c>
      <c r="B1055" s="5" t="s">
        <v>6</v>
      </c>
      <c r="C1055" s="5" t="s">
        <v>30</v>
      </c>
      <c r="D1055" s="3">
        <v>30059</v>
      </c>
    </row>
    <row r="1056" spans="1:4" x14ac:dyDescent="0.25">
      <c r="A1056" s="5">
        <v>2001</v>
      </c>
      <c r="B1056" s="5" t="s">
        <v>7</v>
      </c>
      <c r="C1056" s="5" t="s">
        <v>30</v>
      </c>
      <c r="D1056" s="3">
        <v>31325</v>
      </c>
    </row>
    <row r="1057" spans="1:4" x14ac:dyDescent="0.25">
      <c r="A1057" s="5">
        <v>2001</v>
      </c>
      <c r="B1057" s="5" t="s">
        <v>8</v>
      </c>
      <c r="C1057" s="5" t="s">
        <v>30</v>
      </c>
      <c r="D1057" s="3">
        <v>29457</v>
      </c>
    </row>
    <row r="1058" spans="1:4" x14ac:dyDescent="0.25">
      <c r="A1058" s="5">
        <v>2001</v>
      </c>
      <c r="B1058" s="5" t="s">
        <v>9</v>
      </c>
      <c r="C1058" s="5" t="s">
        <v>30</v>
      </c>
      <c r="D1058" s="3">
        <v>31443</v>
      </c>
    </row>
    <row r="1059" spans="1:4" x14ac:dyDescent="0.25">
      <c r="A1059" s="5">
        <v>2001</v>
      </c>
      <c r="B1059" s="5" t="s">
        <v>10</v>
      </c>
      <c r="C1059" s="5" t="s">
        <v>30</v>
      </c>
      <c r="D1059" s="3">
        <v>29760</v>
      </c>
    </row>
    <row r="1060" spans="1:4" x14ac:dyDescent="0.25">
      <c r="A1060" s="5">
        <v>2001</v>
      </c>
      <c r="B1060" s="5" t="s">
        <v>11</v>
      </c>
      <c r="C1060" s="5" t="s">
        <v>30</v>
      </c>
      <c r="D1060" s="3">
        <v>24329</v>
      </c>
    </row>
    <row r="1061" spans="1:4" x14ac:dyDescent="0.25">
      <c r="A1061" s="5">
        <v>2002</v>
      </c>
      <c r="B1061" s="5" t="s">
        <v>12</v>
      </c>
      <c r="C1061" s="5" t="s">
        <v>30</v>
      </c>
      <c r="D1061" s="3">
        <v>22676</v>
      </c>
    </row>
    <row r="1062" spans="1:4" x14ac:dyDescent="0.25">
      <c r="A1062" s="5">
        <v>2002</v>
      </c>
      <c r="B1062" s="5" t="s">
        <v>13</v>
      </c>
      <c r="C1062" s="5" t="s">
        <v>30</v>
      </c>
      <c r="D1062" s="3">
        <v>22495</v>
      </c>
    </row>
    <row r="1063" spans="1:4" x14ac:dyDescent="0.25">
      <c r="A1063" s="5">
        <v>2002</v>
      </c>
      <c r="B1063" s="5" t="s">
        <v>14</v>
      </c>
      <c r="C1063" s="5" t="s">
        <v>30</v>
      </c>
      <c r="D1063" s="3">
        <v>25538</v>
      </c>
    </row>
    <row r="1064" spans="1:4" x14ac:dyDescent="0.25">
      <c r="A1064" s="5">
        <v>2002</v>
      </c>
      <c r="B1064" s="5" t="s">
        <v>15</v>
      </c>
      <c r="C1064" s="5" t="s">
        <v>30</v>
      </c>
      <c r="D1064" s="3">
        <v>26121</v>
      </c>
    </row>
    <row r="1065" spans="1:4" x14ac:dyDescent="0.25">
      <c r="A1065" s="5">
        <v>2002</v>
      </c>
      <c r="B1065" s="5" t="s">
        <v>4</v>
      </c>
      <c r="C1065" s="5" t="s">
        <v>30</v>
      </c>
      <c r="D1065" s="3">
        <v>27257</v>
      </c>
    </row>
    <row r="1066" spans="1:4" x14ac:dyDescent="0.25">
      <c r="A1066" s="5">
        <v>2002</v>
      </c>
      <c r="B1066" s="5" t="s">
        <v>5</v>
      </c>
      <c r="C1066" s="5" t="s">
        <v>30</v>
      </c>
      <c r="D1066" s="3">
        <v>24779</v>
      </c>
    </row>
    <row r="1067" spans="1:4" x14ac:dyDescent="0.25">
      <c r="A1067" s="5">
        <v>2002</v>
      </c>
      <c r="B1067" s="5" t="s">
        <v>6</v>
      </c>
      <c r="C1067" s="5" t="s">
        <v>30</v>
      </c>
      <c r="D1067" s="3">
        <v>26902</v>
      </c>
    </row>
    <row r="1068" spans="1:4" x14ac:dyDescent="0.25">
      <c r="A1068" s="5">
        <v>2002</v>
      </c>
      <c r="B1068" s="5" t="s">
        <v>7</v>
      </c>
      <c r="C1068" s="5" t="s">
        <v>30</v>
      </c>
      <c r="D1068" s="3">
        <v>29503</v>
      </c>
    </row>
    <row r="1069" spans="1:4" x14ac:dyDescent="0.25">
      <c r="A1069" s="5">
        <v>2002</v>
      </c>
      <c r="B1069" s="5" t="s">
        <v>8</v>
      </c>
      <c r="C1069" s="5" t="s">
        <v>30</v>
      </c>
      <c r="D1069" s="3">
        <v>28377</v>
      </c>
    </row>
    <row r="1070" spans="1:4" x14ac:dyDescent="0.25">
      <c r="A1070" s="5">
        <v>2002</v>
      </c>
      <c r="B1070" s="5" t="s">
        <v>9</v>
      </c>
      <c r="C1070" s="5" t="s">
        <v>30</v>
      </c>
      <c r="D1070" s="3">
        <v>30313</v>
      </c>
    </row>
    <row r="1071" spans="1:4" x14ac:dyDescent="0.25">
      <c r="A1071" s="5">
        <v>2002</v>
      </c>
      <c r="B1071" s="5" t="s">
        <v>10</v>
      </c>
      <c r="C1071" s="5" t="s">
        <v>30</v>
      </c>
      <c r="D1071" s="3">
        <v>27544</v>
      </c>
    </row>
    <row r="1072" spans="1:4" x14ac:dyDescent="0.25">
      <c r="A1072" s="5">
        <v>2002</v>
      </c>
      <c r="B1072" s="5" t="s">
        <v>11</v>
      </c>
      <c r="C1072" s="5" t="s">
        <v>30</v>
      </c>
      <c r="D1072" s="3">
        <v>27397</v>
      </c>
    </row>
    <row r="1073" spans="1:4" x14ac:dyDescent="0.25">
      <c r="A1073" s="5">
        <v>2003</v>
      </c>
      <c r="B1073" s="5" t="s">
        <v>12</v>
      </c>
      <c r="C1073" s="5" t="s">
        <v>30</v>
      </c>
      <c r="D1073" s="3">
        <v>23392</v>
      </c>
    </row>
    <row r="1074" spans="1:4" x14ac:dyDescent="0.25">
      <c r="A1074" s="5">
        <v>2003</v>
      </c>
      <c r="B1074" s="5" t="s">
        <v>13</v>
      </c>
      <c r="C1074" s="5" t="s">
        <v>30</v>
      </c>
      <c r="D1074" s="3">
        <v>22115</v>
      </c>
    </row>
    <row r="1075" spans="1:4" x14ac:dyDescent="0.25">
      <c r="A1075" s="5">
        <v>2003</v>
      </c>
      <c r="B1075" s="5" t="s">
        <v>14</v>
      </c>
      <c r="C1075" s="5" t="s">
        <v>30</v>
      </c>
      <c r="D1075" s="3">
        <v>25786</v>
      </c>
    </row>
    <row r="1076" spans="1:4" x14ac:dyDescent="0.25">
      <c r="A1076" s="5">
        <v>2003</v>
      </c>
      <c r="B1076" s="5" t="s">
        <v>15</v>
      </c>
      <c r="C1076" s="5" t="s">
        <v>30</v>
      </c>
      <c r="D1076" s="3">
        <v>27709</v>
      </c>
    </row>
    <row r="1077" spans="1:4" x14ac:dyDescent="0.25">
      <c r="A1077" s="5">
        <v>2003</v>
      </c>
      <c r="B1077" s="5" t="s">
        <v>4</v>
      </c>
      <c r="C1077" s="5" t="s">
        <v>30</v>
      </c>
      <c r="D1077" s="3">
        <v>29997</v>
      </c>
    </row>
    <row r="1078" spans="1:4" x14ac:dyDescent="0.25">
      <c r="A1078" s="5">
        <v>2003</v>
      </c>
      <c r="B1078" s="5" t="s">
        <v>5</v>
      </c>
      <c r="C1078" s="5" t="s">
        <v>30</v>
      </c>
      <c r="D1078" s="3">
        <v>28414</v>
      </c>
    </row>
    <row r="1079" spans="1:4" x14ac:dyDescent="0.25">
      <c r="A1079" s="5">
        <v>2003</v>
      </c>
      <c r="B1079" s="5" t="s">
        <v>6</v>
      </c>
      <c r="C1079" s="5" t="s">
        <v>30</v>
      </c>
      <c r="D1079" s="3">
        <v>29068</v>
      </c>
    </row>
    <row r="1080" spans="1:4" x14ac:dyDescent="0.25">
      <c r="A1080" s="5">
        <v>2003</v>
      </c>
      <c r="B1080" s="5" t="s">
        <v>7</v>
      </c>
      <c r="C1080" s="5" t="s">
        <v>30</v>
      </c>
      <c r="D1080" s="3">
        <v>26266</v>
      </c>
    </row>
    <row r="1081" spans="1:4" x14ac:dyDescent="0.25">
      <c r="A1081" s="5">
        <v>2003</v>
      </c>
      <c r="B1081" s="5" t="s">
        <v>8</v>
      </c>
      <c r="C1081" s="5" t="s">
        <v>30</v>
      </c>
      <c r="D1081" s="3">
        <v>26297</v>
      </c>
    </row>
    <row r="1082" spans="1:4" x14ac:dyDescent="0.25">
      <c r="A1082" s="5">
        <v>2003</v>
      </c>
      <c r="B1082" s="5" t="s">
        <v>9</v>
      </c>
      <c r="C1082" s="5" t="s">
        <v>30</v>
      </c>
      <c r="D1082" s="3">
        <v>26297</v>
      </c>
    </row>
    <row r="1083" spans="1:4" x14ac:dyDescent="0.25">
      <c r="A1083" s="5">
        <v>2003</v>
      </c>
      <c r="B1083" s="5" t="s">
        <v>10</v>
      </c>
      <c r="C1083" s="5" t="s">
        <v>30</v>
      </c>
      <c r="D1083" s="3">
        <v>24224</v>
      </c>
    </row>
    <row r="1084" spans="1:4" x14ac:dyDescent="0.25">
      <c r="A1084" s="5">
        <v>2003</v>
      </c>
      <c r="B1084" s="5" t="s">
        <v>11</v>
      </c>
      <c r="C1084" s="5" t="s">
        <v>30</v>
      </c>
      <c r="D1084" s="3">
        <v>25726</v>
      </c>
    </row>
    <row r="1085" spans="1:4" x14ac:dyDescent="0.25">
      <c r="A1085" s="5">
        <v>2004</v>
      </c>
      <c r="B1085" s="5" t="s">
        <v>12</v>
      </c>
      <c r="C1085" s="5" t="s">
        <v>30</v>
      </c>
      <c r="D1085" s="3">
        <v>20859</v>
      </c>
    </row>
    <row r="1086" spans="1:4" x14ac:dyDescent="0.25">
      <c r="A1086" s="5">
        <v>2004</v>
      </c>
      <c r="B1086" s="5" t="s">
        <v>13</v>
      </c>
      <c r="C1086" s="5" t="s">
        <v>30</v>
      </c>
      <c r="D1086" s="3">
        <v>22252</v>
      </c>
    </row>
    <row r="1087" spans="1:4" x14ac:dyDescent="0.25">
      <c r="A1087" s="5">
        <v>2004</v>
      </c>
      <c r="B1087" s="5" t="s">
        <v>14</v>
      </c>
      <c r="C1087" s="5" t="s">
        <v>30</v>
      </c>
      <c r="D1087" s="3">
        <v>27665</v>
      </c>
    </row>
    <row r="1088" spans="1:4" x14ac:dyDescent="0.25">
      <c r="A1088" s="5">
        <v>2004</v>
      </c>
      <c r="B1088" s="5" t="s">
        <v>15</v>
      </c>
      <c r="C1088" s="5" t="s">
        <v>30</v>
      </c>
      <c r="D1088" s="3">
        <v>24462</v>
      </c>
    </row>
    <row r="1089" spans="1:4" x14ac:dyDescent="0.25">
      <c r="A1089" s="5">
        <v>2004</v>
      </c>
      <c r="B1089" s="5" t="s">
        <v>4</v>
      </c>
      <c r="C1089" s="5" t="s">
        <v>30</v>
      </c>
      <c r="D1089" s="3">
        <v>28424</v>
      </c>
    </row>
    <row r="1090" spans="1:4" x14ac:dyDescent="0.25">
      <c r="A1090" s="5">
        <v>2004</v>
      </c>
      <c r="B1090" s="5" t="s">
        <v>5</v>
      </c>
      <c r="C1090" s="5" t="s">
        <v>30</v>
      </c>
      <c r="D1090" s="3">
        <v>28436</v>
      </c>
    </row>
    <row r="1091" spans="1:4" x14ac:dyDescent="0.25">
      <c r="A1091" s="5">
        <v>2004</v>
      </c>
      <c r="B1091" s="5" t="s">
        <v>6</v>
      </c>
      <c r="C1091" s="5" t="s">
        <v>30</v>
      </c>
      <c r="D1091" s="3">
        <v>28381</v>
      </c>
    </row>
    <row r="1092" spans="1:4" x14ac:dyDescent="0.25">
      <c r="A1092" s="5">
        <v>2004</v>
      </c>
      <c r="B1092" s="5" t="s">
        <v>7</v>
      </c>
      <c r="C1092" s="5" t="s">
        <v>30</v>
      </c>
      <c r="D1092" s="3">
        <v>29997</v>
      </c>
    </row>
    <row r="1093" spans="1:4" x14ac:dyDescent="0.25">
      <c r="A1093" s="5">
        <v>2004</v>
      </c>
      <c r="B1093" s="5" t="s">
        <v>8</v>
      </c>
      <c r="C1093" s="5" t="s">
        <v>30</v>
      </c>
      <c r="D1093" s="3">
        <v>29390</v>
      </c>
    </row>
    <row r="1094" spans="1:4" x14ac:dyDescent="0.25">
      <c r="A1094" s="5">
        <v>2004</v>
      </c>
      <c r="B1094" s="5" t="s">
        <v>9</v>
      </c>
      <c r="C1094" s="5" t="s">
        <v>30</v>
      </c>
      <c r="D1094" s="3">
        <v>27876</v>
      </c>
    </row>
    <row r="1095" spans="1:4" x14ac:dyDescent="0.25">
      <c r="A1095" s="5">
        <v>2004</v>
      </c>
      <c r="B1095" s="5" t="s">
        <v>10</v>
      </c>
      <c r="C1095" s="5" t="s">
        <v>30</v>
      </c>
      <c r="D1095" s="3">
        <v>29475</v>
      </c>
    </row>
    <row r="1096" spans="1:4" x14ac:dyDescent="0.25">
      <c r="A1096" s="5">
        <v>2004</v>
      </c>
      <c r="B1096" s="5" t="s">
        <v>11</v>
      </c>
      <c r="C1096" s="5" t="s">
        <v>30</v>
      </c>
      <c r="D1096" s="3">
        <v>26712</v>
      </c>
    </row>
    <row r="1097" spans="1:4" x14ac:dyDescent="0.25">
      <c r="A1097" s="5">
        <v>2005</v>
      </c>
      <c r="B1097" s="5" t="s">
        <v>12</v>
      </c>
      <c r="C1097" s="5" t="s">
        <v>30</v>
      </c>
      <c r="D1097" s="3">
        <v>21902</v>
      </c>
    </row>
    <row r="1098" spans="1:4" x14ac:dyDescent="0.25">
      <c r="A1098" s="5">
        <v>2005</v>
      </c>
      <c r="B1098" s="5" t="s">
        <v>13</v>
      </c>
      <c r="C1098" s="5" t="s">
        <v>30</v>
      </c>
      <c r="D1098" s="3">
        <v>19482</v>
      </c>
    </row>
    <row r="1099" spans="1:4" x14ac:dyDescent="0.25">
      <c r="A1099" s="5">
        <v>2005</v>
      </c>
      <c r="B1099" s="5" t="s">
        <v>14</v>
      </c>
      <c r="C1099" s="5" t="s">
        <v>30</v>
      </c>
      <c r="D1099" s="3">
        <v>25329</v>
      </c>
    </row>
    <row r="1100" spans="1:4" x14ac:dyDescent="0.25">
      <c r="A1100" s="5">
        <v>2005</v>
      </c>
      <c r="B1100" s="5" t="s">
        <v>15</v>
      </c>
      <c r="C1100" s="5" t="s">
        <v>30</v>
      </c>
      <c r="D1100" s="3">
        <v>27553</v>
      </c>
    </row>
    <row r="1101" spans="1:4" x14ac:dyDescent="0.25">
      <c r="A1101" s="5">
        <v>2005</v>
      </c>
      <c r="B1101" s="5" t="s">
        <v>4</v>
      </c>
      <c r="C1101" s="5" t="s">
        <v>30</v>
      </c>
      <c r="D1101" s="3">
        <v>27371</v>
      </c>
    </row>
    <row r="1102" spans="1:4" x14ac:dyDescent="0.25">
      <c r="A1102" s="5">
        <v>2005</v>
      </c>
      <c r="B1102" s="5" t="s">
        <v>5</v>
      </c>
      <c r="C1102" s="5" t="s">
        <v>30</v>
      </c>
      <c r="D1102" s="3">
        <v>25243</v>
      </c>
    </row>
    <row r="1103" spans="1:4" x14ac:dyDescent="0.25">
      <c r="A1103" s="5">
        <v>2005</v>
      </c>
      <c r="B1103" s="5" t="s">
        <v>6</v>
      </c>
      <c r="C1103" s="5" t="s">
        <v>30</v>
      </c>
      <c r="D1103" s="3">
        <v>23751</v>
      </c>
    </row>
    <row r="1104" spans="1:4" x14ac:dyDescent="0.25">
      <c r="A1104" s="5">
        <v>2005</v>
      </c>
      <c r="B1104" s="5" t="s">
        <v>7</v>
      </c>
      <c r="C1104" s="5" t="s">
        <v>30</v>
      </c>
      <c r="D1104" s="3">
        <v>24416</v>
      </c>
    </row>
    <row r="1105" spans="1:4" x14ac:dyDescent="0.25">
      <c r="A1105" s="5">
        <v>2005</v>
      </c>
      <c r="B1105" s="5" t="s">
        <v>8</v>
      </c>
      <c r="C1105" s="5" t="s">
        <v>30</v>
      </c>
      <c r="D1105" s="3">
        <v>25173</v>
      </c>
    </row>
    <row r="1106" spans="1:4" x14ac:dyDescent="0.25">
      <c r="A1106" s="5">
        <v>2005</v>
      </c>
      <c r="B1106" s="5" t="s">
        <v>9</v>
      </c>
      <c r="C1106" s="5" t="s">
        <v>30</v>
      </c>
      <c r="D1106" s="3">
        <v>23735</v>
      </c>
    </row>
    <row r="1107" spans="1:4" x14ac:dyDescent="0.25">
      <c r="A1107" s="5">
        <v>2005</v>
      </c>
      <c r="B1107" s="5" t="s">
        <v>10</v>
      </c>
      <c r="C1107" s="5" t="s">
        <v>30</v>
      </c>
      <c r="D1107" s="3">
        <v>25554</v>
      </c>
    </row>
    <row r="1108" spans="1:4" x14ac:dyDescent="0.25">
      <c r="A1108" s="5">
        <v>2005</v>
      </c>
      <c r="B1108" s="5" t="s">
        <v>11</v>
      </c>
      <c r="C1108" s="5" t="s">
        <v>30</v>
      </c>
      <c r="D1108" s="3">
        <v>26288</v>
      </c>
    </row>
    <row r="1109" spans="1:4" x14ac:dyDescent="0.25">
      <c r="A1109" s="5">
        <v>2006</v>
      </c>
      <c r="B1109" s="5" t="s">
        <v>12</v>
      </c>
      <c r="C1109" s="5" t="s">
        <v>30</v>
      </c>
      <c r="D1109" s="3">
        <v>20800</v>
      </c>
    </row>
    <row r="1110" spans="1:4" x14ac:dyDescent="0.25">
      <c r="A1110" s="5">
        <v>2006</v>
      </c>
      <c r="B1110" s="5" t="s">
        <v>13</v>
      </c>
      <c r="C1110" s="5" t="s">
        <v>30</v>
      </c>
      <c r="D1110" s="3">
        <v>21926</v>
      </c>
    </row>
    <row r="1111" spans="1:4" x14ac:dyDescent="0.25">
      <c r="A1111" s="5">
        <v>2006</v>
      </c>
      <c r="B1111" s="5" t="s">
        <v>14</v>
      </c>
      <c r="C1111" s="5" t="s">
        <v>30</v>
      </c>
      <c r="D1111" s="3">
        <v>26121</v>
      </c>
    </row>
    <row r="1112" spans="1:4" x14ac:dyDescent="0.25">
      <c r="A1112" s="5">
        <v>2006</v>
      </c>
      <c r="B1112" s="5" t="s">
        <v>15</v>
      </c>
      <c r="C1112" s="5" t="s">
        <v>30</v>
      </c>
      <c r="D1112" s="3">
        <v>23559</v>
      </c>
    </row>
    <row r="1113" spans="1:4" x14ac:dyDescent="0.25">
      <c r="A1113" s="5">
        <v>2006</v>
      </c>
      <c r="B1113" s="5" t="s">
        <v>4</v>
      </c>
      <c r="C1113" s="5" t="s">
        <v>30</v>
      </c>
      <c r="D1113" s="3">
        <v>25061</v>
      </c>
    </row>
    <row r="1114" spans="1:4" x14ac:dyDescent="0.25">
      <c r="A1114" s="5">
        <v>2006</v>
      </c>
      <c r="B1114" s="5" t="s">
        <v>5</v>
      </c>
      <c r="C1114" s="5" t="s">
        <v>30</v>
      </c>
      <c r="D1114" s="3">
        <v>23882</v>
      </c>
    </row>
    <row r="1115" spans="1:4" x14ac:dyDescent="0.25">
      <c r="A1115" s="5">
        <v>2006</v>
      </c>
      <c r="B1115" s="5" t="s">
        <v>6</v>
      </c>
      <c r="C1115" s="5" t="s">
        <v>30</v>
      </c>
      <c r="D1115" s="3">
        <v>24329</v>
      </c>
    </row>
    <row r="1116" spans="1:4" x14ac:dyDescent="0.25">
      <c r="A1116" s="5">
        <v>2006</v>
      </c>
      <c r="B1116" s="5" t="s">
        <v>7</v>
      </c>
      <c r="C1116" s="5" t="s">
        <v>30</v>
      </c>
      <c r="D1116" s="3">
        <v>24480</v>
      </c>
    </row>
    <row r="1117" spans="1:4" x14ac:dyDescent="0.25">
      <c r="A1117" s="5">
        <v>2006</v>
      </c>
      <c r="B1117" s="5" t="s">
        <v>8</v>
      </c>
      <c r="C1117" s="5" t="s">
        <v>30</v>
      </c>
      <c r="D1117" s="3">
        <v>25051</v>
      </c>
    </row>
    <row r="1118" spans="1:4" x14ac:dyDescent="0.25">
      <c r="A1118" s="5">
        <v>2006</v>
      </c>
      <c r="B1118" s="5" t="s">
        <v>9</v>
      </c>
      <c r="C1118" s="5" t="s">
        <v>30</v>
      </c>
      <c r="D1118" s="3">
        <v>25902</v>
      </c>
    </row>
    <row r="1119" spans="1:4" x14ac:dyDescent="0.25">
      <c r="A1119" s="5">
        <v>2006</v>
      </c>
      <c r="B1119" s="5" t="s">
        <v>10</v>
      </c>
      <c r="C1119" s="5" t="s">
        <v>30</v>
      </c>
      <c r="D1119" s="3">
        <v>26369</v>
      </c>
    </row>
    <row r="1120" spans="1:4" x14ac:dyDescent="0.25">
      <c r="A1120" s="5">
        <v>2006</v>
      </c>
      <c r="B1120" s="5" t="s">
        <v>11</v>
      </c>
      <c r="C1120" s="5" t="s">
        <v>30</v>
      </c>
      <c r="D1120" s="3">
        <v>23520</v>
      </c>
    </row>
    <row r="1121" spans="1:4" x14ac:dyDescent="0.25">
      <c r="A1121" s="5">
        <v>2007</v>
      </c>
      <c r="B1121" s="5" t="s">
        <v>12</v>
      </c>
      <c r="C1121" s="5" t="s">
        <v>30</v>
      </c>
      <c r="D1121" s="3">
        <v>20669</v>
      </c>
    </row>
    <row r="1122" spans="1:4" x14ac:dyDescent="0.25">
      <c r="A1122" s="5">
        <v>2007</v>
      </c>
      <c r="B1122" s="5" t="s">
        <v>13</v>
      </c>
      <c r="C1122" s="5" t="s">
        <v>30</v>
      </c>
      <c r="D1122" s="3">
        <v>19500</v>
      </c>
    </row>
    <row r="1123" spans="1:4" x14ac:dyDescent="0.25">
      <c r="A1123" s="5">
        <v>2007</v>
      </c>
      <c r="B1123" s="5" t="s">
        <v>14</v>
      </c>
      <c r="C1123" s="5" t="s">
        <v>30</v>
      </c>
      <c r="D1123" s="3">
        <v>25216</v>
      </c>
    </row>
    <row r="1124" spans="1:4" x14ac:dyDescent="0.25">
      <c r="A1124" s="5">
        <v>2007</v>
      </c>
      <c r="B1124" s="5" t="s">
        <v>15</v>
      </c>
      <c r="C1124" s="5" t="s">
        <v>30</v>
      </c>
      <c r="D1124" s="3">
        <v>22184</v>
      </c>
    </row>
    <row r="1125" spans="1:4" x14ac:dyDescent="0.25">
      <c r="A1125" s="5">
        <v>2007</v>
      </c>
      <c r="B1125" s="5" t="s">
        <v>4</v>
      </c>
      <c r="C1125" s="5" t="s">
        <v>30</v>
      </c>
      <c r="D1125" s="3">
        <v>21545</v>
      </c>
    </row>
    <row r="1126" spans="1:4" x14ac:dyDescent="0.25">
      <c r="A1126" s="5">
        <v>2007</v>
      </c>
      <c r="B1126" s="5" t="s">
        <v>5</v>
      </c>
      <c r="C1126" s="5" t="s">
        <v>30</v>
      </c>
      <c r="D1126" s="3">
        <v>20876</v>
      </c>
    </row>
    <row r="1127" spans="1:4" x14ac:dyDescent="0.25">
      <c r="A1127" s="5">
        <v>2007</v>
      </c>
      <c r="B1127" s="5" t="s">
        <v>6</v>
      </c>
      <c r="C1127" s="5" t="s">
        <v>30</v>
      </c>
      <c r="D1127" s="3">
        <v>21137</v>
      </c>
    </row>
    <row r="1128" spans="1:4" x14ac:dyDescent="0.25">
      <c r="A1128" s="5">
        <v>2007</v>
      </c>
      <c r="B1128" s="5" t="s">
        <v>7</v>
      </c>
      <c r="C1128" s="5" t="s">
        <v>30</v>
      </c>
      <c r="D1128" s="3">
        <v>22277</v>
      </c>
    </row>
    <row r="1129" spans="1:4" x14ac:dyDescent="0.25">
      <c r="A1129" s="5">
        <v>2007</v>
      </c>
      <c r="B1129" s="5" t="s">
        <v>8</v>
      </c>
      <c r="C1129" s="5" t="s">
        <v>30</v>
      </c>
      <c r="D1129" s="3">
        <v>22850</v>
      </c>
    </row>
    <row r="1130" spans="1:4" x14ac:dyDescent="0.25">
      <c r="A1130" s="5">
        <v>2007</v>
      </c>
      <c r="B1130" s="5" t="s">
        <v>9</v>
      </c>
      <c r="C1130" s="5" t="s">
        <v>30</v>
      </c>
      <c r="D1130" s="3">
        <v>23270</v>
      </c>
    </row>
    <row r="1131" spans="1:4" x14ac:dyDescent="0.25">
      <c r="A1131" s="5">
        <v>2007</v>
      </c>
      <c r="B1131" s="5" t="s">
        <v>10</v>
      </c>
      <c r="C1131" s="5" t="s">
        <v>30</v>
      </c>
      <c r="D1131" s="3">
        <v>26360</v>
      </c>
    </row>
    <row r="1132" spans="1:4" x14ac:dyDescent="0.25">
      <c r="A1132" s="5">
        <v>2007</v>
      </c>
      <c r="B1132" s="5" t="s">
        <v>11</v>
      </c>
      <c r="C1132" s="5" t="s">
        <v>30</v>
      </c>
      <c r="D1132" s="3">
        <v>22542</v>
      </c>
    </row>
    <row r="1133" spans="1:4" x14ac:dyDescent="0.25">
      <c r="A1133" s="5">
        <v>2008</v>
      </c>
      <c r="B1133" s="5" t="s">
        <v>12</v>
      </c>
      <c r="C1133" s="5" t="s">
        <v>30</v>
      </c>
      <c r="D1133" s="3">
        <v>19322</v>
      </c>
    </row>
    <row r="1134" spans="1:4" x14ac:dyDescent="0.25">
      <c r="A1134" s="5">
        <v>2008</v>
      </c>
      <c r="B1134" s="5" t="s">
        <v>13</v>
      </c>
      <c r="C1134" s="5" t="s">
        <v>30</v>
      </c>
      <c r="D1134" s="3">
        <v>20522</v>
      </c>
    </row>
    <row r="1135" spans="1:4" x14ac:dyDescent="0.25">
      <c r="A1135" s="5">
        <v>2008</v>
      </c>
      <c r="B1135" s="5" t="s">
        <v>14</v>
      </c>
      <c r="C1135" s="5" t="s">
        <v>30</v>
      </c>
      <c r="D1135" s="3">
        <v>21861</v>
      </c>
    </row>
    <row r="1136" spans="1:4" x14ac:dyDescent="0.25">
      <c r="A1136" s="5">
        <v>2008</v>
      </c>
      <c r="B1136" s="5" t="s">
        <v>15</v>
      </c>
      <c r="C1136" s="5" t="s">
        <v>30</v>
      </c>
      <c r="D1136" s="3">
        <v>24166</v>
      </c>
    </row>
    <row r="1137" spans="1:4" x14ac:dyDescent="0.25">
      <c r="A1137" s="5">
        <v>2008</v>
      </c>
      <c r="B1137" s="5" t="s">
        <v>4</v>
      </c>
      <c r="C1137" s="5" t="s">
        <v>30</v>
      </c>
      <c r="D1137" s="3">
        <v>23388</v>
      </c>
    </row>
    <row r="1138" spans="1:4" x14ac:dyDescent="0.25">
      <c r="A1138" s="5">
        <v>2008</v>
      </c>
      <c r="B1138" s="5" t="s">
        <v>5</v>
      </c>
      <c r="C1138" s="5" t="s">
        <v>30</v>
      </c>
      <c r="D1138" s="3">
        <v>21093</v>
      </c>
    </row>
    <row r="1139" spans="1:4" x14ac:dyDescent="0.25">
      <c r="A1139" s="5">
        <v>2008</v>
      </c>
      <c r="B1139" s="5" t="s">
        <v>6</v>
      </c>
      <c r="C1139" s="5" t="s">
        <v>30</v>
      </c>
      <c r="D1139" s="3">
        <v>21219</v>
      </c>
    </row>
    <row r="1140" spans="1:4" x14ac:dyDescent="0.25">
      <c r="A1140" s="5">
        <v>2008</v>
      </c>
      <c r="B1140" s="5" t="s">
        <v>7</v>
      </c>
      <c r="C1140" s="5" t="s">
        <v>30</v>
      </c>
      <c r="D1140" s="3">
        <v>19624</v>
      </c>
    </row>
    <row r="1141" spans="1:4" x14ac:dyDescent="0.25">
      <c r="A1141" s="5">
        <v>2008</v>
      </c>
      <c r="B1141" s="5" t="s">
        <v>8</v>
      </c>
      <c r="C1141" s="5" t="s">
        <v>30</v>
      </c>
      <c r="D1141" s="3">
        <v>20718</v>
      </c>
    </row>
    <row r="1142" spans="1:4" x14ac:dyDescent="0.25">
      <c r="A1142" s="5">
        <v>2008</v>
      </c>
      <c r="B1142" s="5" t="s">
        <v>9</v>
      </c>
      <c r="C1142" s="5" t="s">
        <v>30</v>
      </c>
      <c r="D1142" s="3">
        <v>20516</v>
      </c>
    </row>
    <row r="1143" spans="1:4" x14ac:dyDescent="0.25">
      <c r="A1143" s="5">
        <v>2008</v>
      </c>
      <c r="B1143" s="5" t="s">
        <v>10</v>
      </c>
      <c r="C1143" s="5" t="s">
        <v>30</v>
      </c>
      <c r="D1143" s="3">
        <v>20099</v>
      </c>
    </row>
    <row r="1144" spans="1:4" x14ac:dyDescent="0.25">
      <c r="A1144" s="5">
        <v>2008</v>
      </c>
      <c r="B1144" s="5" t="s">
        <v>11</v>
      </c>
      <c r="C1144" s="5" t="s">
        <v>30</v>
      </c>
      <c r="D1144" s="3">
        <v>20142</v>
      </c>
    </row>
    <row r="1145" spans="1:4" x14ac:dyDescent="0.25">
      <c r="A1145" s="5">
        <v>2009</v>
      </c>
      <c r="B1145" s="5" t="s">
        <v>12</v>
      </c>
      <c r="C1145" s="5" t="s">
        <v>30</v>
      </c>
      <c r="D1145" s="3">
        <v>17223</v>
      </c>
    </row>
    <row r="1146" spans="1:4" x14ac:dyDescent="0.25">
      <c r="A1146" s="5">
        <v>2009</v>
      </c>
      <c r="B1146" s="5" t="s">
        <v>13</v>
      </c>
      <c r="C1146" s="5" t="s">
        <v>30</v>
      </c>
      <c r="D1146" s="3">
        <v>17293</v>
      </c>
    </row>
    <row r="1147" spans="1:4" x14ac:dyDescent="0.25">
      <c r="A1147" s="5">
        <v>2009</v>
      </c>
      <c r="B1147" s="5" t="s">
        <v>14</v>
      </c>
      <c r="C1147" s="5" t="s">
        <v>30</v>
      </c>
      <c r="D1147" s="3">
        <v>20669</v>
      </c>
    </row>
    <row r="1148" spans="1:4" x14ac:dyDescent="0.25">
      <c r="A1148" s="5">
        <v>2009</v>
      </c>
      <c r="B1148" s="5" t="s">
        <v>15</v>
      </c>
      <c r="C1148" s="5" t="s">
        <v>30</v>
      </c>
      <c r="D1148" s="3">
        <v>20058</v>
      </c>
    </row>
    <row r="1149" spans="1:4" x14ac:dyDescent="0.25">
      <c r="A1149" s="5">
        <v>2009</v>
      </c>
      <c r="B1149" s="5" t="s">
        <v>4</v>
      </c>
      <c r="C1149" s="5" t="s">
        <v>30</v>
      </c>
      <c r="D1149" s="3">
        <v>19599</v>
      </c>
    </row>
    <row r="1150" spans="1:4" x14ac:dyDescent="0.25">
      <c r="A1150" s="5">
        <v>2009</v>
      </c>
      <c r="B1150" s="5" t="s">
        <v>5</v>
      </c>
      <c r="C1150" s="5" t="s">
        <v>30</v>
      </c>
      <c r="D1150" s="3">
        <v>20027</v>
      </c>
    </row>
    <row r="1151" spans="1:4" x14ac:dyDescent="0.25">
      <c r="A1151" s="5">
        <v>2009</v>
      </c>
      <c r="B1151" s="5" t="s">
        <v>6</v>
      </c>
      <c r="C1151" s="5" t="s">
        <v>30</v>
      </c>
      <c r="D1151" s="3">
        <v>17616</v>
      </c>
    </row>
    <row r="1152" spans="1:4" x14ac:dyDescent="0.25">
      <c r="A1152" s="5">
        <v>2009</v>
      </c>
      <c r="B1152" s="5" t="s">
        <v>7</v>
      </c>
      <c r="C1152" s="5" t="s">
        <v>30</v>
      </c>
      <c r="D1152" s="3">
        <v>19344</v>
      </c>
    </row>
    <row r="1153" spans="1:4" x14ac:dyDescent="0.25">
      <c r="A1153" s="5">
        <v>2009</v>
      </c>
      <c r="B1153" s="5" t="s">
        <v>8</v>
      </c>
      <c r="C1153" s="5" t="s">
        <v>30</v>
      </c>
      <c r="D1153" s="3">
        <v>21127</v>
      </c>
    </row>
    <row r="1154" spans="1:4" x14ac:dyDescent="0.25">
      <c r="A1154" s="5">
        <v>2009</v>
      </c>
      <c r="B1154" s="5" t="s">
        <v>9</v>
      </c>
      <c r="C1154" s="5" t="s">
        <v>30</v>
      </c>
      <c r="D1154" s="3">
        <v>20898</v>
      </c>
    </row>
    <row r="1155" spans="1:4" x14ac:dyDescent="0.25">
      <c r="A1155" s="5">
        <v>2009</v>
      </c>
      <c r="B1155" s="5" t="s">
        <v>10</v>
      </c>
      <c r="C1155" s="5" t="s">
        <v>30</v>
      </c>
      <c r="D1155" s="3">
        <v>19523</v>
      </c>
    </row>
    <row r="1156" spans="1:4" x14ac:dyDescent="0.25">
      <c r="A1156" s="5">
        <v>2009</v>
      </c>
      <c r="B1156" s="5" t="s">
        <v>11</v>
      </c>
      <c r="C1156" s="5" t="s">
        <v>30</v>
      </c>
      <c r="D1156" s="3">
        <v>20098</v>
      </c>
    </row>
    <row r="1157" spans="1:4" x14ac:dyDescent="0.25">
      <c r="A1157" s="5">
        <v>2010</v>
      </c>
      <c r="B1157" s="5" t="s">
        <v>12</v>
      </c>
      <c r="C1157" s="5" t="s">
        <v>30</v>
      </c>
      <c r="D1157" s="3">
        <v>14962</v>
      </c>
    </row>
    <row r="1158" spans="1:4" x14ac:dyDescent="0.25">
      <c r="A1158" s="5">
        <v>2010</v>
      </c>
      <c r="B1158" s="5" t="s">
        <v>13</v>
      </c>
      <c r="C1158" s="5" t="s">
        <v>30</v>
      </c>
      <c r="D1158" s="3">
        <v>15126</v>
      </c>
    </row>
    <row r="1159" spans="1:4" x14ac:dyDescent="0.25">
      <c r="A1159" s="5">
        <v>2010</v>
      </c>
      <c r="B1159" s="5" t="s">
        <v>14</v>
      </c>
      <c r="C1159" s="5" t="s">
        <v>30</v>
      </c>
      <c r="D1159" s="3">
        <v>20869</v>
      </c>
    </row>
    <row r="1160" spans="1:4" x14ac:dyDescent="0.25">
      <c r="A1160" s="5">
        <v>2010</v>
      </c>
      <c r="B1160" s="5" t="s">
        <v>15</v>
      </c>
      <c r="C1160" s="5" t="s">
        <v>30</v>
      </c>
      <c r="D1160" s="3">
        <v>20170</v>
      </c>
    </row>
    <row r="1161" spans="1:4" x14ac:dyDescent="0.25">
      <c r="A1161" s="5">
        <v>2010</v>
      </c>
      <c r="B1161" s="5" t="s">
        <v>4</v>
      </c>
      <c r="C1161" s="5" t="s">
        <v>30</v>
      </c>
      <c r="D1161" s="3">
        <v>19357</v>
      </c>
    </row>
    <row r="1162" spans="1:4" x14ac:dyDescent="0.25">
      <c r="A1162" s="5">
        <v>2010</v>
      </c>
      <c r="B1162" s="5" t="s">
        <v>5</v>
      </c>
      <c r="C1162" s="5" t="s">
        <v>30</v>
      </c>
      <c r="D1162" s="3">
        <v>21022</v>
      </c>
    </row>
    <row r="1163" spans="1:4" x14ac:dyDescent="0.25">
      <c r="A1163" s="5">
        <v>2010</v>
      </c>
      <c r="B1163" s="5" t="s">
        <v>6</v>
      </c>
      <c r="C1163" s="5" t="s">
        <v>30</v>
      </c>
      <c r="D1163" s="3">
        <v>19726</v>
      </c>
    </row>
    <row r="1164" spans="1:4" x14ac:dyDescent="0.25">
      <c r="A1164" s="5">
        <v>2010</v>
      </c>
      <c r="B1164" s="5" t="s">
        <v>7</v>
      </c>
      <c r="C1164" s="5" t="s">
        <v>30</v>
      </c>
      <c r="D1164" s="3">
        <v>20954</v>
      </c>
    </row>
    <row r="1165" spans="1:4" x14ac:dyDescent="0.25">
      <c r="A1165" s="5">
        <v>2010</v>
      </c>
      <c r="B1165" s="5" t="s">
        <v>8</v>
      </c>
      <c r="C1165" s="5" t="s">
        <v>30</v>
      </c>
      <c r="D1165" s="3">
        <v>22170</v>
      </c>
    </row>
    <row r="1166" spans="1:4" x14ac:dyDescent="0.25">
      <c r="A1166" s="5">
        <v>2010</v>
      </c>
      <c r="B1166" s="5" t="s">
        <v>9</v>
      </c>
      <c r="C1166" s="5" t="s">
        <v>30</v>
      </c>
      <c r="D1166" s="3">
        <v>18633</v>
      </c>
    </row>
    <row r="1167" spans="1:4" x14ac:dyDescent="0.25">
      <c r="A1167" s="5">
        <v>2010</v>
      </c>
      <c r="B1167" s="5" t="s">
        <v>10</v>
      </c>
      <c r="C1167" s="5" t="s">
        <v>30</v>
      </c>
      <c r="D1167" s="3">
        <v>20061</v>
      </c>
    </row>
    <row r="1168" spans="1:4" x14ac:dyDescent="0.25">
      <c r="A1168" s="5">
        <v>2010</v>
      </c>
      <c r="B1168" s="5" t="s">
        <v>11</v>
      </c>
      <c r="C1168" s="5" t="s">
        <v>30</v>
      </c>
      <c r="D1168" s="3">
        <v>19288</v>
      </c>
    </row>
    <row r="1169" spans="1:4" x14ac:dyDescent="0.25">
      <c r="A1169" s="5">
        <v>2011</v>
      </c>
      <c r="B1169" s="5" t="s">
        <v>12</v>
      </c>
      <c r="C1169" s="5" t="s">
        <v>30</v>
      </c>
      <c r="D1169" s="3">
        <v>13460</v>
      </c>
    </row>
    <row r="1170" spans="1:4" x14ac:dyDescent="0.25">
      <c r="A1170" s="5">
        <v>2011</v>
      </c>
      <c r="B1170" s="5" t="s">
        <v>13</v>
      </c>
      <c r="C1170" s="5" t="s">
        <v>30</v>
      </c>
      <c r="D1170" s="3">
        <v>12495</v>
      </c>
    </row>
    <row r="1171" spans="1:4" x14ac:dyDescent="0.25">
      <c r="A1171" s="5">
        <v>2011</v>
      </c>
      <c r="B1171" s="5" t="s">
        <v>14</v>
      </c>
      <c r="C1171" s="5" t="s">
        <v>30</v>
      </c>
      <c r="D1171" s="3">
        <v>14098</v>
      </c>
    </row>
    <row r="1172" spans="1:4" x14ac:dyDescent="0.25">
      <c r="A1172" s="5">
        <v>2011</v>
      </c>
      <c r="B1172" s="5" t="s">
        <v>15</v>
      </c>
      <c r="C1172" s="5" t="s">
        <v>30</v>
      </c>
      <c r="D1172" s="3">
        <v>14794</v>
      </c>
    </row>
    <row r="1173" spans="1:4" x14ac:dyDescent="0.25">
      <c r="A1173" s="5">
        <v>2011</v>
      </c>
      <c r="B1173" s="5" t="s">
        <v>4</v>
      </c>
      <c r="C1173" s="5" t="s">
        <v>30</v>
      </c>
      <c r="D1173" s="3">
        <v>16814</v>
      </c>
    </row>
    <row r="1174" spans="1:4" x14ac:dyDescent="0.25">
      <c r="A1174" s="5">
        <v>2011</v>
      </c>
      <c r="B1174" s="5" t="s">
        <v>5</v>
      </c>
      <c r="C1174" s="5" t="s">
        <v>30</v>
      </c>
      <c r="D1174" s="3">
        <v>13649</v>
      </c>
    </row>
    <row r="1175" spans="1:4" x14ac:dyDescent="0.25">
      <c r="A1175" s="5">
        <v>2011</v>
      </c>
      <c r="B1175" s="5" t="s">
        <v>6</v>
      </c>
      <c r="C1175" s="5" t="s">
        <v>30</v>
      </c>
      <c r="D1175" s="3">
        <v>5267</v>
      </c>
    </row>
    <row r="1176" spans="1:4" x14ac:dyDescent="0.25">
      <c r="A1176" s="5">
        <v>2011</v>
      </c>
      <c r="B1176" s="5" t="s">
        <v>7</v>
      </c>
      <c r="C1176" s="5" t="s">
        <v>30</v>
      </c>
      <c r="D1176" s="3">
        <v>2376</v>
      </c>
    </row>
    <row r="1177" spans="1:4" x14ac:dyDescent="0.25">
      <c r="A1177" s="5">
        <v>2011</v>
      </c>
      <c r="B1177" s="5" t="s">
        <v>8</v>
      </c>
      <c r="C1177" s="5" t="s">
        <v>30</v>
      </c>
      <c r="D1177" s="3">
        <v>1721</v>
      </c>
    </row>
    <row r="1178" spans="1:4" x14ac:dyDescent="0.25">
      <c r="A1178" s="5">
        <v>2011</v>
      </c>
      <c r="B1178" s="5" t="s">
        <v>9</v>
      </c>
      <c r="C1178" s="5" t="s">
        <v>30</v>
      </c>
      <c r="D1178" s="3">
        <v>4762</v>
      </c>
    </row>
    <row r="1179" spans="1:4" x14ac:dyDescent="0.25">
      <c r="A1179" s="5">
        <v>2011</v>
      </c>
      <c r="B1179" s="5" t="s">
        <v>10</v>
      </c>
      <c r="C1179" s="5" t="s">
        <v>30</v>
      </c>
      <c r="D1179" s="3">
        <v>14218</v>
      </c>
    </row>
    <row r="1180" spans="1:4" x14ac:dyDescent="0.25">
      <c r="A1180" s="5">
        <v>2011</v>
      </c>
      <c r="B1180" s="5" t="s">
        <v>11</v>
      </c>
      <c r="C1180" s="5" t="s">
        <v>30</v>
      </c>
      <c r="D1180" s="3">
        <v>11540</v>
      </c>
    </row>
    <row r="1181" spans="1:4" x14ac:dyDescent="0.25">
      <c r="A1181" s="5">
        <v>2012</v>
      </c>
      <c r="B1181" s="5" t="s">
        <v>12</v>
      </c>
      <c r="C1181" s="5" t="s">
        <v>30</v>
      </c>
      <c r="D1181" s="3">
        <v>10983</v>
      </c>
    </row>
    <row r="1182" spans="1:4" x14ac:dyDescent="0.25">
      <c r="A1182" s="5">
        <v>2012</v>
      </c>
      <c r="B1182" s="5" t="s">
        <v>13</v>
      </c>
      <c r="C1182" s="5" t="s">
        <v>30</v>
      </c>
      <c r="D1182" s="3">
        <v>10713</v>
      </c>
    </row>
    <row r="1183" spans="1:4" x14ac:dyDescent="0.25">
      <c r="A1183" s="5">
        <v>2012</v>
      </c>
      <c r="B1183" s="5" t="s">
        <v>14</v>
      </c>
      <c r="C1183" s="5" t="s">
        <v>30</v>
      </c>
      <c r="D1183" s="3">
        <v>13928</v>
      </c>
    </row>
    <row r="1184" spans="1:4" x14ac:dyDescent="0.25">
      <c r="A1184" s="5">
        <v>2012</v>
      </c>
      <c r="B1184" s="5" t="s">
        <v>15</v>
      </c>
      <c r="C1184" s="5" t="s">
        <v>30</v>
      </c>
      <c r="D1184" s="3">
        <v>10589</v>
      </c>
    </row>
    <row r="1185" spans="1:4" x14ac:dyDescent="0.25">
      <c r="A1185" s="5">
        <v>2012</v>
      </c>
      <c r="B1185" s="5" t="s">
        <v>4</v>
      </c>
      <c r="C1185" s="5" t="s">
        <v>30</v>
      </c>
      <c r="D1185" s="3">
        <v>13109</v>
      </c>
    </row>
    <row r="1186" spans="1:4" x14ac:dyDescent="0.25">
      <c r="A1186" s="5">
        <v>2012</v>
      </c>
      <c r="B1186" s="5" t="s">
        <v>5</v>
      </c>
      <c r="C1186" s="5" t="s">
        <v>30</v>
      </c>
      <c r="D1186" s="3">
        <v>14285</v>
      </c>
    </row>
    <row r="1187" spans="1:4" x14ac:dyDescent="0.25">
      <c r="A1187" s="5">
        <v>2012</v>
      </c>
      <c r="B1187" s="5" t="s">
        <v>6</v>
      </c>
      <c r="C1187" s="5" t="s">
        <v>30</v>
      </c>
      <c r="D1187" s="3">
        <v>13919</v>
      </c>
    </row>
    <row r="1188" spans="1:4" x14ac:dyDescent="0.25">
      <c r="A1188" s="5">
        <v>2012</v>
      </c>
      <c r="B1188" s="5" t="s">
        <v>7</v>
      </c>
      <c r="C1188" s="5" t="s">
        <v>30</v>
      </c>
      <c r="D1188" s="3">
        <v>12484</v>
      </c>
    </row>
    <row r="1189" spans="1:4" x14ac:dyDescent="0.25">
      <c r="A1189" s="5">
        <v>2012</v>
      </c>
      <c r="B1189" s="5" t="s">
        <v>8</v>
      </c>
      <c r="C1189" s="5" t="s">
        <v>30</v>
      </c>
      <c r="D1189" s="3">
        <v>13295</v>
      </c>
    </row>
    <row r="1190" spans="1:4" x14ac:dyDescent="0.25">
      <c r="A1190" s="5">
        <v>2012</v>
      </c>
      <c r="B1190" s="5" t="s">
        <v>9</v>
      </c>
      <c r="C1190" s="5" t="s">
        <v>30</v>
      </c>
      <c r="D1190" s="3">
        <v>14170</v>
      </c>
    </row>
    <row r="1191" spans="1:4" x14ac:dyDescent="0.25">
      <c r="A1191" s="5">
        <v>2012</v>
      </c>
      <c r="B1191" s="5" t="s">
        <v>10</v>
      </c>
      <c r="C1191" s="5" t="s">
        <v>30</v>
      </c>
      <c r="D1191" s="3">
        <v>12182</v>
      </c>
    </row>
    <row r="1192" spans="1:4" x14ac:dyDescent="0.25">
      <c r="A1192" s="5">
        <v>2012</v>
      </c>
      <c r="B1192" s="5" t="s">
        <v>11</v>
      </c>
      <c r="C1192" s="5" t="s">
        <v>30</v>
      </c>
      <c r="D1192" s="3">
        <v>11443</v>
      </c>
    </row>
    <row r="1193" spans="1:4" x14ac:dyDescent="0.25">
      <c r="A1193" s="5">
        <v>2013</v>
      </c>
      <c r="B1193" s="5" t="s">
        <v>12</v>
      </c>
      <c r="C1193" s="5" t="s">
        <v>30</v>
      </c>
      <c r="D1193" s="3">
        <v>10337</v>
      </c>
    </row>
    <row r="1194" spans="1:4" x14ac:dyDescent="0.25">
      <c r="A1194" s="5">
        <v>2013</v>
      </c>
      <c r="B1194" s="5" t="s">
        <v>13</v>
      </c>
      <c r="C1194" s="5" t="s">
        <v>30</v>
      </c>
      <c r="D1194" s="3">
        <v>7710</v>
      </c>
    </row>
    <row r="1195" spans="1:4" x14ac:dyDescent="0.25">
      <c r="A1195" s="5">
        <v>2013</v>
      </c>
      <c r="B1195" s="5" t="s">
        <v>14</v>
      </c>
      <c r="C1195" s="5" t="s">
        <v>30</v>
      </c>
      <c r="D1195" s="3">
        <v>7506</v>
      </c>
    </row>
    <row r="1196" spans="1:4" x14ac:dyDescent="0.25">
      <c r="A1196" s="5">
        <v>2013</v>
      </c>
      <c r="B1196" s="5" t="s">
        <v>15</v>
      </c>
      <c r="C1196" s="5" t="s">
        <v>30</v>
      </c>
      <c r="D1196" s="3">
        <v>9008</v>
      </c>
    </row>
    <row r="1197" spans="1:4" x14ac:dyDescent="0.25">
      <c r="A1197" s="5">
        <v>2013</v>
      </c>
      <c r="B1197" s="5" t="s">
        <v>4</v>
      </c>
      <c r="C1197" s="5" t="s">
        <v>30</v>
      </c>
      <c r="D1197" s="3">
        <v>11405</v>
      </c>
    </row>
    <row r="1198" spans="1:4" x14ac:dyDescent="0.25">
      <c r="A1198" s="5">
        <v>2013</v>
      </c>
      <c r="B1198" s="5" t="s">
        <v>5</v>
      </c>
      <c r="C1198" s="5" t="s">
        <v>30</v>
      </c>
      <c r="D1198" s="3">
        <v>9187</v>
      </c>
    </row>
    <row r="1199" spans="1:4" x14ac:dyDescent="0.25">
      <c r="A1199" s="5">
        <v>2013</v>
      </c>
      <c r="B1199" s="5" t="s">
        <v>6</v>
      </c>
      <c r="C1199" s="5" t="s">
        <v>30</v>
      </c>
      <c r="D1199" s="3">
        <v>10901</v>
      </c>
    </row>
    <row r="1200" spans="1:4" x14ac:dyDescent="0.25">
      <c r="A1200" s="5">
        <v>2013</v>
      </c>
      <c r="B1200" s="5" t="s">
        <v>7</v>
      </c>
      <c r="C1200" s="5" t="s">
        <v>30</v>
      </c>
      <c r="D1200" s="3">
        <v>11102</v>
      </c>
    </row>
    <row r="1201" spans="1:4" x14ac:dyDescent="0.25">
      <c r="A1201" s="5">
        <v>2013</v>
      </c>
      <c r="B1201" s="5" t="s">
        <v>8</v>
      </c>
      <c r="C1201" s="5" t="s">
        <v>30</v>
      </c>
      <c r="D1201" s="3">
        <v>11527</v>
      </c>
    </row>
    <row r="1202" spans="1:4" x14ac:dyDescent="0.25">
      <c r="A1202" s="5">
        <v>2013</v>
      </c>
      <c r="B1202" s="5" t="s">
        <v>9</v>
      </c>
      <c r="C1202" s="5" t="s">
        <v>30</v>
      </c>
      <c r="D1202" s="3">
        <v>13436</v>
      </c>
    </row>
    <row r="1203" spans="1:4" x14ac:dyDescent="0.25">
      <c r="A1203" s="5">
        <v>2013</v>
      </c>
      <c r="B1203" s="5" t="s">
        <v>10</v>
      </c>
      <c r="C1203" s="5" t="s">
        <v>30</v>
      </c>
      <c r="D1203" s="3">
        <v>12018</v>
      </c>
    </row>
    <row r="1204" spans="1:4" x14ac:dyDescent="0.25">
      <c r="A1204" s="5">
        <v>2013</v>
      </c>
      <c r="B1204" s="5" t="s">
        <v>11</v>
      </c>
      <c r="C1204" s="5" t="s">
        <v>30</v>
      </c>
      <c r="D1204" s="3">
        <v>9899</v>
      </c>
    </row>
    <row r="1205" spans="1:4" x14ac:dyDescent="0.25">
      <c r="A1205" s="5">
        <v>2014</v>
      </c>
      <c r="B1205" s="5" t="s">
        <v>12</v>
      </c>
      <c r="C1205" s="5" t="s">
        <v>30</v>
      </c>
      <c r="D1205" s="3">
        <v>8074</v>
      </c>
    </row>
    <row r="1206" spans="1:4" x14ac:dyDescent="0.25">
      <c r="A1206" s="5">
        <v>2014</v>
      </c>
      <c r="B1206" s="5" t="s">
        <v>13</v>
      </c>
      <c r="C1206" s="5" t="s">
        <v>30</v>
      </c>
      <c r="D1206" s="3">
        <v>7676</v>
      </c>
    </row>
    <row r="1207" spans="1:4" x14ac:dyDescent="0.25">
      <c r="A1207" s="5">
        <v>2014</v>
      </c>
      <c r="B1207" s="5" t="s">
        <v>14</v>
      </c>
      <c r="C1207" s="5" t="s">
        <v>30</v>
      </c>
      <c r="D1207" s="3">
        <v>5991</v>
      </c>
    </row>
    <row r="1208" spans="1:4" x14ac:dyDescent="0.25">
      <c r="A1208" s="5">
        <v>2014</v>
      </c>
      <c r="B1208" s="5" t="s">
        <v>15</v>
      </c>
      <c r="C1208" s="5" t="s">
        <v>30</v>
      </c>
      <c r="D1208" s="3">
        <v>10059</v>
      </c>
    </row>
    <row r="1209" spans="1:4" x14ac:dyDescent="0.25">
      <c r="A1209" s="5">
        <v>2014</v>
      </c>
      <c r="B1209" s="5" t="s">
        <v>4</v>
      </c>
      <c r="C1209" s="5" t="s">
        <v>30</v>
      </c>
      <c r="D1209" s="3">
        <v>9493</v>
      </c>
    </row>
    <row r="1210" spans="1:4" x14ac:dyDescent="0.25">
      <c r="A1210" s="5">
        <v>2014</v>
      </c>
      <c r="B1210" s="5" t="s">
        <v>5</v>
      </c>
      <c r="C1210" s="5" t="s">
        <v>30</v>
      </c>
      <c r="D1210" s="3">
        <v>8634</v>
      </c>
    </row>
    <row r="1211" spans="1:4" x14ac:dyDescent="0.25">
      <c r="A1211" s="5">
        <v>2014</v>
      </c>
      <c r="B1211" s="5" t="s">
        <v>6</v>
      </c>
      <c r="C1211" s="5" t="s">
        <v>30</v>
      </c>
      <c r="D1211" s="3">
        <v>7693</v>
      </c>
    </row>
    <row r="1212" spans="1:4" x14ac:dyDescent="0.25">
      <c r="A1212" s="5">
        <v>2014</v>
      </c>
      <c r="B1212" s="5" t="s">
        <v>7</v>
      </c>
      <c r="C1212" s="5" t="s">
        <v>30</v>
      </c>
      <c r="D1212" s="3">
        <v>7609</v>
      </c>
    </row>
    <row r="1213" spans="1:4" x14ac:dyDescent="0.25">
      <c r="A1213" s="5">
        <v>2014</v>
      </c>
      <c r="B1213" s="5" t="s">
        <v>8</v>
      </c>
      <c r="C1213" s="5" t="s">
        <v>30</v>
      </c>
      <c r="D1213" s="3">
        <v>10466</v>
      </c>
    </row>
    <row r="1214" spans="1:4" x14ac:dyDescent="0.25">
      <c r="A1214" s="5">
        <v>2014</v>
      </c>
      <c r="B1214" s="5" t="s">
        <v>9</v>
      </c>
      <c r="C1214" s="5" t="s">
        <v>30</v>
      </c>
      <c r="D1214" s="3">
        <v>11111</v>
      </c>
    </row>
    <row r="1215" spans="1:4" x14ac:dyDescent="0.25">
      <c r="A1215" s="5">
        <v>2014</v>
      </c>
      <c r="B1215" s="5" t="s">
        <v>10</v>
      </c>
      <c r="C1215" s="5" t="s">
        <v>30</v>
      </c>
      <c r="D1215" s="3">
        <v>8246</v>
      </c>
    </row>
    <row r="1216" spans="1:4" x14ac:dyDescent="0.25">
      <c r="A1216" s="5">
        <v>2014</v>
      </c>
      <c r="B1216" s="5" t="s">
        <v>11</v>
      </c>
      <c r="C1216" s="5" t="s">
        <v>30</v>
      </c>
      <c r="D1216" s="3">
        <v>6031</v>
      </c>
    </row>
    <row r="1217" spans="1:4" x14ac:dyDescent="0.25">
      <c r="A1217" s="5">
        <v>2015</v>
      </c>
      <c r="B1217" s="5" t="s">
        <v>12</v>
      </c>
      <c r="C1217" s="5" t="s">
        <v>30</v>
      </c>
      <c r="D1217" s="3">
        <v>6394</v>
      </c>
    </row>
    <row r="1218" spans="1:4" x14ac:dyDescent="0.25">
      <c r="A1218" s="5">
        <v>2015</v>
      </c>
      <c r="B1218" s="5" t="s">
        <v>13</v>
      </c>
      <c r="C1218" s="5" t="s">
        <v>30</v>
      </c>
      <c r="D1218" s="3">
        <v>8064</v>
      </c>
    </row>
    <row r="1219" spans="1:4" x14ac:dyDescent="0.25">
      <c r="A1219" s="5">
        <v>2015</v>
      </c>
      <c r="B1219" s="5" t="s">
        <v>14</v>
      </c>
      <c r="C1219" s="5" t="s">
        <v>30</v>
      </c>
      <c r="D1219" s="3">
        <v>11257</v>
      </c>
    </row>
    <row r="1220" spans="1:4" x14ac:dyDescent="0.25">
      <c r="A1220" s="5">
        <v>2015</v>
      </c>
      <c r="B1220" s="5" t="s">
        <v>15</v>
      </c>
      <c r="C1220" s="5" t="s">
        <v>30</v>
      </c>
      <c r="D1220" s="3">
        <v>13298</v>
      </c>
    </row>
    <row r="1221" spans="1:4" x14ac:dyDescent="0.25">
      <c r="A1221" s="5">
        <v>2015</v>
      </c>
      <c r="B1221" s="5" t="s">
        <v>4</v>
      </c>
      <c r="C1221" s="5" t="s">
        <v>30</v>
      </c>
      <c r="D1221" s="3">
        <v>15494</v>
      </c>
    </row>
    <row r="1222" spans="1:4" x14ac:dyDescent="0.25">
      <c r="A1222" s="5">
        <v>2015</v>
      </c>
      <c r="B1222" s="5" t="s">
        <v>5</v>
      </c>
      <c r="C1222" s="5" t="s">
        <v>30</v>
      </c>
      <c r="D1222" s="3">
        <v>17493</v>
      </c>
    </row>
    <row r="1223" spans="1:4" x14ac:dyDescent="0.25">
      <c r="A1223" s="5">
        <v>2015</v>
      </c>
      <c r="B1223" s="5" t="s">
        <v>6</v>
      </c>
      <c r="C1223" s="5" t="s">
        <v>30</v>
      </c>
      <c r="D1223" s="3">
        <v>17555</v>
      </c>
    </row>
    <row r="1224" spans="1:4" x14ac:dyDescent="0.25">
      <c r="A1224" s="5">
        <v>2015</v>
      </c>
      <c r="B1224" s="5" t="s">
        <v>7</v>
      </c>
      <c r="C1224" s="5" t="s">
        <v>30</v>
      </c>
      <c r="D1224" s="3">
        <v>16645</v>
      </c>
    </row>
    <row r="1225" spans="1:4" x14ac:dyDescent="0.25">
      <c r="A1225" s="5">
        <v>2015</v>
      </c>
      <c r="B1225" s="5" t="s">
        <v>8</v>
      </c>
      <c r="C1225" s="5" t="s">
        <v>30</v>
      </c>
      <c r="D1225" s="3">
        <v>20187</v>
      </c>
    </row>
    <row r="1226" spans="1:4" x14ac:dyDescent="0.25">
      <c r="A1226" s="5">
        <v>2015</v>
      </c>
      <c r="B1226" s="5" t="s">
        <v>9</v>
      </c>
      <c r="C1226" s="5" t="s">
        <v>30</v>
      </c>
      <c r="D1226" s="3">
        <v>18735</v>
      </c>
    </row>
    <row r="1227" spans="1:4" x14ac:dyDescent="0.25">
      <c r="A1227" s="5">
        <v>2015</v>
      </c>
      <c r="B1227" s="5" t="s">
        <v>10</v>
      </c>
      <c r="C1227" s="5" t="s">
        <v>30</v>
      </c>
      <c r="D1227" s="3">
        <v>14551</v>
      </c>
    </row>
    <row r="1228" spans="1:4" x14ac:dyDescent="0.25">
      <c r="A1228" s="5">
        <v>2015</v>
      </c>
      <c r="B1228" s="5" t="s">
        <v>11</v>
      </c>
      <c r="C1228" s="5" t="s">
        <v>30</v>
      </c>
      <c r="D1228" s="3">
        <v>15135</v>
      </c>
    </row>
    <row r="1229" spans="1:4" x14ac:dyDescent="0.25">
      <c r="A1229" s="5">
        <v>2016</v>
      </c>
      <c r="B1229" s="5" t="s">
        <v>12</v>
      </c>
      <c r="C1229" s="5" t="s">
        <v>30</v>
      </c>
      <c r="D1229" s="3">
        <v>11799</v>
      </c>
    </row>
    <row r="1230" spans="1:4" x14ac:dyDescent="0.25">
      <c r="A1230" s="5">
        <v>2016</v>
      </c>
      <c r="B1230" s="5" t="s">
        <v>13</v>
      </c>
      <c r="C1230" s="5" t="s">
        <v>30</v>
      </c>
      <c r="D1230" s="3">
        <v>12423</v>
      </c>
    </row>
    <row r="1231" spans="1:4" x14ac:dyDescent="0.25">
      <c r="A1231" s="5">
        <v>2016</v>
      </c>
      <c r="B1231" s="5" t="s">
        <v>14</v>
      </c>
      <c r="C1231" s="5" t="s">
        <v>30</v>
      </c>
      <c r="D1231" s="3">
        <v>16974</v>
      </c>
    </row>
    <row r="1232" spans="1:4" x14ac:dyDescent="0.25">
      <c r="A1232" s="5">
        <v>2016</v>
      </c>
      <c r="B1232" s="5" t="s">
        <v>15</v>
      </c>
      <c r="C1232" s="5" t="s">
        <v>30</v>
      </c>
      <c r="D1232" s="3">
        <v>18810</v>
      </c>
    </row>
    <row r="1233" spans="1:4" x14ac:dyDescent="0.25">
      <c r="A1233" s="5">
        <v>2016</v>
      </c>
      <c r="B1233" s="5" t="s">
        <v>4</v>
      </c>
      <c r="C1233" s="5" t="s">
        <v>30</v>
      </c>
      <c r="D1233" s="3">
        <v>18434</v>
      </c>
    </row>
    <row r="1234" spans="1:4" x14ac:dyDescent="0.25">
      <c r="A1234" s="5">
        <v>2016</v>
      </c>
      <c r="B1234" s="5" t="s">
        <v>5</v>
      </c>
      <c r="C1234" s="5" t="s">
        <v>30</v>
      </c>
      <c r="D1234" s="3">
        <v>17101</v>
      </c>
    </row>
    <row r="1235" spans="1:4" x14ac:dyDescent="0.25">
      <c r="A1235" s="5">
        <v>2016</v>
      </c>
      <c r="B1235" s="5" t="s">
        <v>6</v>
      </c>
      <c r="C1235" s="5" t="s">
        <v>30</v>
      </c>
      <c r="D1235" s="3">
        <v>15198</v>
      </c>
    </row>
    <row r="1236" spans="1:4" x14ac:dyDescent="0.25">
      <c r="A1236" s="5">
        <v>2016</v>
      </c>
      <c r="B1236" s="5" t="s">
        <v>7</v>
      </c>
      <c r="C1236" s="5" t="s">
        <v>30</v>
      </c>
      <c r="D1236" s="3">
        <v>18649</v>
      </c>
    </row>
    <row r="1237" spans="1:4" x14ac:dyDescent="0.25">
      <c r="A1237" s="5">
        <v>2016</v>
      </c>
      <c r="B1237" s="5" t="s">
        <v>8</v>
      </c>
      <c r="C1237" s="5" t="s">
        <v>30</v>
      </c>
      <c r="D1237" s="3">
        <v>18864</v>
      </c>
    </row>
    <row r="1238" spans="1:4" x14ac:dyDescent="0.25">
      <c r="A1238" s="5">
        <v>2016</v>
      </c>
      <c r="B1238" s="5" t="s">
        <v>9</v>
      </c>
      <c r="C1238" s="5" t="s">
        <v>30</v>
      </c>
      <c r="D1238" s="3">
        <v>17442</v>
      </c>
    </row>
    <row r="1239" spans="1:4" x14ac:dyDescent="0.25">
      <c r="A1239" s="5">
        <v>2016</v>
      </c>
      <c r="B1239" s="5" t="s">
        <v>10</v>
      </c>
      <c r="C1239" s="5" t="s">
        <v>30</v>
      </c>
      <c r="D1239" s="3">
        <v>17204</v>
      </c>
    </row>
    <row r="1240" spans="1:4" x14ac:dyDescent="0.25">
      <c r="A1240" s="5">
        <v>2016</v>
      </c>
      <c r="B1240" s="5" t="s">
        <v>11</v>
      </c>
      <c r="C1240" s="5" t="s">
        <v>30</v>
      </c>
      <c r="D1240" s="3">
        <v>15191</v>
      </c>
    </row>
    <row r="1241" spans="1:4" x14ac:dyDescent="0.25">
      <c r="A1241" s="5">
        <v>2017</v>
      </c>
      <c r="B1241" s="5" t="s">
        <v>12</v>
      </c>
      <c r="C1241" s="5" t="s">
        <v>30</v>
      </c>
      <c r="D1241" s="3">
        <v>13206</v>
      </c>
    </row>
    <row r="1242" spans="1:4" x14ac:dyDescent="0.25">
      <c r="A1242" s="5">
        <v>2017</v>
      </c>
      <c r="B1242" s="5" t="s">
        <v>13</v>
      </c>
      <c r="C1242" s="5" t="s">
        <v>30</v>
      </c>
      <c r="D1242" s="3">
        <v>10576</v>
      </c>
    </row>
    <row r="1243" spans="1:4" x14ac:dyDescent="0.25">
      <c r="A1243" s="5">
        <v>2017</v>
      </c>
      <c r="B1243" s="5" t="s">
        <v>14</v>
      </c>
      <c r="C1243" s="5" t="s">
        <v>30</v>
      </c>
      <c r="D1243" s="3">
        <v>17055</v>
      </c>
    </row>
    <row r="1244" spans="1:4" x14ac:dyDescent="0.25">
      <c r="A1244" s="5">
        <v>2017</v>
      </c>
      <c r="B1244" s="5" t="s">
        <v>15</v>
      </c>
      <c r="C1244" s="5" t="s">
        <v>30</v>
      </c>
      <c r="D1244" s="3">
        <v>14816</v>
      </c>
    </row>
    <row r="1245" spans="1:4" x14ac:dyDescent="0.25">
      <c r="A1245" s="5">
        <v>2017</v>
      </c>
      <c r="B1245" s="5" t="s">
        <v>4</v>
      </c>
      <c r="C1245" s="5" t="s">
        <v>30</v>
      </c>
      <c r="D1245" s="3">
        <v>16813</v>
      </c>
    </row>
    <row r="1246" spans="1:4" x14ac:dyDescent="0.25">
      <c r="A1246" s="5">
        <v>2017</v>
      </c>
      <c r="B1246" s="5" t="s">
        <v>5</v>
      </c>
      <c r="C1246" s="5" t="s">
        <v>30</v>
      </c>
      <c r="D1246" s="3">
        <v>16443</v>
      </c>
    </row>
    <row r="1247" spans="1:4" x14ac:dyDescent="0.25">
      <c r="A1247" s="5">
        <v>2017</v>
      </c>
      <c r="B1247" s="5" t="s">
        <v>6</v>
      </c>
      <c r="C1247" s="5" t="s">
        <v>30</v>
      </c>
      <c r="D1247" s="3">
        <v>24929</v>
      </c>
    </row>
    <row r="1248" spans="1:4" x14ac:dyDescent="0.25">
      <c r="A1248" s="5">
        <v>2017</v>
      </c>
      <c r="B1248" s="5" t="s">
        <v>7</v>
      </c>
      <c r="C1248" s="5" t="s">
        <v>30</v>
      </c>
      <c r="D1248" s="3">
        <v>29860</v>
      </c>
    </row>
    <row r="1249" spans="1:4" x14ac:dyDescent="0.25">
      <c r="A1249" s="5">
        <v>2017</v>
      </c>
      <c r="B1249" s="5" t="s">
        <v>8</v>
      </c>
      <c r="C1249" s="5" t="s">
        <v>30</v>
      </c>
      <c r="D1249" s="3">
        <v>30637</v>
      </c>
    </row>
    <row r="1250" spans="1:4" x14ac:dyDescent="0.25">
      <c r="A1250" s="5">
        <v>2017</v>
      </c>
      <c r="B1250" s="5" t="s">
        <v>9</v>
      </c>
      <c r="C1250" s="5" t="s">
        <v>30</v>
      </c>
      <c r="D1250" s="3">
        <v>31619</v>
      </c>
    </row>
    <row r="1251" spans="1:4" x14ac:dyDescent="0.25">
      <c r="A1251" s="5">
        <v>2017</v>
      </c>
      <c r="B1251" s="5" t="s">
        <v>10</v>
      </c>
      <c r="C1251" s="5" t="s">
        <v>30</v>
      </c>
      <c r="D1251" s="3">
        <v>33084</v>
      </c>
    </row>
    <row r="1252" spans="1:4" x14ac:dyDescent="0.25">
      <c r="A1252" s="5">
        <v>2017</v>
      </c>
      <c r="B1252" s="5" t="s">
        <v>11</v>
      </c>
      <c r="C1252" s="5" t="s">
        <v>30</v>
      </c>
      <c r="D1252" s="3">
        <v>27004</v>
      </c>
    </row>
    <row r="1253" spans="1:4" x14ac:dyDescent="0.25">
      <c r="A1253" s="5">
        <v>2018</v>
      </c>
      <c r="B1253" s="5" t="s">
        <v>12</v>
      </c>
      <c r="C1253" s="5" t="s">
        <v>30</v>
      </c>
      <c r="D1253" s="3">
        <v>26549</v>
      </c>
    </row>
    <row r="1254" spans="1:4" x14ac:dyDescent="0.25">
      <c r="A1254" s="5">
        <v>2018</v>
      </c>
      <c r="B1254" s="5" t="s">
        <v>13</v>
      </c>
      <c r="C1254" s="5" t="s">
        <v>30</v>
      </c>
      <c r="D1254" s="3">
        <v>25793</v>
      </c>
    </row>
    <row r="1255" spans="1:4" x14ac:dyDescent="0.25">
      <c r="A1255" s="5">
        <v>2018</v>
      </c>
      <c r="B1255" s="5" t="s">
        <v>14</v>
      </c>
      <c r="C1255" s="5" t="s">
        <v>30</v>
      </c>
      <c r="D1255" s="3">
        <v>36209</v>
      </c>
    </row>
    <row r="1256" spans="1:4" x14ac:dyDescent="0.25">
      <c r="A1256" s="5">
        <v>2018</v>
      </c>
      <c r="B1256" s="5" t="s">
        <v>15</v>
      </c>
      <c r="C1256" s="5" t="s">
        <v>30</v>
      </c>
      <c r="D1256" s="3">
        <v>33176</v>
      </c>
    </row>
    <row r="1257" spans="1:4" x14ac:dyDescent="0.25">
      <c r="A1257" s="5">
        <v>2018</v>
      </c>
      <c r="B1257" s="5" t="s">
        <v>4</v>
      </c>
      <c r="C1257" s="5" t="s">
        <v>30</v>
      </c>
      <c r="D1257" s="3">
        <v>33906</v>
      </c>
    </row>
    <row r="1258" spans="1:4" x14ac:dyDescent="0.25">
      <c r="A1258" s="5">
        <v>2018</v>
      </c>
      <c r="B1258" s="5" t="s">
        <v>5</v>
      </c>
      <c r="C1258" s="5" t="s">
        <v>30</v>
      </c>
      <c r="D1258" s="3">
        <v>32360</v>
      </c>
    </row>
    <row r="1259" spans="1:4" x14ac:dyDescent="0.25">
      <c r="A1259" s="5">
        <v>2018</v>
      </c>
      <c r="B1259" s="5" t="s">
        <v>6</v>
      </c>
      <c r="C1259" s="5" t="s">
        <v>30</v>
      </c>
      <c r="D1259" s="3">
        <v>30324</v>
      </c>
    </row>
    <row r="1260" spans="1:4" x14ac:dyDescent="0.25">
      <c r="A1260" s="5">
        <v>2018</v>
      </c>
      <c r="B1260" s="5" t="s">
        <v>7</v>
      </c>
      <c r="C1260" s="5" t="s">
        <v>30</v>
      </c>
      <c r="D1260" s="3">
        <v>36534</v>
      </c>
    </row>
    <row r="1261" spans="1:4" x14ac:dyDescent="0.25">
      <c r="A1261" s="5">
        <v>2018</v>
      </c>
      <c r="B1261" s="5" t="s">
        <v>8</v>
      </c>
      <c r="C1261" s="5" t="s">
        <v>30</v>
      </c>
      <c r="D1261" s="3">
        <v>32484</v>
      </c>
    </row>
    <row r="1262" spans="1:4" x14ac:dyDescent="0.25">
      <c r="A1262" s="5">
        <v>2018</v>
      </c>
      <c r="B1262" s="5" t="s">
        <v>9</v>
      </c>
      <c r="C1262" s="5" t="s">
        <v>30</v>
      </c>
      <c r="D1262" s="3">
        <v>36317</v>
      </c>
    </row>
    <row r="1263" spans="1:4" x14ac:dyDescent="0.25">
      <c r="A1263" s="5">
        <v>2018</v>
      </c>
      <c r="B1263" s="5" t="s">
        <v>10</v>
      </c>
      <c r="C1263" s="5" t="s">
        <v>30</v>
      </c>
      <c r="D1263" s="3">
        <v>32634</v>
      </c>
    </row>
    <row r="1264" spans="1:4" x14ac:dyDescent="0.25">
      <c r="A1264" s="5">
        <v>2018</v>
      </c>
      <c r="B1264" s="5" t="s">
        <v>11</v>
      </c>
      <c r="C1264" s="5" t="s">
        <v>30</v>
      </c>
      <c r="D1264" s="3">
        <v>27523</v>
      </c>
    </row>
    <row r="1265" spans="1:4" x14ac:dyDescent="0.25">
      <c r="A1265" s="5">
        <v>2019</v>
      </c>
      <c r="B1265" s="5" t="s">
        <v>12</v>
      </c>
      <c r="C1265" s="5" t="s">
        <v>30</v>
      </c>
      <c r="D1265" s="3">
        <v>25814</v>
      </c>
    </row>
    <row r="1266" spans="1:4" x14ac:dyDescent="0.25">
      <c r="A1266" s="5">
        <v>2019</v>
      </c>
      <c r="B1266" s="5" t="s">
        <v>13</v>
      </c>
      <c r="C1266" s="5" t="s">
        <v>30</v>
      </c>
      <c r="D1266" s="3">
        <v>26750</v>
      </c>
    </row>
    <row r="1267" spans="1:4" x14ac:dyDescent="0.25">
      <c r="A1267" s="5">
        <v>2019</v>
      </c>
      <c r="B1267" s="5" t="s">
        <v>14</v>
      </c>
      <c r="C1267" s="5" t="s">
        <v>30</v>
      </c>
      <c r="D1267" s="3">
        <v>30757</v>
      </c>
    </row>
    <row r="1268" spans="1:4" x14ac:dyDescent="0.25">
      <c r="A1268" s="5">
        <v>2019</v>
      </c>
      <c r="B1268" s="5" t="s">
        <v>15</v>
      </c>
      <c r="C1268" s="5" t="s">
        <v>30</v>
      </c>
      <c r="D1268" s="3">
        <v>29758</v>
      </c>
    </row>
    <row r="1269" spans="1:4" x14ac:dyDescent="0.25">
      <c r="A1269" s="5">
        <v>2019</v>
      </c>
      <c r="B1269" s="5" t="s">
        <v>4</v>
      </c>
      <c r="C1269" s="5" t="s">
        <v>30</v>
      </c>
      <c r="D1269" s="3">
        <v>33322</v>
      </c>
    </row>
    <row r="1270" spans="1:4" x14ac:dyDescent="0.25">
      <c r="A1270" s="5">
        <v>2019</v>
      </c>
      <c r="B1270" s="5" t="s">
        <v>5</v>
      </c>
      <c r="C1270" s="5" t="s">
        <v>30</v>
      </c>
      <c r="D1270" s="3">
        <v>28194</v>
      </c>
    </row>
    <row r="1271" spans="1:4" x14ac:dyDescent="0.25">
      <c r="A1271" s="5">
        <v>2019</v>
      </c>
      <c r="B1271" s="5" t="s">
        <v>6</v>
      </c>
      <c r="C1271" s="5" t="s">
        <v>30</v>
      </c>
      <c r="D1271" s="3">
        <v>29888</v>
      </c>
    </row>
    <row r="1272" spans="1:4" x14ac:dyDescent="0.25">
      <c r="A1272" s="5">
        <v>2019</v>
      </c>
      <c r="B1272" s="5" t="s">
        <v>7</v>
      </c>
      <c r="C1272" s="5" t="s">
        <v>30</v>
      </c>
      <c r="D1272" s="3">
        <v>30999</v>
      </c>
    </row>
    <row r="1273" spans="1:4" x14ac:dyDescent="0.25">
      <c r="A1273" s="5">
        <v>2019</v>
      </c>
      <c r="B1273" s="5" t="s">
        <v>8</v>
      </c>
      <c r="C1273" s="5" t="s">
        <v>30</v>
      </c>
      <c r="D1273" s="3">
        <v>29248</v>
      </c>
    </row>
    <row r="1274" spans="1:4" x14ac:dyDescent="0.25">
      <c r="A1274" s="5">
        <v>2019</v>
      </c>
      <c r="B1274" s="5" t="s">
        <v>9</v>
      </c>
      <c r="C1274" s="5" t="s">
        <v>30</v>
      </c>
      <c r="D1274" s="3">
        <v>30715</v>
      </c>
    </row>
    <row r="1275" spans="1:4" x14ac:dyDescent="0.25">
      <c r="A1275" s="5">
        <v>2019</v>
      </c>
      <c r="B1275" s="5" t="s">
        <v>10</v>
      </c>
      <c r="C1275" s="5" t="s">
        <v>30</v>
      </c>
      <c r="D1275" s="3">
        <v>27367</v>
      </c>
    </row>
    <row r="1276" spans="1:4" x14ac:dyDescent="0.25">
      <c r="A1276" s="5">
        <v>2019</v>
      </c>
      <c r="B1276" s="5" t="s">
        <v>11</v>
      </c>
      <c r="C1276" s="5" t="s">
        <v>30</v>
      </c>
      <c r="D1276" s="3">
        <v>25249</v>
      </c>
    </row>
    <row r="1277" spans="1:4" x14ac:dyDescent="0.25">
      <c r="A1277" s="5">
        <v>2020</v>
      </c>
      <c r="B1277" s="5" t="s">
        <v>12</v>
      </c>
      <c r="C1277" s="5" t="s">
        <v>30</v>
      </c>
      <c r="D1277" s="3">
        <v>23116</v>
      </c>
    </row>
    <row r="1278" spans="1:4" x14ac:dyDescent="0.25">
      <c r="A1278" s="5">
        <v>2020</v>
      </c>
      <c r="B1278" s="5" t="s">
        <v>13</v>
      </c>
      <c r="C1278" s="5" t="s">
        <v>30</v>
      </c>
      <c r="D1278" s="3">
        <v>21450</v>
      </c>
    </row>
    <row r="1279" spans="1:4" x14ac:dyDescent="0.25">
      <c r="A1279" s="5">
        <v>2020</v>
      </c>
      <c r="B1279" s="5" t="s">
        <v>14</v>
      </c>
      <c r="C1279" s="5" t="s">
        <v>30</v>
      </c>
      <c r="D1279" s="3">
        <v>15163</v>
      </c>
    </row>
    <row r="1280" spans="1:4" x14ac:dyDescent="0.25">
      <c r="A1280" s="5">
        <v>2020</v>
      </c>
      <c r="B1280" s="5" t="s">
        <v>15</v>
      </c>
      <c r="C1280" s="5" t="s">
        <v>30</v>
      </c>
      <c r="D1280" s="3">
        <v>1425</v>
      </c>
    </row>
    <row r="1281" spans="1:4" x14ac:dyDescent="0.25">
      <c r="A1281" s="5">
        <v>2020</v>
      </c>
      <c r="B1281" s="5" t="s">
        <v>4</v>
      </c>
      <c r="C1281" s="5" t="s">
        <v>30</v>
      </c>
      <c r="D1281" s="3">
        <v>2681</v>
      </c>
    </row>
    <row r="1282" spans="1:4" x14ac:dyDescent="0.25">
      <c r="A1282" s="5">
        <v>2020</v>
      </c>
      <c r="B1282" s="5" t="s">
        <v>5</v>
      </c>
      <c r="C1282" s="5" t="s">
        <v>30</v>
      </c>
      <c r="D1282" s="3">
        <v>3027</v>
      </c>
    </row>
    <row r="1283" spans="1:4" x14ac:dyDescent="0.25">
      <c r="A1283" s="5">
        <v>2020</v>
      </c>
      <c r="B1283" s="5" t="s">
        <v>6</v>
      </c>
      <c r="C1283" s="5" t="s">
        <v>30</v>
      </c>
      <c r="D1283" s="3">
        <v>2444</v>
      </c>
    </row>
    <row r="1284" spans="1:4" x14ac:dyDescent="0.25">
      <c r="A1284" s="5">
        <v>2020</v>
      </c>
      <c r="B1284" s="5" t="s">
        <v>7</v>
      </c>
      <c r="C1284" s="5" t="s">
        <v>30</v>
      </c>
      <c r="D1284" s="3">
        <v>3243</v>
      </c>
    </row>
    <row r="1285" spans="1:4" x14ac:dyDescent="0.25">
      <c r="A1285" s="5">
        <v>2020</v>
      </c>
      <c r="B1285" s="5" t="s">
        <v>8</v>
      </c>
      <c r="C1285" s="5" t="s">
        <v>30</v>
      </c>
      <c r="D1285" s="3">
        <v>4048</v>
      </c>
    </row>
    <row r="1286" spans="1:4" x14ac:dyDescent="0.25">
      <c r="A1286" s="5">
        <v>1994</v>
      </c>
      <c r="B1286" s="5" t="s">
        <v>12</v>
      </c>
      <c r="C1286" s="5" t="s">
        <v>31</v>
      </c>
      <c r="D1286" s="3">
        <v>12564</v>
      </c>
    </row>
    <row r="1287" spans="1:4" x14ac:dyDescent="0.25">
      <c r="A1287" s="5">
        <v>1994</v>
      </c>
      <c r="B1287" s="5" t="s">
        <v>13</v>
      </c>
      <c r="C1287" s="5" t="s">
        <v>31</v>
      </c>
      <c r="D1287" s="3">
        <v>18288</v>
      </c>
    </row>
    <row r="1288" spans="1:4" x14ac:dyDescent="0.25">
      <c r="A1288" s="5">
        <v>1994</v>
      </c>
      <c r="B1288" s="5" t="s">
        <v>14</v>
      </c>
      <c r="C1288" s="5" t="s">
        <v>31</v>
      </c>
      <c r="D1288" s="3">
        <v>26332</v>
      </c>
    </row>
    <row r="1289" spans="1:4" x14ac:dyDescent="0.25">
      <c r="A1289" s="5">
        <v>1994</v>
      </c>
      <c r="B1289" s="5" t="s">
        <v>15</v>
      </c>
      <c r="C1289" s="5" t="s">
        <v>31</v>
      </c>
      <c r="D1289" s="3">
        <v>27169</v>
      </c>
    </row>
    <row r="1290" spans="1:4" x14ac:dyDescent="0.25">
      <c r="A1290" s="5">
        <v>1994</v>
      </c>
      <c r="B1290" s="5" t="s">
        <v>4</v>
      </c>
      <c r="C1290" s="5" t="s">
        <v>31</v>
      </c>
      <c r="D1290" s="3">
        <v>33014</v>
      </c>
    </row>
    <row r="1291" spans="1:4" x14ac:dyDescent="0.25">
      <c r="A1291" s="5">
        <v>1994</v>
      </c>
      <c r="B1291" s="5" t="s">
        <v>5</v>
      </c>
      <c r="C1291" s="5" t="s">
        <v>31</v>
      </c>
      <c r="D1291" s="3">
        <v>29748</v>
      </c>
    </row>
    <row r="1292" spans="1:4" x14ac:dyDescent="0.25">
      <c r="A1292" s="5">
        <v>1994</v>
      </c>
      <c r="B1292" s="5" t="s">
        <v>6</v>
      </c>
      <c r="C1292" s="5" t="s">
        <v>31</v>
      </c>
      <c r="D1292" s="3">
        <v>29386</v>
      </c>
    </row>
    <row r="1293" spans="1:4" x14ac:dyDescent="0.25">
      <c r="A1293" s="5">
        <v>1994</v>
      </c>
      <c r="B1293" s="5" t="s">
        <v>7</v>
      </c>
      <c r="C1293" s="5" t="s">
        <v>31</v>
      </c>
      <c r="D1293" s="3">
        <v>33847</v>
      </c>
    </row>
    <row r="1294" spans="1:4" x14ac:dyDescent="0.25">
      <c r="A1294" s="5">
        <v>1994</v>
      </c>
      <c r="B1294" s="5" t="s">
        <v>8</v>
      </c>
      <c r="C1294" s="5" t="s">
        <v>31</v>
      </c>
      <c r="D1294" s="3">
        <v>36024</v>
      </c>
    </row>
    <row r="1295" spans="1:4" x14ac:dyDescent="0.25">
      <c r="A1295" s="5">
        <v>1994</v>
      </c>
      <c r="B1295" s="5" t="s">
        <v>9</v>
      </c>
      <c r="C1295" s="5" t="s">
        <v>31</v>
      </c>
      <c r="D1295" s="3">
        <v>34855</v>
      </c>
    </row>
    <row r="1296" spans="1:4" x14ac:dyDescent="0.25">
      <c r="A1296" s="5">
        <v>1994</v>
      </c>
      <c r="B1296" s="5" t="s">
        <v>10</v>
      </c>
      <c r="C1296" s="5" t="s">
        <v>31</v>
      </c>
      <c r="D1296" s="3">
        <v>35776</v>
      </c>
    </row>
    <row r="1297" spans="1:4" x14ac:dyDescent="0.25">
      <c r="A1297" s="5">
        <v>1994</v>
      </c>
      <c r="B1297" s="5" t="s">
        <v>11</v>
      </c>
      <c r="C1297" s="5" t="s">
        <v>31</v>
      </c>
      <c r="D1297" s="3">
        <v>33360</v>
      </c>
    </row>
    <row r="1298" spans="1:4" x14ac:dyDescent="0.25">
      <c r="A1298" s="5">
        <v>1995</v>
      </c>
      <c r="B1298" s="5" t="s">
        <v>12</v>
      </c>
      <c r="C1298" s="5" t="s">
        <v>31</v>
      </c>
      <c r="D1298" s="3">
        <v>28293</v>
      </c>
    </row>
    <row r="1299" spans="1:4" x14ac:dyDescent="0.25">
      <c r="A1299" s="5">
        <v>1995</v>
      </c>
      <c r="B1299" s="5" t="s">
        <v>13</v>
      </c>
      <c r="C1299" s="5" t="s">
        <v>31</v>
      </c>
      <c r="D1299" s="3">
        <v>26804</v>
      </c>
    </row>
    <row r="1300" spans="1:4" x14ac:dyDescent="0.25">
      <c r="A1300" s="5">
        <v>1995</v>
      </c>
      <c r="B1300" s="5" t="s">
        <v>14</v>
      </c>
      <c r="C1300" s="5" t="s">
        <v>31</v>
      </c>
      <c r="D1300" s="3">
        <v>34860</v>
      </c>
    </row>
    <row r="1301" spans="1:4" x14ac:dyDescent="0.25">
      <c r="A1301" s="5">
        <v>1995</v>
      </c>
      <c r="B1301" s="5" t="s">
        <v>15</v>
      </c>
      <c r="C1301" s="5" t="s">
        <v>31</v>
      </c>
      <c r="D1301" s="3">
        <v>30099</v>
      </c>
    </row>
    <row r="1302" spans="1:4" x14ac:dyDescent="0.25">
      <c r="A1302" s="5">
        <v>1995</v>
      </c>
      <c r="B1302" s="5" t="s">
        <v>4</v>
      </c>
      <c r="C1302" s="5" t="s">
        <v>31</v>
      </c>
      <c r="D1302" s="3">
        <v>31938</v>
      </c>
    </row>
    <row r="1303" spans="1:4" x14ac:dyDescent="0.25">
      <c r="A1303" s="5">
        <v>1995</v>
      </c>
      <c r="B1303" s="5" t="s">
        <v>5</v>
      </c>
      <c r="C1303" s="5" t="s">
        <v>31</v>
      </c>
      <c r="D1303" s="3">
        <v>31555</v>
      </c>
    </row>
    <row r="1304" spans="1:4" x14ac:dyDescent="0.25">
      <c r="A1304" s="5">
        <v>1995</v>
      </c>
      <c r="B1304" s="5" t="s">
        <v>6</v>
      </c>
      <c r="C1304" s="5" t="s">
        <v>31</v>
      </c>
      <c r="D1304" s="3">
        <v>32212</v>
      </c>
    </row>
    <row r="1305" spans="1:4" x14ac:dyDescent="0.25">
      <c r="A1305" s="5">
        <v>1995</v>
      </c>
      <c r="B1305" s="5" t="s">
        <v>7</v>
      </c>
      <c r="C1305" s="5" t="s">
        <v>31</v>
      </c>
      <c r="D1305" s="3">
        <v>34864</v>
      </c>
    </row>
    <row r="1306" spans="1:4" x14ac:dyDescent="0.25">
      <c r="A1306" s="5">
        <v>1995</v>
      </c>
      <c r="B1306" s="5" t="s">
        <v>8</v>
      </c>
      <c r="C1306" s="5" t="s">
        <v>31</v>
      </c>
      <c r="D1306" s="3">
        <v>33612</v>
      </c>
    </row>
    <row r="1307" spans="1:4" x14ac:dyDescent="0.25">
      <c r="A1307" s="5">
        <v>1995</v>
      </c>
      <c r="B1307" s="5" t="s">
        <v>9</v>
      </c>
      <c r="C1307" s="5" t="s">
        <v>31</v>
      </c>
      <c r="D1307" s="3">
        <v>33466</v>
      </c>
    </row>
    <row r="1308" spans="1:4" x14ac:dyDescent="0.25">
      <c r="A1308" s="5">
        <v>1995</v>
      </c>
      <c r="B1308" s="5" t="s">
        <v>10</v>
      </c>
      <c r="C1308" s="5" t="s">
        <v>31</v>
      </c>
      <c r="D1308" s="3">
        <v>34450</v>
      </c>
    </row>
    <row r="1309" spans="1:4" x14ac:dyDescent="0.25">
      <c r="A1309" s="5">
        <v>1995</v>
      </c>
      <c r="B1309" s="5" t="s">
        <v>11</v>
      </c>
      <c r="C1309" s="5" t="s">
        <v>31</v>
      </c>
      <c r="D1309" s="3">
        <v>29240</v>
      </c>
    </row>
    <row r="1310" spans="1:4" x14ac:dyDescent="0.25">
      <c r="A1310" s="5">
        <v>1996</v>
      </c>
      <c r="B1310" s="5" t="s">
        <v>12</v>
      </c>
      <c r="C1310" s="5" t="s">
        <v>31</v>
      </c>
      <c r="D1310" s="3">
        <v>28208</v>
      </c>
    </row>
    <row r="1311" spans="1:4" x14ac:dyDescent="0.25">
      <c r="A1311" s="5">
        <v>1996</v>
      </c>
      <c r="B1311" s="5" t="s">
        <v>13</v>
      </c>
      <c r="C1311" s="5" t="s">
        <v>31</v>
      </c>
      <c r="D1311" s="3">
        <v>27896</v>
      </c>
    </row>
    <row r="1312" spans="1:4" x14ac:dyDescent="0.25">
      <c r="A1312" s="5">
        <v>1996</v>
      </c>
      <c r="B1312" s="5" t="s">
        <v>14</v>
      </c>
      <c r="C1312" s="5" t="s">
        <v>31</v>
      </c>
      <c r="D1312" s="3">
        <v>33792</v>
      </c>
    </row>
    <row r="1313" spans="1:4" x14ac:dyDescent="0.25">
      <c r="A1313" s="5">
        <v>1996</v>
      </c>
      <c r="B1313" s="5" t="s">
        <v>15</v>
      </c>
      <c r="C1313" s="5" t="s">
        <v>31</v>
      </c>
      <c r="D1313" s="3">
        <v>35155</v>
      </c>
    </row>
    <row r="1314" spans="1:4" x14ac:dyDescent="0.25">
      <c r="A1314" s="5">
        <v>1996</v>
      </c>
      <c r="B1314" s="5" t="s">
        <v>4</v>
      </c>
      <c r="C1314" s="5" t="s">
        <v>31</v>
      </c>
      <c r="D1314" s="3">
        <v>38463</v>
      </c>
    </row>
    <row r="1315" spans="1:4" x14ac:dyDescent="0.25">
      <c r="A1315" s="5">
        <v>1996</v>
      </c>
      <c r="B1315" s="5" t="s">
        <v>5</v>
      </c>
      <c r="C1315" s="5" t="s">
        <v>31</v>
      </c>
      <c r="D1315" s="3">
        <v>31987</v>
      </c>
    </row>
    <row r="1316" spans="1:4" x14ac:dyDescent="0.25">
      <c r="A1316" s="5">
        <v>1996</v>
      </c>
      <c r="B1316" s="5" t="s">
        <v>6</v>
      </c>
      <c r="C1316" s="5" t="s">
        <v>31</v>
      </c>
      <c r="D1316" s="3">
        <v>35916</v>
      </c>
    </row>
    <row r="1317" spans="1:4" x14ac:dyDescent="0.25">
      <c r="A1317" s="5">
        <v>1996</v>
      </c>
      <c r="B1317" s="5" t="s">
        <v>7</v>
      </c>
      <c r="C1317" s="5" t="s">
        <v>31</v>
      </c>
      <c r="D1317" s="3">
        <v>35367</v>
      </c>
    </row>
    <row r="1318" spans="1:4" x14ac:dyDescent="0.25">
      <c r="A1318" s="5">
        <v>1996</v>
      </c>
      <c r="B1318" s="5" t="s">
        <v>8</v>
      </c>
      <c r="C1318" s="5" t="s">
        <v>31</v>
      </c>
      <c r="D1318" s="3">
        <v>34728</v>
      </c>
    </row>
    <row r="1319" spans="1:4" x14ac:dyDescent="0.25">
      <c r="A1319" s="5">
        <v>1996</v>
      </c>
      <c r="B1319" s="5" t="s">
        <v>9</v>
      </c>
      <c r="C1319" s="5" t="s">
        <v>31</v>
      </c>
      <c r="D1319" s="3">
        <v>40708</v>
      </c>
    </row>
    <row r="1320" spans="1:4" x14ac:dyDescent="0.25">
      <c r="A1320" s="5">
        <v>1996</v>
      </c>
      <c r="B1320" s="5" t="s">
        <v>10</v>
      </c>
      <c r="C1320" s="5" t="s">
        <v>31</v>
      </c>
      <c r="D1320" s="3">
        <v>35640</v>
      </c>
    </row>
    <row r="1321" spans="1:4" x14ac:dyDescent="0.25">
      <c r="A1321" s="5">
        <v>1996</v>
      </c>
      <c r="B1321" s="5" t="s">
        <v>11</v>
      </c>
      <c r="C1321" s="5" t="s">
        <v>31</v>
      </c>
      <c r="D1321" s="3">
        <v>33191</v>
      </c>
    </row>
    <row r="1322" spans="1:4" x14ac:dyDescent="0.25">
      <c r="A1322" s="5">
        <v>1997</v>
      </c>
      <c r="B1322" s="5" t="s">
        <v>12</v>
      </c>
      <c r="C1322" s="5" t="s">
        <v>31</v>
      </c>
      <c r="D1322" s="3">
        <v>30078</v>
      </c>
    </row>
    <row r="1323" spans="1:4" x14ac:dyDescent="0.25">
      <c r="A1323" s="5">
        <v>1997</v>
      </c>
      <c r="B1323" s="5" t="s">
        <v>13</v>
      </c>
      <c r="C1323" s="5" t="s">
        <v>31</v>
      </c>
      <c r="D1323" s="3">
        <v>29612</v>
      </c>
    </row>
    <row r="1324" spans="1:4" x14ac:dyDescent="0.25">
      <c r="A1324" s="5">
        <v>1997</v>
      </c>
      <c r="B1324" s="5" t="s">
        <v>14</v>
      </c>
      <c r="C1324" s="5" t="s">
        <v>31</v>
      </c>
      <c r="D1324" s="3">
        <v>35488</v>
      </c>
    </row>
    <row r="1325" spans="1:4" x14ac:dyDescent="0.25">
      <c r="A1325" s="5">
        <v>1997</v>
      </c>
      <c r="B1325" s="5" t="s">
        <v>15</v>
      </c>
      <c r="C1325" s="5" t="s">
        <v>31</v>
      </c>
      <c r="D1325" s="3">
        <v>40678</v>
      </c>
    </row>
    <row r="1326" spans="1:4" x14ac:dyDescent="0.25">
      <c r="A1326" s="5">
        <v>1997</v>
      </c>
      <c r="B1326" s="5" t="s">
        <v>4</v>
      </c>
      <c r="C1326" s="5" t="s">
        <v>31</v>
      </c>
      <c r="D1326" s="3">
        <v>39841</v>
      </c>
    </row>
    <row r="1327" spans="1:4" x14ac:dyDescent="0.25">
      <c r="A1327" s="5">
        <v>1997</v>
      </c>
      <c r="B1327" s="5" t="s">
        <v>5</v>
      </c>
      <c r="C1327" s="5" t="s">
        <v>31</v>
      </c>
      <c r="D1327" s="3">
        <v>35479</v>
      </c>
    </row>
    <row r="1328" spans="1:4" x14ac:dyDescent="0.25">
      <c r="A1328" s="5">
        <v>1997</v>
      </c>
      <c r="B1328" s="5" t="s">
        <v>6</v>
      </c>
      <c r="C1328" s="5" t="s">
        <v>31</v>
      </c>
      <c r="D1328" s="3">
        <v>39918</v>
      </c>
    </row>
    <row r="1329" spans="1:4" x14ac:dyDescent="0.25">
      <c r="A1329" s="5">
        <v>1997</v>
      </c>
      <c r="B1329" s="5" t="s">
        <v>7</v>
      </c>
      <c r="C1329" s="5" t="s">
        <v>31</v>
      </c>
      <c r="D1329" s="3">
        <v>36806</v>
      </c>
    </row>
    <row r="1330" spans="1:4" x14ac:dyDescent="0.25">
      <c r="A1330" s="5">
        <v>1997</v>
      </c>
      <c r="B1330" s="5" t="s">
        <v>8</v>
      </c>
      <c r="C1330" s="5" t="s">
        <v>31</v>
      </c>
      <c r="D1330" s="3">
        <v>42116</v>
      </c>
    </row>
    <row r="1331" spans="1:4" x14ac:dyDescent="0.25">
      <c r="A1331" s="5">
        <v>1997</v>
      </c>
      <c r="B1331" s="5" t="s">
        <v>9</v>
      </c>
      <c r="C1331" s="5" t="s">
        <v>31</v>
      </c>
      <c r="D1331" s="3">
        <v>43191</v>
      </c>
    </row>
    <row r="1332" spans="1:4" x14ac:dyDescent="0.25">
      <c r="A1332" s="5">
        <v>1997</v>
      </c>
      <c r="B1332" s="5" t="s">
        <v>10</v>
      </c>
      <c r="C1332" s="5" t="s">
        <v>31</v>
      </c>
      <c r="D1332" s="3">
        <v>38792</v>
      </c>
    </row>
    <row r="1333" spans="1:4" x14ac:dyDescent="0.25">
      <c r="A1333" s="5">
        <v>1997</v>
      </c>
      <c r="B1333" s="5" t="s">
        <v>11</v>
      </c>
      <c r="C1333" s="5" t="s">
        <v>31</v>
      </c>
      <c r="D1333" s="3">
        <v>37546</v>
      </c>
    </row>
    <row r="1334" spans="1:4" x14ac:dyDescent="0.25">
      <c r="A1334" s="5">
        <v>1998</v>
      </c>
      <c r="B1334" s="5" t="s">
        <v>12</v>
      </c>
      <c r="C1334" s="5" t="s">
        <v>31</v>
      </c>
      <c r="D1334" s="3">
        <v>32461</v>
      </c>
    </row>
    <row r="1335" spans="1:4" x14ac:dyDescent="0.25">
      <c r="A1335" s="5">
        <v>1998</v>
      </c>
      <c r="B1335" s="5" t="s">
        <v>13</v>
      </c>
      <c r="C1335" s="5" t="s">
        <v>31</v>
      </c>
      <c r="D1335" s="3">
        <v>32726</v>
      </c>
    </row>
    <row r="1336" spans="1:4" x14ac:dyDescent="0.25">
      <c r="A1336" s="5">
        <v>1998</v>
      </c>
      <c r="B1336" s="5" t="s">
        <v>14</v>
      </c>
      <c r="C1336" s="5" t="s">
        <v>31</v>
      </c>
      <c r="D1336" s="3">
        <v>42863</v>
      </c>
    </row>
    <row r="1337" spans="1:4" x14ac:dyDescent="0.25">
      <c r="A1337" s="5">
        <v>1998</v>
      </c>
      <c r="B1337" s="5" t="s">
        <v>15</v>
      </c>
      <c r="C1337" s="5" t="s">
        <v>31</v>
      </c>
      <c r="D1337" s="3">
        <v>41570</v>
      </c>
    </row>
    <row r="1338" spans="1:4" x14ac:dyDescent="0.25">
      <c r="A1338" s="5">
        <v>1998</v>
      </c>
      <c r="B1338" s="5" t="s">
        <v>4</v>
      </c>
      <c r="C1338" s="5" t="s">
        <v>31</v>
      </c>
      <c r="D1338" s="3">
        <v>40395</v>
      </c>
    </row>
    <row r="1339" spans="1:4" x14ac:dyDescent="0.25">
      <c r="A1339" s="5">
        <v>1998</v>
      </c>
      <c r="B1339" s="5" t="s">
        <v>5</v>
      </c>
      <c r="C1339" s="5" t="s">
        <v>31</v>
      </c>
      <c r="D1339" s="3">
        <v>42141</v>
      </c>
    </row>
    <row r="1340" spans="1:4" x14ac:dyDescent="0.25">
      <c r="A1340" s="5">
        <v>1998</v>
      </c>
      <c r="B1340" s="5" t="s">
        <v>6</v>
      </c>
      <c r="C1340" s="5" t="s">
        <v>31</v>
      </c>
      <c r="D1340" s="3">
        <v>44508</v>
      </c>
    </row>
    <row r="1341" spans="1:4" x14ac:dyDescent="0.25">
      <c r="A1341" s="5">
        <v>1998</v>
      </c>
      <c r="B1341" s="5" t="s">
        <v>7</v>
      </c>
      <c r="C1341" s="5" t="s">
        <v>31</v>
      </c>
      <c r="D1341" s="3">
        <v>43503</v>
      </c>
    </row>
    <row r="1342" spans="1:4" x14ac:dyDescent="0.25">
      <c r="A1342" s="5">
        <v>1998</v>
      </c>
      <c r="B1342" s="5" t="s">
        <v>8</v>
      </c>
      <c r="C1342" s="5" t="s">
        <v>31</v>
      </c>
      <c r="D1342" s="3">
        <v>46949</v>
      </c>
    </row>
    <row r="1343" spans="1:4" x14ac:dyDescent="0.25">
      <c r="A1343" s="5">
        <v>1998</v>
      </c>
      <c r="B1343" s="5" t="s">
        <v>9</v>
      </c>
      <c r="C1343" s="5" t="s">
        <v>31</v>
      </c>
      <c r="D1343" s="3">
        <v>46436</v>
      </c>
    </row>
    <row r="1344" spans="1:4" x14ac:dyDescent="0.25">
      <c r="A1344" s="5">
        <v>1998</v>
      </c>
      <c r="B1344" s="5" t="s">
        <v>10</v>
      </c>
      <c r="C1344" s="5" t="s">
        <v>31</v>
      </c>
      <c r="D1344" s="3">
        <v>47569</v>
      </c>
    </row>
    <row r="1345" spans="1:4" x14ac:dyDescent="0.25">
      <c r="A1345" s="5">
        <v>1998</v>
      </c>
      <c r="B1345" s="5" t="s">
        <v>11</v>
      </c>
      <c r="C1345" s="5" t="s">
        <v>31</v>
      </c>
      <c r="D1345" s="3">
        <v>44274</v>
      </c>
    </row>
    <row r="1346" spans="1:4" x14ac:dyDescent="0.25">
      <c r="A1346" s="5">
        <v>1999</v>
      </c>
      <c r="B1346" s="5" t="s">
        <v>12</v>
      </c>
      <c r="C1346" s="5" t="s">
        <v>31</v>
      </c>
      <c r="D1346" s="3">
        <v>35027</v>
      </c>
    </row>
    <row r="1347" spans="1:4" x14ac:dyDescent="0.25">
      <c r="A1347" s="5">
        <v>1999</v>
      </c>
      <c r="B1347" s="5" t="s">
        <v>13</v>
      </c>
      <c r="C1347" s="5" t="s">
        <v>31</v>
      </c>
      <c r="D1347" s="3">
        <v>36095</v>
      </c>
    </row>
    <row r="1348" spans="1:4" x14ac:dyDescent="0.25">
      <c r="A1348" s="5">
        <v>1999</v>
      </c>
      <c r="B1348" s="5" t="s">
        <v>14</v>
      </c>
      <c r="C1348" s="5" t="s">
        <v>31</v>
      </c>
      <c r="D1348" s="3">
        <v>49125</v>
      </c>
    </row>
    <row r="1349" spans="1:4" x14ac:dyDescent="0.25">
      <c r="A1349" s="5">
        <v>1999</v>
      </c>
      <c r="B1349" s="5" t="s">
        <v>15</v>
      </c>
      <c r="C1349" s="5" t="s">
        <v>31</v>
      </c>
      <c r="D1349" s="3">
        <v>46161</v>
      </c>
    </row>
    <row r="1350" spans="1:4" x14ac:dyDescent="0.25">
      <c r="A1350" s="5">
        <v>1999</v>
      </c>
      <c r="B1350" s="5" t="s">
        <v>4</v>
      </c>
      <c r="C1350" s="5" t="s">
        <v>31</v>
      </c>
      <c r="D1350" s="3">
        <v>44997</v>
      </c>
    </row>
    <row r="1351" spans="1:4" x14ac:dyDescent="0.25">
      <c r="A1351" s="5">
        <v>1999</v>
      </c>
      <c r="B1351" s="5" t="s">
        <v>5</v>
      </c>
      <c r="C1351" s="5" t="s">
        <v>31</v>
      </c>
      <c r="D1351" s="3">
        <v>44832</v>
      </c>
    </row>
    <row r="1352" spans="1:4" x14ac:dyDescent="0.25">
      <c r="A1352" s="5">
        <v>1999</v>
      </c>
      <c r="B1352" s="5" t="s">
        <v>6</v>
      </c>
      <c r="C1352" s="5" t="s">
        <v>31</v>
      </c>
      <c r="D1352" s="3">
        <v>45349</v>
      </c>
    </row>
    <row r="1353" spans="1:4" x14ac:dyDescent="0.25">
      <c r="A1353" s="5">
        <v>1999</v>
      </c>
      <c r="B1353" s="5" t="s">
        <v>7</v>
      </c>
      <c r="C1353" s="5" t="s">
        <v>31</v>
      </c>
      <c r="D1353" s="3">
        <v>46218</v>
      </c>
    </row>
    <row r="1354" spans="1:4" x14ac:dyDescent="0.25">
      <c r="A1354" s="5">
        <v>1999</v>
      </c>
      <c r="B1354" s="5" t="s">
        <v>8</v>
      </c>
      <c r="C1354" s="5" t="s">
        <v>31</v>
      </c>
      <c r="D1354" s="3">
        <v>50096</v>
      </c>
    </row>
    <row r="1355" spans="1:4" x14ac:dyDescent="0.25">
      <c r="A1355" s="5">
        <v>1999</v>
      </c>
      <c r="B1355" s="5" t="s">
        <v>9</v>
      </c>
      <c r="C1355" s="5" t="s">
        <v>31</v>
      </c>
      <c r="D1355" s="3">
        <v>46277</v>
      </c>
    </row>
    <row r="1356" spans="1:4" x14ac:dyDescent="0.25">
      <c r="A1356" s="5">
        <v>1999</v>
      </c>
      <c r="B1356" s="5" t="s">
        <v>10</v>
      </c>
      <c r="C1356" s="5" t="s">
        <v>31</v>
      </c>
      <c r="D1356" s="3">
        <v>48918</v>
      </c>
    </row>
    <row r="1357" spans="1:4" x14ac:dyDescent="0.25">
      <c r="A1357" s="5">
        <v>1999</v>
      </c>
      <c r="B1357" s="5" t="s">
        <v>11</v>
      </c>
      <c r="C1357" s="5" t="s">
        <v>31</v>
      </c>
      <c r="D1357" s="3">
        <v>44110</v>
      </c>
    </row>
    <row r="1358" spans="1:4" x14ac:dyDescent="0.25">
      <c r="A1358" s="5">
        <v>2000</v>
      </c>
      <c r="B1358" s="5" t="s">
        <v>12</v>
      </c>
      <c r="C1358" s="5" t="s">
        <v>31</v>
      </c>
      <c r="D1358" s="3">
        <v>35229</v>
      </c>
    </row>
    <row r="1359" spans="1:4" x14ac:dyDescent="0.25">
      <c r="A1359" s="5">
        <v>2000</v>
      </c>
      <c r="B1359" s="5" t="s">
        <v>13</v>
      </c>
      <c r="C1359" s="5" t="s">
        <v>31</v>
      </c>
      <c r="D1359" s="3">
        <v>39123</v>
      </c>
    </row>
    <row r="1360" spans="1:4" x14ac:dyDescent="0.25">
      <c r="A1360" s="5">
        <v>2000</v>
      </c>
      <c r="B1360" s="5" t="s">
        <v>14</v>
      </c>
      <c r="C1360" s="5" t="s">
        <v>31</v>
      </c>
      <c r="D1360" s="3">
        <v>50374</v>
      </c>
    </row>
    <row r="1361" spans="1:4" x14ac:dyDescent="0.25">
      <c r="A1361" s="5">
        <v>2000</v>
      </c>
      <c r="B1361" s="5" t="s">
        <v>15</v>
      </c>
      <c r="C1361" s="5" t="s">
        <v>31</v>
      </c>
      <c r="D1361" s="3">
        <v>42279</v>
      </c>
    </row>
    <row r="1362" spans="1:4" x14ac:dyDescent="0.25">
      <c r="A1362" s="5">
        <v>2000</v>
      </c>
      <c r="B1362" s="5" t="s">
        <v>4</v>
      </c>
      <c r="C1362" s="5" t="s">
        <v>31</v>
      </c>
      <c r="D1362" s="3">
        <v>47656</v>
      </c>
    </row>
    <row r="1363" spans="1:4" x14ac:dyDescent="0.25">
      <c r="A1363" s="5">
        <v>2000</v>
      </c>
      <c r="B1363" s="5" t="s">
        <v>5</v>
      </c>
      <c r="C1363" s="5" t="s">
        <v>31</v>
      </c>
      <c r="D1363" s="3">
        <v>44899</v>
      </c>
    </row>
    <row r="1364" spans="1:4" x14ac:dyDescent="0.25">
      <c r="A1364" s="5">
        <v>2000</v>
      </c>
      <c r="B1364" s="5" t="s">
        <v>6</v>
      </c>
      <c r="C1364" s="5" t="s">
        <v>31</v>
      </c>
      <c r="D1364" s="3">
        <v>45495</v>
      </c>
    </row>
    <row r="1365" spans="1:4" x14ac:dyDescent="0.25">
      <c r="A1365" s="5">
        <v>2000</v>
      </c>
      <c r="B1365" s="5" t="s">
        <v>7</v>
      </c>
      <c r="C1365" s="5" t="s">
        <v>31</v>
      </c>
      <c r="D1365" s="3">
        <v>50590</v>
      </c>
    </row>
    <row r="1366" spans="1:4" x14ac:dyDescent="0.25">
      <c r="A1366" s="5">
        <v>2000</v>
      </c>
      <c r="B1366" s="5" t="s">
        <v>8</v>
      </c>
      <c r="C1366" s="5" t="s">
        <v>31</v>
      </c>
      <c r="D1366" s="3">
        <v>48478</v>
      </c>
    </row>
    <row r="1367" spans="1:4" x14ac:dyDescent="0.25">
      <c r="A1367" s="5">
        <v>2000</v>
      </c>
      <c r="B1367" s="5" t="s">
        <v>9</v>
      </c>
      <c r="C1367" s="5" t="s">
        <v>31</v>
      </c>
      <c r="D1367" s="3">
        <v>47567</v>
      </c>
    </row>
    <row r="1368" spans="1:4" x14ac:dyDescent="0.25">
      <c r="A1368" s="5">
        <v>2000</v>
      </c>
      <c r="B1368" s="5" t="s">
        <v>10</v>
      </c>
      <c r="C1368" s="5" t="s">
        <v>31</v>
      </c>
      <c r="D1368" s="3">
        <v>48112</v>
      </c>
    </row>
    <row r="1369" spans="1:4" x14ac:dyDescent="0.25">
      <c r="A1369" s="5">
        <v>2000</v>
      </c>
      <c r="B1369" s="5" t="s">
        <v>11</v>
      </c>
      <c r="C1369" s="5" t="s">
        <v>31</v>
      </c>
      <c r="D1369" s="3">
        <v>42020</v>
      </c>
    </row>
    <row r="1370" spans="1:4" x14ac:dyDescent="0.25">
      <c r="A1370" s="5">
        <v>2001</v>
      </c>
      <c r="B1370" s="5" t="s">
        <v>12</v>
      </c>
      <c r="C1370" s="5" t="s">
        <v>31</v>
      </c>
      <c r="D1370" s="3">
        <v>37500</v>
      </c>
    </row>
    <row r="1371" spans="1:4" x14ac:dyDescent="0.25">
      <c r="A1371" s="5">
        <v>2001</v>
      </c>
      <c r="B1371" s="5" t="s">
        <v>13</v>
      </c>
      <c r="C1371" s="5" t="s">
        <v>31</v>
      </c>
      <c r="D1371" s="3">
        <v>36810</v>
      </c>
    </row>
    <row r="1372" spans="1:4" x14ac:dyDescent="0.25">
      <c r="A1372" s="5">
        <v>2001</v>
      </c>
      <c r="B1372" s="5" t="s">
        <v>14</v>
      </c>
      <c r="C1372" s="5" t="s">
        <v>31</v>
      </c>
      <c r="D1372" s="3">
        <v>46297</v>
      </c>
    </row>
    <row r="1373" spans="1:4" x14ac:dyDescent="0.25">
      <c r="A1373" s="5">
        <v>2001</v>
      </c>
      <c r="B1373" s="5" t="s">
        <v>15</v>
      </c>
      <c r="C1373" s="5" t="s">
        <v>31</v>
      </c>
      <c r="D1373" s="3">
        <v>42237</v>
      </c>
    </row>
    <row r="1374" spans="1:4" x14ac:dyDescent="0.25">
      <c r="A1374" s="5">
        <v>2001</v>
      </c>
      <c r="B1374" s="5" t="s">
        <v>4</v>
      </c>
      <c r="C1374" s="5" t="s">
        <v>31</v>
      </c>
      <c r="D1374" s="3">
        <v>47482</v>
      </c>
    </row>
    <row r="1375" spans="1:4" x14ac:dyDescent="0.25">
      <c r="A1375" s="5">
        <v>2001</v>
      </c>
      <c r="B1375" s="5" t="s">
        <v>5</v>
      </c>
      <c r="C1375" s="5" t="s">
        <v>31</v>
      </c>
      <c r="D1375" s="3">
        <v>43997</v>
      </c>
    </row>
    <row r="1376" spans="1:4" x14ac:dyDescent="0.25">
      <c r="A1376" s="5">
        <v>2001</v>
      </c>
      <c r="B1376" s="5" t="s">
        <v>6</v>
      </c>
      <c r="C1376" s="5" t="s">
        <v>31</v>
      </c>
      <c r="D1376" s="3">
        <v>43223</v>
      </c>
    </row>
    <row r="1377" spans="1:4" x14ac:dyDescent="0.25">
      <c r="A1377" s="5">
        <v>2001</v>
      </c>
      <c r="B1377" s="5" t="s">
        <v>7</v>
      </c>
      <c r="C1377" s="5" t="s">
        <v>31</v>
      </c>
      <c r="D1377" s="3">
        <v>47207</v>
      </c>
    </row>
    <row r="1378" spans="1:4" x14ac:dyDescent="0.25">
      <c r="A1378" s="5">
        <v>2001</v>
      </c>
      <c r="B1378" s="5" t="s">
        <v>8</v>
      </c>
      <c r="C1378" s="5" t="s">
        <v>31</v>
      </c>
      <c r="D1378" s="3">
        <v>41877</v>
      </c>
    </row>
    <row r="1379" spans="1:4" x14ac:dyDescent="0.25">
      <c r="A1379" s="5">
        <v>2001</v>
      </c>
      <c r="B1379" s="5" t="s">
        <v>9</v>
      </c>
      <c r="C1379" s="5" t="s">
        <v>31</v>
      </c>
      <c r="D1379" s="3">
        <v>43480</v>
      </c>
    </row>
    <row r="1380" spans="1:4" x14ac:dyDescent="0.25">
      <c r="A1380" s="5">
        <v>2001</v>
      </c>
      <c r="B1380" s="5" t="s">
        <v>10</v>
      </c>
      <c r="C1380" s="5" t="s">
        <v>31</v>
      </c>
      <c r="D1380" s="3">
        <v>42501</v>
      </c>
    </row>
    <row r="1381" spans="1:4" x14ac:dyDescent="0.25">
      <c r="A1381" s="5">
        <v>2001</v>
      </c>
      <c r="B1381" s="5" t="s">
        <v>11</v>
      </c>
      <c r="C1381" s="5" t="s">
        <v>31</v>
      </c>
      <c r="D1381" s="3">
        <v>30762</v>
      </c>
    </row>
    <row r="1382" spans="1:4" x14ac:dyDescent="0.25">
      <c r="A1382" s="5">
        <v>2002</v>
      </c>
      <c r="B1382" s="5" t="s">
        <v>12</v>
      </c>
      <c r="C1382" s="5" t="s">
        <v>31</v>
      </c>
      <c r="D1382" s="3">
        <v>31272</v>
      </c>
    </row>
    <row r="1383" spans="1:4" x14ac:dyDescent="0.25">
      <c r="A1383" s="5">
        <v>2002</v>
      </c>
      <c r="B1383" s="5" t="s">
        <v>13</v>
      </c>
      <c r="C1383" s="5" t="s">
        <v>31</v>
      </c>
      <c r="D1383" s="3">
        <v>31381</v>
      </c>
    </row>
    <row r="1384" spans="1:4" x14ac:dyDescent="0.25">
      <c r="A1384" s="5">
        <v>2002</v>
      </c>
      <c r="B1384" s="5" t="s">
        <v>14</v>
      </c>
      <c r="C1384" s="5" t="s">
        <v>31</v>
      </c>
      <c r="D1384" s="3">
        <v>36112</v>
      </c>
    </row>
    <row r="1385" spans="1:4" x14ac:dyDescent="0.25">
      <c r="A1385" s="5">
        <v>2002</v>
      </c>
      <c r="B1385" s="5" t="s">
        <v>15</v>
      </c>
      <c r="C1385" s="5" t="s">
        <v>31</v>
      </c>
      <c r="D1385" s="3">
        <v>36798</v>
      </c>
    </row>
    <row r="1386" spans="1:4" x14ac:dyDescent="0.25">
      <c r="A1386" s="5">
        <v>2002</v>
      </c>
      <c r="B1386" s="5" t="s">
        <v>4</v>
      </c>
      <c r="C1386" s="5" t="s">
        <v>31</v>
      </c>
      <c r="D1386" s="3">
        <v>38552</v>
      </c>
    </row>
    <row r="1387" spans="1:4" x14ac:dyDescent="0.25">
      <c r="A1387" s="5">
        <v>2002</v>
      </c>
      <c r="B1387" s="5" t="s">
        <v>5</v>
      </c>
      <c r="C1387" s="5" t="s">
        <v>31</v>
      </c>
      <c r="D1387" s="3">
        <v>35398</v>
      </c>
    </row>
    <row r="1388" spans="1:4" x14ac:dyDescent="0.25">
      <c r="A1388" s="5">
        <v>2002</v>
      </c>
      <c r="B1388" s="5" t="s">
        <v>6</v>
      </c>
      <c r="C1388" s="5" t="s">
        <v>31</v>
      </c>
      <c r="D1388" s="3">
        <v>42555</v>
      </c>
    </row>
    <row r="1389" spans="1:4" x14ac:dyDescent="0.25">
      <c r="A1389" s="5">
        <v>2002</v>
      </c>
      <c r="B1389" s="5" t="s">
        <v>7</v>
      </c>
      <c r="C1389" s="5" t="s">
        <v>31</v>
      </c>
      <c r="D1389" s="3">
        <v>44924</v>
      </c>
    </row>
    <row r="1390" spans="1:4" x14ac:dyDescent="0.25">
      <c r="A1390" s="5">
        <v>2002</v>
      </c>
      <c r="B1390" s="5" t="s">
        <v>8</v>
      </c>
      <c r="C1390" s="5" t="s">
        <v>31</v>
      </c>
      <c r="D1390" s="3">
        <v>43806</v>
      </c>
    </row>
    <row r="1391" spans="1:4" x14ac:dyDescent="0.25">
      <c r="A1391" s="5">
        <v>2002</v>
      </c>
      <c r="B1391" s="5" t="s">
        <v>9</v>
      </c>
      <c r="C1391" s="5" t="s">
        <v>31</v>
      </c>
      <c r="D1391" s="3">
        <v>45966</v>
      </c>
    </row>
    <row r="1392" spans="1:4" x14ac:dyDescent="0.25">
      <c r="A1392" s="5">
        <v>2002</v>
      </c>
      <c r="B1392" s="5" t="s">
        <v>10</v>
      </c>
      <c r="C1392" s="5" t="s">
        <v>31</v>
      </c>
      <c r="D1392" s="3">
        <v>43326</v>
      </c>
    </row>
    <row r="1393" spans="1:4" x14ac:dyDescent="0.25">
      <c r="A1393" s="5">
        <v>2002</v>
      </c>
      <c r="B1393" s="5" t="s">
        <v>11</v>
      </c>
      <c r="C1393" s="5" t="s">
        <v>31</v>
      </c>
      <c r="D1393" s="3">
        <v>40405</v>
      </c>
    </row>
    <row r="1394" spans="1:4" x14ac:dyDescent="0.25">
      <c r="A1394" s="5">
        <v>2003</v>
      </c>
      <c r="B1394" s="5" t="s">
        <v>12</v>
      </c>
      <c r="C1394" s="5" t="s">
        <v>31</v>
      </c>
      <c r="D1394" s="3">
        <v>35059</v>
      </c>
    </row>
    <row r="1395" spans="1:4" x14ac:dyDescent="0.25">
      <c r="A1395" s="5">
        <v>2003</v>
      </c>
      <c r="B1395" s="5" t="s">
        <v>13</v>
      </c>
      <c r="C1395" s="5" t="s">
        <v>31</v>
      </c>
      <c r="D1395" s="3">
        <v>34667</v>
      </c>
    </row>
    <row r="1396" spans="1:4" x14ac:dyDescent="0.25">
      <c r="A1396" s="5">
        <v>2003</v>
      </c>
      <c r="B1396" s="5" t="s">
        <v>14</v>
      </c>
      <c r="C1396" s="5" t="s">
        <v>31</v>
      </c>
      <c r="D1396" s="3">
        <v>40236</v>
      </c>
    </row>
    <row r="1397" spans="1:4" x14ac:dyDescent="0.25">
      <c r="A1397" s="5">
        <v>2003</v>
      </c>
      <c r="B1397" s="5" t="s">
        <v>15</v>
      </c>
      <c r="C1397" s="5" t="s">
        <v>31</v>
      </c>
      <c r="D1397" s="3">
        <v>44253</v>
      </c>
    </row>
    <row r="1398" spans="1:4" x14ac:dyDescent="0.25">
      <c r="A1398" s="5">
        <v>2003</v>
      </c>
      <c r="B1398" s="5" t="s">
        <v>4</v>
      </c>
      <c r="C1398" s="5" t="s">
        <v>31</v>
      </c>
      <c r="D1398" s="3">
        <v>47844</v>
      </c>
    </row>
    <row r="1399" spans="1:4" x14ac:dyDescent="0.25">
      <c r="A1399" s="5">
        <v>2003</v>
      </c>
      <c r="B1399" s="5" t="s">
        <v>5</v>
      </c>
      <c r="C1399" s="5" t="s">
        <v>31</v>
      </c>
      <c r="D1399" s="3">
        <v>45023</v>
      </c>
    </row>
    <row r="1400" spans="1:4" x14ac:dyDescent="0.25">
      <c r="A1400" s="5">
        <v>2003</v>
      </c>
      <c r="B1400" s="5" t="s">
        <v>6</v>
      </c>
      <c r="C1400" s="5" t="s">
        <v>31</v>
      </c>
      <c r="D1400" s="3">
        <v>47689</v>
      </c>
    </row>
    <row r="1401" spans="1:4" x14ac:dyDescent="0.25">
      <c r="A1401" s="5">
        <v>2003</v>
      </c>
      <c r="B1401" s="5" t="s">
        <v>7</v>
      </c>
      <c r="C1401" s="5" t="s">
        <v>31</v>
      </c>
      <c r="D1401" s="3">
        <v>46138</v>
      </c>
    </row>
    <row r="1402" spans="1:4" x14ac:dyDescent="0.25">
      <c r="A1402" s="5">
        <v>2003</v>
      </c>
      <c r="B1402" s="5" t="s">
        <v>8</v>
      </c>
      <c r="C1402" s="5" t="s">
        <v>31</v>
      </c>
      <c r="D1402" s="3">
        <v>45874</v>
      </c>
    </row>
    <row r="1403" spans="1:4" x14ac:dyDescent="0.25">
      <c r="A1403" s="5">
        <v>2003</v>
      </c>
      <c r="B1403" s="5" t="s">
        <v>9</v>
      </c>
      <c r="C1403" s="5" t="s">
        <v>31</v>
      </c>
      <c r="D1403" s="3">
        <v>45874</v>
      </c>
    </row>
    <row r="1404" spans="1:4" x14ac:dyDescent="0.25">
      <c r="A1404" s="5">
        <v>2003</v>
      </c>
      <c r="B1404" s="5" t="s">
        <v>10</v>
      </c>
      <c r="C1404" s="5" t="s">
        <v>31</v>
      </c>
      <c r="D1404" s="3">
        <v>42233</v>
      </c>
    </row>
    <row r="1405" spans="1:4" x14ac:dyDescent="0.25">
      <c r="A1405" s="5">
        <v>2003</v>
      </c>
      <c r="B1405" s="5" t="s">
        <v>11</v>
      </c>
      <c r="C1405" s="5" t="s">
        <v>31</v>
      </c>
      <c r="D1405" s="3">
        <v>40621</v>
      </c>
    </row>
    <row r="1406" spans="1:4" x14ac:dyDescent="0.25">
      <c r="A1406" s="5">
        <v>2004</v>
      </c>
      <c r="B1406" s="5" t="s">
        <v>12</v>
      </c>
      <c r="C1406" s="5" t="s">
        <v>31</v>
      </c>
      <c r="D1406" s="3">
        <v>34777</v>
      </c>
    </row>
    <row r="1407" spans="1:4" x14ac:dyDescent="0.25">
      <c r="A1407" s="5">
        <v>2004</v>
      </c>
      <c r="B1407" s="5" t="s">
        <v>13</v>
      </c>
      <c r="C1407" s="5" t="s">
        <v>31</v>
      </c>
      <c r="D1407" s="3">
        <v>37028</v>
      </c>
    </row>
    <row r="1408" spans="1:4" x14ac:dyDescent="0.25">
      <c r="A1408" s="5">
        <v>2004</v>
      </c>
      <c r="B1408" s="5" t="s">
        <v>14</v>
      </c>
      <c r="C1408" s="5" t="s">
        <v>31</v>
      </c>
      <c r="D1408" s="3">
        <v>47794</v>
      </c>
    </row>
    <row r="1409" spans="1:4" x14ac:dyDescent="0.25">
      <c r="A1409" s="5">
        <v>2004</v>
      </c>
      <c r="B1409" s="5" t="s">
        <v>15</v>
      </c>
      <c r="C1409" s="5" t="s">
        <v>31</v>
      </c>
      <c r="D1409" s="3">
        <v>40328</v>
      </c>
    </row>
    <row r="1410" spans="1:4" x14ac:dyDescent="0.25">
      <c r="A1410" s="5">
        <v>2004</v>
      </c>
      <c r="B1410" s="5" t="s">
        <v>4</v>
      </c>
      <c r="C1410" s="5" t="s">
        <v>31</v>
      </c>
      <c r="D1410" s="3">
        <v>41627</v>
      </c>
    </row>
    <row r="1411" spans="1:4" x14ac:dyDescent="0.25">
      <c r="A1411" s="5">
        <v>2004</v>
      </c>
      <c r="B1411" s="5" t="s">
        <v>5</v>
      </c>
      <c r="C1411" s="5" t="s">
        <v>31</v>
      </c>
      <c r="D1411" s="3">
        <v>43685</v>
      </c>
    </row>
    <row r="1412" spans="1:4" x14ac:dyDescent="0.25">
      <c r="A1412" s="5">
        <v>2004</v>
      </c>
      <c r="B1412" s="5" t="s">
        <v>6</v>
      </c>
      <c r="C1412" s="5" t="s">
        <v>31</v>
      </c>
      <c r="D1412" s="3">
        <v>43086</v>
      </c>
    </row>
    <row r="1413" spans="1:4" x14ac:dyDescent="0.25">
      <c r="A1413" s="5">
        <v>2004</v>
      </c>
      <c r="B1413" s="5" t="s">
        <v>7</v>
      </c>
      <c r="C1413" s="5" t="s">
        <v>31</v>
      </c>
      <c r="D1413" s="3">
        <v>43958</v>
      </c>
    </row>
    <row r="1414" spans="1:4" x14ac:dyDescent="0.25">
      <c r="A1414" s="5">
        <v>2004</v>
      </c>
      <c r="B1414" s="5" t="s">
        <v>8</v>
      </c>
      <c r="C1414" s="5" t="s">
        <v>31</v>
      </c>
      <c r="D1414" s="3">
        <v>44848</v>
      </c>
    </row>
    <row r="1415" spans="1:4" x14ac:dyDescent="0.25">
      <c r="A1415" s="5">
        <v>2004</v>
      </c>
      <c r="B1415" s="5" t="s">
        <v>9</v>
      </c>
      <c r="C1415" s="5" t="s">
        <v>31</v>
      </c>
      <c r="D1415" s="3">
        <v>42273</v>
      </c>
    </row>
    <row r="1416" spans="1:4" x14ac:dyDescent="0.25">
      <c r="A1416" s="5">
        <v>2004</v>
      </c>
      <c r="B1416" s="5" t="s">
        <v>10</v>
      </c>
      <c r="C1416" s="5" t="s">
        <v>31</v>
      </c>
      <c r="D1416" s="3">
        <v>43138</v>
      </c>
    </row>
    <row r="1417" spans="1:4" x14ac:dyDescent="0.25">
      <c r="A1417" s="5">
        <v>2004</v>
      </c>
      <c r="B1417" s="5" t="s">
        <v>11</v>
      </c>
      <c r="C1417" s="5" t="s">
        <v>31</v>
      </c>
      <c r="D1417" s="3">
        <v>38922</v>
      </c>
    </row>
    <row r="1418" spans="1:4" x14ac:dyDescent="0.25">
      <c r="A1418" s="5">
        <v>2005</v>
      </c>
      <c r="B1418" s="5" t="s">
        <v>12</v>
      </c>
      <c r="C1418" s="5" t="s">
        <v>31</v>
      </c>
      <c r="D1418" s="3">
        <v>32495</v>
      </c>
    </row>
    <row r="1419" spans="1:4" x14ac:dyDescent="0.25">
      <c r="A1419" s="5">
        <v>2005</v>
      </c>
      <c r="B1419" s="5" t="s">
        <v>13</v>
      </c>
      <c r="C1419" s="5" t="s">
        <v>31</v>
      </c>
      <c r="D1419" s="3">
        <v>30121</v>
      </c>
    </row>
    <row r="1420" spans="1:4" x14ac:dyDescent="0.25">
      <c r="A1420" s="5">
        <v>2005</v>
      </c>
      <c r="B1420" s="5" t="s">
        <v>14</v>
      </c>
      <c r="C1420" s="5" t="s">
        <v>31</v>
      </c>
      <c r="D1420" s="3">
        <v>41667</v>
      </c>
    </row>
    <row r="1421" spans="1:4" x14ac:dyDescent="0.25">
      <c r="A1421" s="5">
        <v>2005</v>
      </c>
      <c r="B1421" s="5" t="s">
        <v>15</v>
      </c>
      <c r="C1421" s="5" t="s">
        <v>31</v>
      </c>
      <c r="D1421" s="3">
        <v>42501</v>
      </c>
    </row>
    <row r="1422" spans="1:4" x14ac:dyDescent="0.25">
      <c r="A1422" s="5">
        <v>2005</v>
      </c>
      <c r="B1422" s="5" t="s">
        <v>4</v>
      </c>
      <c r="C1422" s="5" t="s">
        <v>31</v>
      </c>
      <c r="D1422" s="3">
        <v>40995</v>
      </c>
    </row>
    <row r="1423" spans="1:4" x14ac:dyDescent="0.25">
      <c r="A1423" s="5">
        <v>2005</v>
      </c>
      <c r="B1423" s="5" t="s">
        <v>5</v>
      </c>
      <c r="C1423" s="5" t="s">
        <v>31</v>
      </c>
      <c r="D1423" s="3">
        <v>39891</v>
      </c>
    </row>
    <row r="1424" spans="1:4" x14ac:dyDescent="0.25">
      <c r="A1424" s="5">
        <v>2005</v>
      </c>
      <c r="B1424" s="5" t="s">
        <v>6</v>
      </c>
      <c r="C1424" s="5" t="s">
        <v>31</v>
      </c>
      <c r="D1424" s="3">
        <v>38826</v>
      </c>
    </row>
    <row r="1425" spans="1:4" x14ac:dyDescent="0.25">
      <c r="A1425" s="5">
        <v>2005</v>
      </c>
      <c r="B1425" s="5" t="s">
        <v>7</v>
      </c>
      <c r="C1425" s="5" t="s">
        <v>31</v>
      </c>
      <c r="D1425" s="3">
        <v>38916</v>
      </c>
    </row>
    <row r="1426" spans="1:4" x14ac:dyDescent="0.25">
      <c r="A1426" s="5">
        <v>2005</v>
      </c>
      <c r="B1426" s="5" t="s">
        <v>8</v>
      </c>
      <c r="C1426" s="5" t="s">
        <v>31</v>
      </c>
      <c r="D1426" s="3">
        <v>41337</v>
      </c>
    </row>
    <row r="1427" spans="1:4" x14ac:dyDescent="0.25">
      <c r="A1427" s="5">
        <v>2005</v>
      </c>
      <c r="B1427" s="5" t="s">
        <v>9</v>
      </c>
      <c r="C1427" s="5" t="s">
        <v>31</v>
      </c>
      <c r="D1427" s="3">
        <v>38729</v>
      </c>
    </row>
    <row r="1428" spans="1:4" x14ac:dyDescent="0.25">
      <c r="A1428" s="5">
        <v>2005</v>
      </c>
      <c r="B1428" s="5" t="s">
        <v>10</v>
      </c>
      <c r="C1428" s="5" t="s">
        <v>31</v>
      </c>
      <c r="D1428" s="3">
        <v>41085</v>
      </c>
    </row>
    <row r="1429" spans="1:4" x14ac:dyDescent="0.25">
      <c r="A1429" s="5">
        <v>2005</v>
      </c>
      <c r="B1429" s="5" t="s">
        <v>11</v>
      </c>
      <c r="C1429" s="5" t="s">
        <v>31</v>
      </c>
      <c r="D1429" s="3">
        <v>38181</v>
      </c>
    </row>
    <row r="1430" spans="1:4" x14ac:dyDescent="0.25">
      <c r="A1430" s="5">
        <v>2006</v>
      </c>
      <c r="B1430" s="5" t="s">
        <v>12</v>
      </c>
      <c r="C1430" s="5" t="s">
        <v>31</v>
      </c>
      <c r="D1430" s="3">
        <v>32155</v>
      </c>
    </row>
    <row r="1431" spans="1:4" x14ac:dyDescent="0.25">
      <c r="A1431" s="5">
        <v>2006</v>
      </c>
      <c r="B1431" s="5" t="s">
        <v>13</v>
      </c>
      <c r="C1431" s="5" t="s">
        <v>31</v>
      </c>
      <c r="D1431" s="3">
        <v>32817</v>
      </c>
    </row>
    <row r="1432" spans="1:4" x14ac:dyDescent="0.25">
      <c r="A1432" s="5">
        <v>2006</v>
      </c>
      <c r="B1432" s="5" t="s">
        <v>14</v>
      </c>
      <c r="C1432" s="5" t="s">
        <v>31</v>
      </c>
      <c r="D1432" s="3">
        <v>42271</v>
      </c>
    </row>
    <row r="1433" spans="1:4" x14ac:dyDescent="0.25">
      <c r="A1433" s="5">
        <v>2006</v>
      </c>
      <c r="B1433" s="5" t="s">
        <v>15</v>
      </c>
      <c r="C1433" s="5" t="s">
        <v>31</v>
      </c>
      <c r="D1433" s="3">
        <v>37902</v>
      </c>
    </row>
    <row r="1434" spans="1:4" x14ac:dyDescent="0.25">
      <c r="A1434" s="5">
        <v>2006</v>
      </c>
      <c r="B1434" s="5" t="s">
        <v>4</v>
      </c>
      <c r="C1434" s="5" t="s">
        <v>31</v>
      </c>
      <c r="D1434" s="3">
        <v>40880</v>
      </c>
    </row>
    <row r="1435" spans="1:4" x14ac:dyDescent="0.25">
      <c r="A1435" s="5">
        <v>2006</v>
      </c>
      <c r="B1435" s="5" t="s">
        <v>5</v>
      </c>
      <c r="C1435" s="5" t="s">
        <v>31</v>
      </c>
      <c r="D1435" s="3">
        <v>40827</v>
      </c>
    </row>
    <row r="1436" spans="1:4" x14ac:dyDescent="0.25">
      <c r="A1436" s="5">
        <v>2006</v>
      </c>
      <c r="B1436" s="5" t="s">
        <v>6</v>
      </c>
      <c r="C1436" s="5" t="s">
        <v>31</v>
      </c>
      <c r="D1436" s="3">
        <v>40590</v>
      </c>
    </row>
    <row r="1437" spans="1:4" x14ac:dyDescent="0.25">
      <c r="A1437" s="5">
        <v>2006</v>
      </c>
      <c r="B1437" s="5" t="s">
        <v>7</v>
      </c>
      <c r="C1437" s="5" t="s">
        <v>31</v>
      </c>
      <c r="D1437" s="3">
        <v>42783</v>
      </c>
    </row>
    <row r="1438" spans="1:4" x14ac:dyDescent="0.25">
      <c r="A1438" s="5">
        <v>2006</v>
      </c>
      <c r="B1438" s="5" t="s">
        <v>8</v>
      </c>
      <c r="C1438" s="5" t="s">
        <v>31</v>
      </c>
      <c r="D1438" s="3">
        <v>41985</v>
      </c>
    </row>
    <row r="1439" spans="1:4" x14ac:dyDescent="0.25">
      <c r="A1439" s="5">
        <v>2006</v>
      </c>
      <c r="B1439" s="5" t="s">
        <v>9</v>
      </c>
      <c r="C1439" s="5" t="s">
        <v>31</v>
      </c>
      <c r="D1439" s="3">
        <v>40785</v>
      </c>
    </row>
    <row r="1440" spans="1:4" x14ac:dyDescent="0.25">
      <c r="A1440" s="5">
        <v>2006</v>
      </c>
      <c r="B1440" s="5" t="s">
        <v>10</v>
      </c>
      <c r="C1440" s="5" t="s">
        <v>31</v>
      </c>
      <c r="D1440" s="3">
        <v>42844</v>
      </c>
    </row>
    <row r="1441" spans="1:4" x14ac:dyDescent="0.25">
      <c r="A1441" s="5">
        <v>2006</v>
      </c>
      <c r="B1441" s="5" t="s">
        <v>11</v>
      </c>
      <c r="C1441" s="5" t="s">
        <v>31</v>
      </c>
      <c r="D1441" s="3">
        <v>36868</v>
      </c>
    </row>
    <row r="1442" spans="1:4" x14ac:dyDescent="0.25">
      <c r="A1442" s="5">
        <v>2007</v>
      </c>
      <c r="B1442" s="5" t="s">
        <v>12</v>
      </c>
      <c r="C1442" s="5" t="s">
        <v>31</v>
      </c>
      <c r="D1442" s="3">
        <v>33790</v>
      </c>
    </row>
    <row r="1443" spans="1:4" x14ac:dyDescent="0.25">
      <c r="A1443" s="5">
        <v>2007</v>
      </c>
      <c r="B1443" s="5" t="s">
        <v>13</v>
      </c>
      <c r="C1443" s="5" t="s">
        <v>31</v>
      </c>
      <c r="D1443" s="3">
        <v>32971</v>
      </c>
    </row>
    <row r="1444" spans="1:4" x14ac:dyDescent="0.25">
      <c r="A1444" s="5">
        <v>2007</v>
      </c>
      <c r="B1444" s="5" t="s">
        <v>14</v>
      </c>
      <c r="C1444" s="5" t="s">
        <v>31</v>
      </c>
      <c r="D1444" s="3">
        <v>42159</v>
      </c>
    </row>
    <row r="1445" spans="1:4" x14ac:dyDescent="0.25">
      <c r="A1445" s="5">
        <v>2007</v>
      </c>
      <c r="B1445" s="5" t="s">
        <v>15</v>
      </c>
      <c r="C1445" s="5" t="s">
        <v>31</v>
      </c>
      <c r="D1445" s="3">
        <v>35936</v>
      </c>
    </row>
    <row r="1446" spans="1:4" x14ac:dyDescent="0.25">
      <c r="A1446" s="5">
        <v>2007</v>
      </c>
      <c r="B1446" s="5" t="s">
        <v>4</v>
      </c>
      <c r="C1446" s="5" t="s">
        <v>31</v>
      </c>
      <c r="D1446" s="3">
        <v>38631</v>
      </c>
    </row>
    <row r="1447" spans="1:4" x14ac:dyDescent="0.25">
      <c r="A1447" s="5">
        <v>2007</v>
      </c>
      <c r="B1447" s="5" t="s">
        <v>5</v>
      </c>
      <c r="C1447" s="5" t="s">
        <v>31</v>
      </c>
      <c r="D1447" s="3">
        <v>38028</v>
      </c>
    </row>
    <row r="1448" spans="1:4" x14ac:dyDescent="0.25">
      <c r="A1448" s="5">
        <v>2007</v>
      </c>
      <c r="B1448" s="5" t="s">
        <v>6</v>
      </c>
      <c r="C1448" s="5" t="s">
        <v>31</v>
      </c>
      <c r="D1448" s="3">
        <v>38404</v>
      </c>
    </row>
    <row r="1449" spans="1:4" x14ac:dyDescent="0.25">
      <c r="A1449" s="5">
        <v>2007</v>
      </c>
      <c r="B1449" s="5" t="s">
        <v>7</v>
      </c>
      <c r="C1449" s="5" t="s">
        <v>31</v>
      </c>
      <c r="D1449" s="3">
        <v>40000</v>
      </c>
    </row>
    <row r="1450" spans="1:4" x14ac:dyDescent="0.25">
      <c r="A1450" s="5">
        <v>2007</v>
      </c>
      <c r="B1450" s="5" t="s">
        <v>8</v>
      </c>
      <c r="C1450" s="5" t="s">
        <v>31</v>
      </c>
      <c r="D1450" s="3">
        <v>38546</v>
      </c>
    </row>
    <row r="1451" spans="1:4" x14ac:dyDescent="0.25">
      <c r="A1451" s="5">
        <v>2007</v>
      </c>
      <c r="B1451" s="5" t="s">
        <v>9</v>
      </c>
      <c r="C1451" s="5" t="s">
        <v>31</v>
      </c>
      <c r="D1451" s="3">
        <v>41899</v>
      </c>
    </row>
    <row r="1452" spans="1:4" x14ac:dyDescent="0.25">
      <c r="A1452" s="5">
        <v>2007</v>
      </c>
      <c r="B1452" s="5" t="s">
        <v>10</v>
      </c>
      <c r="C1452" s="5" t="s">
        <v>31</v>
      </c>
      <c r="D1452" s="3">
        <v>42184</v>
      </c>
    </row>
    <row r="1453" spans="1:4" x14ac:dyDescent="0.25">
      <c r="A1453" s="5">
        <v>2007</v>
      </c>
      <c r="B1453" s="5" t="s">
        <v>11</v>
      </c>
      <c r="C1453" s="5" t="s">
        <v>31</v>
      </c>
      <c r="D1453" s="3">
        <v>34003</v>
      </c>
    </row>
    <row r="1454" spans="1:4" x14ac:dyDescent="0.25">
      <c r="A1454" s="5">
        <v>2008</v>
      </c>
      <c r="B1454" s="5" t="s">
        <v>12</v>
      </c>
      <c r="C1454" s="5" t="s">
        <v>31</v>
      </c>
      <c r="D1454" s="3">
        <v>33176</v>
      </c>
    </row>
    <row r="1455" spans="1:4" x14ac:dyDescent="0.25">
      <c r="A1455" s="5">
        <v>2008</v>
      </c>
      <c r="B1455" s="5" t="s">
        <v>13</v>
      </c>
      <c r="C1455" s="5" t="s">
        <v>31</v>
      </c>
      <c r="D1455" s="3">
        <v>34808</v>
      </c>
    </row>
    <row r="1456" spans="1:4" x14ac:dyDescent="0.25">
      <c r="A1456" s="5">
        <v>2008</v>
      </c>
      <c r="B1456" s="5" t="s">
        <v>14</v>
      </c>
      <c r="C1456" s="5" t="s">
        <v>31</v>
      </c>
      <c r="D1456" s="3">
        <v>35584</v>
      </c>
    </row>
    <row r="1457" spans="1:4" x14ac:dyDescent="0.25">
      <c r="A1457" s="5">
        <v>2008</v>
      </c>
      <c r="B1457" s="5" t="s">
        <v>15</v>
      </c>
      <c r="C1457" s="5" t="s">
        <v>31</v>
      </c>
      <c r="D1457" s="3">
        <v>40073</v>
      </c>
    </row>
    <row r="1458" spans="1:4" x14ac:dyDescent="0.25">
      <c r="A1458" s="5">
        <v>2008</v>
      </c>
      <c r="B1458" s="5" t="s">
        <v>4</v>
      </c>
      <c r="C1458" s="5" t="s">
        <v>31</v>
      </c>
      <c r="D1458" s="3">
        <v>39956</v>
      </c>
    </row>
    <row r="1459" spans="1:4" x14ac:dyDescent="0.25">
      <c r="A1459" s="5">
        <v>2008</v>
      </c>
      <c r="B1459" s="5" t="s">
        <v>5</v>
      </c>
      <c r="C1459" s="5" t="s">
        <v>31</v>
      </c>
      <c r="D1459" s="3">
        <v>38652</v>
      </c>
    </row>
    <row r="1460" spans="1:4" x14ac:dyDescent="0.25">
      <c r="A1460" s="5">
        <v>2008</v>
      </c>
      <c r="B1460" s="5" t="s">
        <v>6</v>
      </c>
      <c r="C1460" s="5" t="s">
        <v>31</v>
      </c>
      <c r="D1460" s="3">
        <v>42346</v>
      </c>
    </row>
    <row r="1461" spans="1:4" x14ac:dyDescent="0.25">
      <c r="A1461" s="5">
        <v>2008</v>
      </c>
      <c r="B1461" s="5" t="s">
        <v>7</v>
      </c>
      <c r="C1461" s="5" t="s">
        <v>31</v>
      </c>
      <c r="D1461" s="3">
        <v>40109</v>
      </c>
    </row>
    <row r="1462" spans="1:4" x14ac:dyDescent="0.25">
      <c r="A1462" s="5">
        <v>2008</v>
      </c>
      <c r="B1462" s="5" t="s">
        <v>8</v>
      </c>
      <c r="C1462" s="5" t="s">
        <v>31</v>
      </c>
      <c r="D1462" s="3">
        <v>39927</v>
      </c>
    </row>
    <row r="1463" spans="1:4" x14ac:dyDescent="0.25">
      <c r="A1463" s="5">
        <v>2008</v>
      </c>
      <c r="B1463" s="5" t="s">
        <v>9</v>
      </c>
      <c r="C1463" s="5" t="s">
        <v>31</v>
      </c>
      <c r="D1463" s="3">
        <v>42999</v>
      </c>
    </row>
    <row r="1464" spans="1:4" x14ac:dyDescent="0.25">
      <c r="A1464" s="5">
        <v>2008</v>
      </c>
      <c r="B1464" s="5" t="s">
        <v>10</v>
      </c>
      <c r="C1464" s="5" t="s">
        <v>31</v>
      </c>
      <c r="D1464" s="3">
        <v>38127</v>
      </c>
    </row>
    <row r="1465" spans="1:4" x14ac:dyDescent="0.25">
      <c r="A1465" s="5">
        <v>2008</v>
      </c>
      <c r="B1465" s="5" t="s">
        <v>11</v>
      </c>
      <c r="C1465" s="5" t="s">
        <v>31</v>
      </c>
      <c r="D1465" s="3">
        <v>35361</v>
      </c>
    </row>
    <row r="1466" spans="1:4" x14ac:dyDescent="0.25">
      <c r="A1466" s="5">
        <v>2009</v>
      </c>
      <c r="B1466" s="5" t="s">
        <v>12</v>
      </c>
      <c r="C1466" s="5" t="s">
        <v>31</v>
      </c>
      <c r="D1466" s="3">
        <v>30370</v>
      </c>
    </row>
    <row r="1467" spans="1:4" x14ac:dyDescent="0.25">
      <c r="A1467" s="5">
        <v>2009</v>
      </c>
      <c r="B1467" s="5" t="s">
        <v>13</v>
      </c>
      <c r="C1467" s="5" t="s">
        <v>31</v>
      </c>
      <c r="D1467" s="3">
        <v>29600</v>
      </c>
    </row>
    <row r="1468" spans="1:4" x14ac:dyDescent="0.25">
      <c r="A1468" s="5">
        <v>2009</v>
      </c>
      <c r="B1468" s="5" t="s">
        <v>14</v>
      </c>
      <c r="C1468" s="5" t="s">
        <v>31</v>
      </c>
      <c r="D1468" s="3">
        <v>33929</v>
      </c>
    </row>
    <row r="1469" spans="1:4" x14ac:dyDescent="0.25">
      <c r="A1469" s="5">
        <v>2009</v>
      </c>
      <c r="B1469" s="5" t="s">
        <v>15</v>
      </c>
      <c r="C1469" s="5" t="s">
        <v>31</v>
      </c>
      <c r="D1469" s="3">
        <v>32722</v>
      </c>
    </row>
    <row r="1470" spans="1:4" x14ac:dyDescent="0.25">
      <c r="A1470" s="5">
        <v>2009</v>
      </c>
      <c r="B1470" s="5" t="s">
        <v>4</v>
      </c>
      <c r="C1470" s="5" t="s">
        <v>31</v>
      </c>
      <c r="D1470" s="3">
        <v>33757</v>
      </c>
    </row>
    <row r="1471" spans="1:4" x14ac:dyDescent="0.25">
      <c r="A1471" s="5">
        <v>2009</v>
      </c>
      <c r="B1471" s="5" t="s">
        <v>5</v>
      </c>
      <c r="C1471" s="5" t="s">
        <v>31</v>
      </c>
      <c r="D1471" s="3">
        <v>36929</v>
      </c>
    </row>
    <row r="1472" spans="1:4" x14ac:dyDescent="0.25">
      <c r="A1472" s="5">
        <v>2009</v>
      </c>
      <c r="B1472" s="5" t="s">
        <v>6</v>
      </c>
      <c r="C1472" s="5" t="s">
        <v>31</v>
      </c>
      <c r="D1472" s="3">
        <v>36949</v>
      </c>
    </row>
    <row r="1473" spans="1:4" x14ac:dyDescent="0.25">
      <c r="A1473" s="5">
        <v>2009</v>
      </c>
      <c r="B1473" s="5" t="s">
        <v>7</v>
      </c>
      <c r="C1473" s="5" t="s">
        <v>31</v>
      </c>
      <c r="D1473" s="3">
        <v>38822</v>
      </c>
    </row>
    <row r="1474" spans="1:4" x14ac:dyDescent="0.25">
      <c r="A1474" s="5">
        <v>2009</v>
      </c>
      <c r="B1474" s="5" t="s">
        <v>8</v>
      </c>
      <c r="C1474" s="5" t="s">
        <v>31</v>
      </c>
      <c r="D1474" s="3">
        <v>43678</v>
      </c>
    </row>
    <row r="1475" spans="1:4" x14ac:dyDescent="0.25">
      <c r="A1475" s="5">
        <v>2009</v>
      </c>
      <c r="B1475" s="5" t="s">
        <v>9</v>
      </c>
      <c r="C1475" s="5" t="s">
        <v>31</v>
      </c>
      <c r="D1475" s="3">
        <v>42537</v>
      </c>
    </row>
    <row r="1476" spans="1:4" x14ac:dyDescent="0.25">
      <c r="A1476" s="5">
        <v>2009</v>
      </c>
      <c r="B1476" s="5" t="s">
        <v>10</v>
      </c>
      <c r="C1476" s="5" t="s">
        <v>31</v>
      </c>
      <c r="D1476" s="3">
        <v>40314</v>
      </c>
    </row>
    <row r="1477" spans="1:4" x14ac:dyDescent="0.25">
      <c r="A1477" s="5">
        <v>2009</v>
      </c>
      <c r="B1477" s="5" t="s">
        <v>11</v>
      </c>
      <c r="C1477" s="5" t="s">
        <v>31</v>
      </c>
      <c r="D1477" s="3">
        <v>39288</v>
      </c>
    </row>
    <row r="1478" spans="1:4" x14ac:dyDescent="0.25">
      <c r="A1478" s="5">
        <v>2010</v>
      </c>
      <c r="B1478" s="5" t="s">
        <v>12</v>
      </c>
      <c r="C1478" s="5" t="s">
        <v>31</v>
      </c>
      <c r="D1478" s="3">
        <v>32190</v>
      </c>
    </row>
    <row r="1479" spans="1:4" x14ac:dyDescent="0.25">
      <c r="A1479" s="5">
        <v>2010</v>
      </c>
      <c r="B1479" s="5" t="s">
        <v>13</v>
      </c>
      <c r="C1479" s="5" t="s">
        <v>31</v>
      </c>
      <c r="D1479" s="3">
        <v>33600</v>
      </c>
    </row>
    <row r="1480" spans="1:4" x14ac:dyDescent="0.25">
      <c r="A1480" s="5">
        <v>2010</v>
      </c>
      <c r="B1480" s="5" t="s">
        <v>14</v>
      </c>
      <c r="C1480" s="5" t="s">
        <v>31</v>
      </c>
      <c r="D1480" s="3">
        <v>43109</v>
      </c>
    </row>
    <row r="1481" spans="1:4" x14ac:dyDescent="0.25">
      <c r="A1481" s="5">
        <v>2010</v>
      </c>
      <c r="B1481" s="5" t="s">
        <v>15</v>
      </c>
      <c r="C1481" s="5" t="s">
        <v>31</v>
      </c>
      <c r="D1481" s="3">
        <v>40877</v>
      </c>
    </row>
    <row r="1482" spans="1:4" x14ac:dyDescent="0.25">
      <c r="A1482" s="5">
        <v>2010</v>
      </c>
      <c r="B1482" s="5" t="s">
        <v>4</v>
      </c>
      <c r="C1482" s="5" t="s">
        <v>31</v>
      </c>
      <c r="D1482" s="3">
        <v>39440</v>
      </c>
    </row>
    <row r="1483" spans="1:4" x14ac:dyDescent="0.25">
      <c r="A1483" s="5">
        <v>2010</v>
      </c>
      <c r="B1483" s="5" t="s">
        <v>5</v>
      </c>
      <c r="C1483" s="5" t="s">
        <v>31</v>
      </c>
      <c r="D1483" s="3">
        <v>42575</v>
      </c>
    </row>
    <row r="1484" spans="1:4" x14ac:dyDescent="0.25">
      <c r="A1484" s="5">
        <v>2010</v>
      </c>
      <c r="B1484" s="5" t="s">
        <v>6</v>
      </c>
      <c r="C1484" s="5" t="s">
        <v>31</v>
      </c>
      <c r="D1484" s="3">
        <v>41179</v>
      </c>
    </row>
    <row r="1485" spans="1:4" x14ac:dyDescent="0.25">
      <c r="A1485" s="5">
        <v>2010</v>
      </c>
      <c r="B1485" s="5" t="s">
        <v>7</v>
      </c>
      <c r="C1485" s="5" t="s">
        <v>31</v>
      </c>
      <c r="D1485" s="3">
        <v>41558</v>
      </c>
    </row>
    <row r="1486" spans="1:4" x14ac:dyDescent="0.25">
      <c r="A1486" s="5">
        <v>2010</v>
      </c>
      <c r="B1486" s="5" t="s">
        <v>8</v>
      </c>
      <c r="C1486" s="5" t="s">
        <v>31</v>
      </c>
      <c r="D1486" s="3">
        <v>45482</v>
      </c>
    </row>
    <row r="1487" spans="1:4" x14ac:dyDescent="0.25">
      <c r="A1487" s="5">
        <v>2010</v>
      </c>
      <c r="B1487" s="5" t="s">
        <v>9</v>
      </c>
      <c r="C1487" s="5" t="s">
        <v>31</v>
      </c>
      <c r="D1487" s="3">
        <v>37983</v>
      </c>
    </row>
    <row r="1488" spans="1:4" x14ac:dyDescent="0.25">
      <c r="A1488" s="5">
        <v>2010</v>
      </c>
      <c r="B1488" s="5" t="s">
        <v>10</v>
      </c>
      <c r="C1488" s="5" t="s">
        <v>31</v>
      </c>
      <c r="D1488" s="3">
        <v>40286</v>
      </c>
    </row>
    <row r="1489" spans="1:4" x14ac:dyDescent="0.25">
      <c r="A1489" s="5">
        <v>2010</v>
      </c>
      <c r="B1489" s="5" t="s">
        <v>11</v>
      </c>
      <c r="C1489" s="5" t="s">
        <v>31</v>
      </c>
      <c r="D1489" s="3">
        <v>38122</v>
      </c>
    </row>
    <row r="1490" spans="1:4" x14ac:dyDescent="0.25">
      <c r="A1490" s="5">
        <v>2011</v>
      </c>
      <c r="B1490" s="5" t="s">
        <v>12</v>
      </c>
      <c r="C1490" s="5" t="s">
        <v>31</v>
      </c>
      <c r="D1490" s="3">
        <v>29081</v>
      </c>
    </row>
    <row r="1491" spans="1:4" x14ac:dyDescent="0.25">
      <c r="A1491" s="5">
        <v>2011</v>
      </c>
      <c r="B1491" s="5" t="s">
        <v>13</v>
      </c>
      <c r="C1491" s="5" t="s">
        <v>31</v>
      </c>
      <c r="D1491" s="3">
        <v>29737</v>
      </c>
    </row>
    <row r="1492" spans="1:4" x14ac:dyDescent="0.25">
      <c r="A1492" s="5">
        <v>2011</v>
      </c>
      <c r="B1492" s="5" t="s">
        <v>14</v>
      </c>
      <c r="C1492" s="5" t="s">
        <v>31</v>
      </c>
      <c r="D1492" s="3">
        <v>32130</v>
      </c>
    </row>
    <row r="1493" spans="1:4" x14ac:dyDescent="0.25">
      <c r="A1493" s="5">
        <v>2011</v>
      </c>
      <c r="B1493" s="5" t="s">
        <v>15</v>
      </c>
      <c r="C1493" s="5" t="s">
        <v>31</v>
      </c>
      <c r="D1493" s="3">
        <v>27871</v>
      </c>
    </row>
    <row r="1494" spans="1:4" x14ac:dyDescent="0.25">
      <c r="A1494" s="5">
        <v>2011</v>
      </c>
      <c r="B1494" s="5" t="s">
        <v>4</v>
      </c>
      <c r="C1494" s="5" t="s">
        <v>31</v>
      </c>
      <c r="D1494" s="3">
        <v>34010</v>
      </c>
    </row>
    <row r="1495" spans="1:4" x14ac:dyDescent="0.25">
      <c r="A1495" s="5">
        <v>2011</v>
      </c>
      <c r="B1495" s="5" t="s">
        <v>5</v>
      </c>
      <c r="C1495" s="5" t="s">
        <v>31</v>
      </c>
      <c r="D1495" s="3">
        <v>28199</v>
      </c>
    </row>
    <row r="1496" spans="1:4" x14ac:dyDescent="0.25">
      <c r="A1496" s="5">
        <v>2011</v>
      </c>
      <c r="B1496" s="5" t="s">
        <v>6</v>
      </c>
      <c r="C1496" s="5" t="s">
        <v>31</v>
      </c>
      <c r="D1496" s="3">
        <v>14021</v>
      </c>
    </row>
    <row r="1497" spans="1:4" x14ac:dyDescent="0.25">
      <c r="A1497" s="5">
        <v>2011</v>
      </c>
      <c r="B1497" s="5" t="s">
        <v>7</v>
      </c>
      <c r="C1497" s="5" t="s">
        <v>31</v>
      </c>
      <c r="D1497" s="3">
        <v>4475</v>
      </c>
    </row>
    <row r="1498" spans="1:4" x14ac:dyDescent="0.25">
      <c r="A1498" s="5">
        <v>2011</v>
      </c>
      <c r="B1498" s="5" t="s">
        <v>8</v>
      </c>
      <c r="C1498" s="5" t="s">
        <v>31</v>
      </c>
      <c r="D1498" s="3">
        <v>3679</v>
      </c>
    </row>
    <row r="1499" spans="1:4" x14ac:dyDescent="0.25">
      <c r="A1499" s="5">
        <v>2011</v>
      </c>
      <c r="B1499" s="5" t="s">
        <v>9</v>
      </c>
      <c r="C1499" s="5" t="s">
        <v>31</v>
      </c>
      <c r="D1499" s="3">
        <v>10789</v>
      </c>
    </row>
    <row r="1500" spans="1:4" x14ac:dyDescent="0.25">
      <c r="A1500" s="5">
        <v>2011</v>
      </c>
      <c r="B1500" s="5" t="s">
        <v>10</v>
      </c>
      <c r="C1500" s="5" t="s">
        <v>31</v>
      </c>
      <c r="D1500" s="3">
        <v>29757</v>
      </c>
    </row>
    <row r="1501" spans="1:4" x14ac:dyDescent="0.25">
      <c r="A1501" s="5">
        <v>2011</v>
      </c>
      <c r="B1501" s="5" t="s">
        <v>11</v>
      </c>
      <c r="C1501" s="5" t="s">
        <v>31</v>
      </c>
      <c r="D1501" s="3">
        <v>28782</v>
      </c>
    </row>
    <row r="1502" spans="1:4" x14ac:dyDescent="0.25">
      <c r="A1502" s="5">
        <v>2012</v>
      </c>
      <c r="B1502" s="5" t="s">
        <v>12</v>
      </c>
      <c r="C1502" s="5" t="s">
        <v>31</v>
      </c>
      <c r="D1502" s="3">
        <v>26068</v>
      </c>
    </row>
    <row r="1503" spans="1:4" x14ac:dyDescent="0.25">
      <c r="A1503" s="5">
        <v>2012</v>
      </c>
      <c r="B1503" s="5" t="s">
        <v>13</v>
      </c>
      <c r="C1503" s="5" t="s">
        <v>31</v>
      </c>
      <c r="D1503" s="3">
        <v>24847</v>
      </c>
    </row>
    <row r="1504" spans="1:4" x14ac:dyDescent="0.25">
      <c r="A1504" s="5">
        <v>2012</v>
      </c>
      <c r="B1504" s="5" t="s">
        <v>14</v>
      </c>
      <c r="C1504" s="5" t="s">
        <v>31</v>
      </c>
      <c r="D1504" s="3">
        <v>34289</v>
      </c>
    </row>
    <row r="1505" spans="1:4" x14ac:dyDescent="0.25">
      <c r="A1505" s="5">
        <v>2012</v>
      </c>
      <c r="B1505" s="5" t="s">
        <v>15</v>
      </c>
      <c r="C1505" s="5" t="s">
        <v>31</v>
      </c>
      <c r="D1505" s="3">
        <v>28570</v>
      </c>
    </row>
    <row r="1506" spans="1:4" x14ac:dyDescent="0.25">
      <c r="A1506" s="5">
        <v>2012</v>
      </c>
      <c r="B1506" s="5" t="s">
        <v>4</v>
      </c>
      <c r="C1506" s="5" t="s">
        <v>31</v>
      </c>
      <c r="D1506" s="3">
        <v>34160</v>
      </c>
    </row>
    <row r="1507" spans="1:4" x14ac:dyDescent="0.25">
      <c r="A1507" s="5">
        <v>2012</v>
      </c>
      <c r="B1507" s="5" t="s">
        <v>5</v>
      </c>
      <c r="C1507" s="5" t="s">
        <v>31</v>
      </c>
      <c r="D1507" s="3">
        <v>33894</v>
      </c>
    </row>
    <row r="1508" spans="1:4" x14ac:dyDescent="0.25">
      <c r="A1508" s="5">
        <v>2012</v>
      </c>
      <c r="B1508" s="5" t="s">
        <v>6</v>
      </c>
      <c r="C1508" s="5" t="s">
        <v>31</v>
      </c>
      <c r="D1508" s="3">
        <v>32693</v>
      </c>
    </row>
    <row r="1509" spans="1:4" x14ac:dyDescent="0.25">
      <c r="A1509" s="5">
        <v>2012</v>
      </c>
      <c r="B1509" s="5" t="s">
        <v>7</v>
      </c>
      <c r="C1509" s="5" t="s">
        <v>31</v>
      </c>
      <c r="D1509" s="3">
        <v>28479</v>
      </c>
    </row>
    <row r="1510" spans="1:4" x14ac:dyDescent="0.25">
      <c r="A1510" s="5">
        <v>2012</v>
      </c>
      <c r="B1510" s="5" t="s">
        <v>8</v>
      </c>
      <c r="C1510" s="5" t="s">
        <v>31</v>
      </c>
      <c r="D1510" s="3">
        <v>25731</v>
      </c>
    </row>
    <row r="1511" spans="1:4" x14ac:dyDescent="0.25">
      <c r="A1511" s="5">
        <v>2012</v>
      </c>
      <c r="B1511" s="5" t="s">
        <v>9</v>
      </c>
      <c r="C1511" s="5" t="s">
        <v>31</v>
      </c>
      <c r="D1511" s="3">
        <v>25634</v>
      </c>
    </row>
    <row r="1512" spans="1:4" x14ac:dyDescent="0.25">
      <c r="A1512" s="5">
        <v>2012</v>
      </c>
      <c r="B1512" s="5" t="s">
        <v>10</v>
      </c>
      <c r="C1512" s="5" t="s">
        <v>31</v>
      </c>
      <c r="D1512" s="3">
        <v>26042</v>
      </c>
    </row>
    <row r="1513" spans="1:4" x14ac:dyDescent="0.25">
      <c r="A1513" s="5">
        <v>2012</v>
      </c>
      <c r="B1513" s="5" t="s">
        <v>11</v>
      </c>
      <c r="C1513" s="5" t="s">
        <v>31</v>
      </c>
      <c r="D1513" s="3">
        <v>24760</v>
      </c>
    </row>
    <row r="1514" spans="1:4" x14ac:dyDescent="0.25">
      <c r="A1514" s="5">
        <v>2013</v>
      </c>
      <c r="B1514" s="5" t="s">
        <v>12</v>
      </c>
      <c r="C1514" s="5" t="s">
        <v>31</v>
      </c>
      <c r="D1514" s="3">
        <v>19190</v>
      </c>
    </row>
    <row r="1515" spans="1:4" x14ac:dyDescent="0.25">
      <c r="A1515" s="5">
        <v>2013</v>
      </c>
      <c r="B1515" s="5" t="s">
        <v>13</v>
      </c>
      <c r="C1515" s="5" t="s">
        <v>31</v>
      </c>
      <c r="D1515" s="3">
        <v>17887</v>
      </c>
    </row>
    <row r="1516" spans="1:4" x14ac:dyDescent="0.25">
      <c r="A1516" s="5">
        <v>2013</v>
      </c>
      <c r="B1516" s="5" t="s">
        <v>14</v>
      </c>
      <c r="C1516" s="5" t="s">
        <v>31</v>
      </c>
      <c r="D1516" s="3">
        <v>20469</v>
      </c>
    </row>
    <row r="1517" spans="1:4" x14ac:dyDescent="0.25">
      <c r="A1517" s="5">
        <v>2013</v>
      </c>
      <c r="B1517" s="5" t="s">
        <v>15</v>
      </c>
      <c r="C1517" s="5" t="s">
        <v>31</v>
      </c>
      <c r="D1517" s="3">
        <v>14918</v>
      </c>
    </row>
    <row r="1518" spans="1:4" x14ac:dyDescent="0.25">
      <c r="A1518" s="5">
        <v>2013</v>
      </c>
      <c r="B1518" s="5" t="s">
        <v>4</v>
      </c>
      <c r="C1518" s="5" t="s">
        <v>31</v>
      </c>
      <c r="D1518" s="3">
        <v>24735</v>
      </c>
    </row>
    <row r="1519" spans="1:4" x14ac:dyDescent="0.25">
      <c r="A1519" s="5">
        <v>2013</v>
      </c>
      <c r="B1519" s="5" t="s">
        <v>5</v>
      </c>
      <c r="C1519" s="5" t="s">
        <v>31</v>
      </c>
      <c r="D1519" s="3">
        <v>18363</v>
      </c>
    </row>
    <row r="1520" spans="1:4" x14ac:dyDescent="0.25">
      <c r="A1520" s="5">
        <v>2013</v>
      </c>
      <c r="B1520" s="5" t="s">
        <v>6</v>
      </c>
      <c r="C1520" s="5" t="s">
        <v>31</v>
      </c>
      <c r="D1520" s="3">
        <v>24175</v>
      </c>
    </row>
    <row r="1521" spans="1:4" x14ac:dyDescent="0.25">
      <c r="A1521" s="5">
        <v>2013</v>
      </c>
      <c r="B1521" s="5" t="s">
        <v>7</v>
      </c>
      <c r="C1521" s="5" t="s">
        <v>31</v>
      </c>
      <c r="D1521" s="3">
        <v>21900</v>
      </c>
    </row>
    <row r="1522" spans="1:4" x14ac:dyDescent="0.25">
      <c r="A1522" s="5">
        <v>2013</v>
      </c>
      <c r="B1522" s="5" t="s">
        <v>8</v>
      </c>
      <c r="C1522" s="5" t="s">
        <v>31</v>
      </c>
      <c r="D1522" s="3">
        <v>21609</v>
      </c>
    </row>
    <row r="1523" spans="1:4" x14ac:dyDescent="0.25">
      <c r="A1523" s="5">
        <v>2013</v>
      </c>
      <c r="B1523" s="5" t="s">
        <v>9</v>
      </c>
      <c r="C1523" s="5" t="s">
        <v>31</v>
      </c>
      <c r="D1523" s="3">
        <v>24244</v>
      </c>
    </row>
    <row r="1524" spans="1:4" x14ac:dyDescent="0.25">
      <c r="A1524" s="5">
        <v>2013</v>
      </c>
      <c r="B1524" s="5" t="s">
        <v>10</v>
      </c>
      <c r="C1524" s="5" t="s">
        <v>31</v>
      </c>
      <c r="D1524" s="3">
        <v>16770</v>
      </c>
    </row>
    <row r="1525" spans="1:4" x14ac:dyDescent="0.25">
      <c r="A1525" s="5">
        <v>2013</v>
      </c>
      <c r="B1525" s="5" t="s">
        <v>11</v>
      </c>
      <c r="C1525" s="5" t="s">
        <v>31</v>
      </c>
      <c r="D1525" s="3">
        <v>16847</v>
      </c>
    </row>
    <row r="1526" spans="1:4" x14ac:dyDescent="0.25">
      <c r="A1526" s="5">
        <v>2014</v>
      </c>
      <c r="B1526" s="5" t="s">
        <v>12</v>
      </c>
      <c r="C1526" s="5" t="s">
        <v>31</v>
      </c>
      <c r="D1526" s="3">
        <v>15181</v>
      </c>
    </row>
    <row r="1527" spans="1:4" x14ac:dyDescent="0.25">
      <c r="A1527" s="5">
        <v>2014</v>
      </c>
      <c r="B1527" s="5" t="s">
        <v>13</v>
      </c>
      <c r="C1527" s="5" t="s">
        <v>31</v>
      </c>
      <c r="D1527" s="3">
        <v>14103</v>
      </c>
    </row>
    <row r="1528" spans="1:4" x14ac:dyDescent="0.25">
      <c r="A1528" s="5">
        <v>2014</v>
      </c>
      <c r="B1528" s="5" t="s">
        <v>14</v>
      </c>
      <c r="C1528" s="5" t="s">
        <v>31</v>
      </c>
      <c r="D1528" s="3">
        <v>12663</v>
      </c>
    </row>
    <row r="1529" spans="1:4" x14ac:dyDescent="0.25">
      <c r="A1529" s="5">
        <v>2014</v>
      </c>
      <c r="B1529" s="5" t="s">
        <v>15</v>
      </c>
      <c r="C1529" s="5" t="s">
        <v>31</v>
      </c>
      <c r="D1529" s="3">
        <v>19110</v>
      </c>
    </row>
    <row r="1530" spans="1:4" x14ac:dyDescent="0.25">
      <c r="A1530" s="5">
        <v>2014</v>
      </c>
      <c r="B1530" s="5" t="s">
        <v>4</v>
      </c>
      <c r="C1530" s="5" t="s">
        <v>31</v>
      </c>
      <c r="D1530" s="3">
        <v>17078</v>
      </c>
    </row>
    <row r="1531" spans="1:4" x14ac:dyDescent="0.25">
      <c r="A1531" s="5">
        <v>2014</v>
      </c>
      <c r="B1531" s="5" t="s">
        <v>5</v>
      </c>
      <c r="C1531" s="5" t="s">
        <v>31</v>
      </c>
      <c r="D1531" s="3">
        <v>16170</v>
      </c>
    </row>
    <row r="1532" spans="1:4" x14ac:dyDescent="0.25">
      <c r="A1532" s="5">
        <v>2014</v>
      </c>
      <c r="B1532" s="5" t="s">
        <v>6</v>
      </c>
      <c r="C1532" s="5" t="s">
        <v>31</v>
      </c>
      <c r="D1532" s="3">
        <v>14073</v>
      </c>
    </row>
    <row r="1533" spans="1:4" x14ac:dyDescent="0.25">
      <c r="A1533" s="5">
        <v>2014</v>
      </c>
      <c r="B1533" s="5" t="s">
        <v>7</v>
      </c>
      <c r="C1533" s="5" t="s">
        <v>31</v>
      </c>
      <c r="D1533" s="3">
        <v>14390</v>
      </c>
    </row>
    <row r="1534" spans="1:4" x14ac:dyDescent="0.25">
      <c r="A1534" s="5">
        <v>2014</v>
      </c>
      <c r="B1534" s="5" t="s">
        <v>8</v>
      </c>
      <c r="C1534" s="5" t="s">
        <v>31</v>
      </c>
      <c r="D1534" s="3">
        <v>18667</v>
      </c>
    </row>
    <row r="1535" spans="1:4" x14ac:dyDescent="0.25">
      <c r="A1535" s="5">
        <v>2014</v>
      </c>
      <c r="B1535" s="5" t="s">
        <v>9</v>
      </c>
      <c r="C1535" s="5" t="s">
        <v>31</v>
      </c>
      <c r="D1535" s="3">
        <v>18710</v>
      </c>
    </row>
    <row r="1536" spans="1:4" x14ac:dyDescent="0.25">
      <c r="A1536" s="5">
        <v>2014</v>
      </c>
      <c r="B1536" s="5" t="s">
        <v>10</v>
      </c>
      <c r="C1536" s="5" t="s">
        <v>31</v>
      </c>
      <c r="D1536" s="3">
        <v>14248</v>
      </c>
    </row>
    <row r="1537" spans="1:4" x14ac:dyDescent="0.25">
      <c r="A1537" s="5">
        <v>2014</v>
      </c>
      <c r="B1537" s="5" t="s">
        <v>11</v>
      </c>
      <c r="C1537" s="5" t="s">
        <v>31</v>
      </c>
      <c r="D1537" s="3">
        <v>13941</v>
      </c>
    </row>
    <row r="1538" spans="1:4" x14ac:dyDescent="0.25">
      <c r="A1538" s="5">
        <v>2015</v>
      </c>
      <c r="B1538" s="5" t="s">
        <v>12</v>
      </c>
      <c r="C1538" s="5" t="s">
        <v>31</v>
      </c>
      <c r="D1538" s="3">
        <v>12684</v>
      </c>
    </row>
    <row r="1539" spans="1:4" x14ac:dyDescent="0.25">
      <c r="A1539" s="5">
        <v>2015</v>
      </c>
      <c r="B1539" s="5" t="s">
        <v>13</v>
      </c>
      <c r="C1539" s="5" t="s">
        <v>31</v>
      </c>
      <c r="D1539" s="3">
        <v>12404</v>
      </c>
    </row>
    <row r="1540" spans="1:4" x14ac:dyDescent="0.25">
      <c r="A1540" s="5">
        <v>2015</v>
      </c>
      <c r="B1540" s="5" t="s">
        <v>14</v>
      </c>
      <c r="C1540" s="5" t="s">
        <v>31</v>
      </c>
      <c r="D1540" s="3">
        <v>12482</v>
      </c>
    </row>
    <row r="1541" spans="1:4" x14ac:dyDescent="0.25">
      <c r="A1541" s="5">
        <v>2015</v>
      </c>
      <c r="B1541" s="5" t="s">
        <v>15</v>
      </c>
      <c r="C1541" s="5" t="s">
        <v>31</v>
      </c>
      <c r="D1541" s="3">
        <v>19987</v>
      </c>
    </row>
    <row r="1542" spans="1:4" x14ac:dyDescent="0.25">
      <c r="A1542" s="5">
        <v>2015</v>
      </c>
      <c r="B1542" s="5" t="s">
        <v>4</v>
      </c>
      <c r="C1542" s="5" t="s">
        <v>31</v>
      </c>
      <c r="D1542" s="3">
        <v>21916</v>
      </c>
    </row>
    <row r="1543" spans="1:4" x14ac:dyDescent="0.25">
      <c r="A1543" s="5">
        <v>2015</v>
      </c>
      <c r="B1543" s="5" t="s">
        <v>5</v>
      </c>
      <c r="C1543" s="5" t="s">
        <v>31</v>
      </c>
      <c r="D1543" s="3">
        <v>23953</v>
      </c>
    </row>
    <row r="1544" spans="1:4" x14ac:dyDescent="0.25">
      <c r="A1544" s="5">
        <v>2015</v>
      </c>
      <c r="B1544" s="5" t="s">
        <v>6</v>
      </c>
      <c r="C1544" s="5" t="s">
        <v>31</v>
      </c>
      <c r="D1544" s="3">
        <v>23675</v>
      </c>
    </row>
    <row r="1545" spans="1:4" x14ac:dyDescent="0.25">
      <c r="A1545" s="5">
        <v>2015</v>
      </c>
      <c r="B1545" s="5" t="s">
        <v>7</v>
      </c>
      <c r="C1545" s="5" t="s">
        <v>31</v>
      </c>
      <c r="D1545" s="3">
        <v>20597</v>
      </c>
    </row>
    <row r="1546" spans="1:4" x14ac:dyDescent="0.25">
      <c r="A1546" s="5">
        <v>2015</v>
      </c>
      <c r="B1546" s="5" t="s">
        <v>8</v>
      </c>
      <c r="C1546" s="5" t="s">
        <v>31</v>
      </c>
      <c r="D1546" s="3">
        <v>25733</v>
      </c>
    </row>
    <row r="1547" spans="1:4" x14ac:dyDescent="0.25">
      <c r="A1547" s="5">
        <v>2015</v>
      </c>
      <c r="B1547" s="5" t="s">
        <v>9</v>
      </c>
      <c r="C1547" s="5" t="s">
        <v>31</v>
      </c>
      <c r="D1547" s="3">
        <v>23083</v>
      </c>
    </row>
    <row r="1548" spans="1:4" x14ac:dyDescent="0.25">
      <c r="A1548" s="5">
        <v>2015</v>
      </c>
      <c r="B1548" s="5" t="s">
        <v>10</v>
      </c>
      <c r="C1548" s="5" t="s">
        <v>31</v>
      </c>
      <c r="D1548" s="3">
        <v>23766</v>
      </c>
    </row>
    <row r="1549" spans="1:4" x14ac:dyDescent="0.25">
      <c r="A1549" s="5">
        <v>2015</v>
      </c>
      <c r="B1549" s="5" t="s">
        <v>11</v>
      </c>
      <c r="C1549" s="5" t="s">
        <v>31</v>
      </c>
      <c r="D1549" s="3">
        <v>17966</v>
      </c>
    </row>
    <row r="1550" spans="1:4" x14ac:dyDescent="0.25">
      <c r="A1550" s="5">
        <v>2016</v>
      </c>
      <c r="B1550" s="5" t="s">
        <v>12</v>
      </c>
      <c r="C1550" s="5" t="s">
        <v>31</v>
      </c>
      <c r="D1550" s="3">
        <v>16893</v>
      </c>
    </row>
    <row r="1551" spans="1:4" x14ac:dyDescent="0.25">
      <c r="A1551" s="5">
        <v>2016</v>
      </c>
      <c r="B1551" s="5" t="s">
        <v>13</v>
      </c>
      <c r="C1551" s="5" t="s">
        <v>31</v>
      </c>
      <c r="D1551" s="3">
        <v>18773</v>
      </c>
    </row>
    <row r="1552" spans="1:4" x14ac:dyDescent="0.25">
      <c r="A1552" s="5">
        <v>2016</v>
      </c>
      <c r="B1552" s="5" t="s">
        <v>14</v>
      </c>
      <c r="C1552" s="5" t="s">
        <v>31</v>
      </c>
      <c r="D1552" s="3">
        <v>22803</v>
      </c>
    </row>
    <row r="1553" spans="1:4" x14ac:dyDescent="0.25">
      <c r="A1553" s="5">
        <v>2016</v>
      </c>
      <c r="B1553" s="5" t="s">
        <v>15</v>
      </c>
      <c r="C1553" s="5" t="s">
        <v>31</v>
      </c>
      <c r="D1553" s="3">
        <v>24439</v>
      </c>
    </row>
    <row r="1554" spans="1:4" x14ac:dyDescent="0.25">
      <c r="A1554" s="5">
        <v>2016</v>
      </c>
      <c r="B1554" s="5" t="s">
        <v>4</v>
      </c>
      <c r="C1554" s="5" t="s">
        <v>31</v>
      </c>
      <c r="D1554" s="3">
        <v>24076</v>
      </c>
    </row>
    <row r="1555" spans="1:4" x14ac:dyDescent="0.25">
      <c r="A1555" s="5">
        <v>2016</v>
      </c>
      <c r="B1555" s="5" t="s">
        <v>5</v>
      </c>
      <c r="C1555" s="5" t="s">
        <v>31</v>
      </c>
      <c r="D1555" s="3">
        <v>22431</v>
      </c>
    </row>
    <row r="1556" spans="1:4" x14ac:dyDescent="0.25">
      <c r="A1556" s="5">
        <v>2016</v>
      </c>
      <c r="B1556" s="5" t="s">
        <v>6</v>
      </c>
      <c r="C1556" s="5" t="s">
        <v>31</v>
      </c>
      <c r="D1556" s="3">
        <v>21168</v>
      </c>
    </row>
    <row r="1557" spans="1:4" x14ac:dyDescent="0.25">
      <c r="A1557" s="5">
        <v>2016</v>
      </c>
      <c r="B1557" s="5" t="s">
        <v>7</v>
      </c>
      <c r="C1557" s="5" t="s">
        <v>31</v>
      </c>
      <c r="D1557" s="3">
        <v>24235</v>
      </c>
    </row>
    <row r="1558" spans="1:4" x14ac:dyDescent="0.25">
      <c r="A1558" s="5">
        <v>2016</v>
      </c>
      <c r="B1558" s="5" t="s">
        <v>8</v>
      </c>
      <c r="C1558" s="5" t="s">
        <v>31</v>
      </c>
      <c r="D1558" s="3">
        <v>24608</v>
      </c>
    </row>
    <row r="1559" spans="1:4" x14ac:dyDescent="0.25">
      <c r="A1559" s="5">
        <v>2016</v>
      </c>
      <c r="B1559" s="5" t="s">
        <v>9</v>
      </c>
      <c r="C1559" s="5" t="s">
        <v>31</v>
      </c>
      <c r="D1559" s="3">
        <v>23181</v>
      </c>
    </row>
    <row r="1560" spans="1:4" x14ac:dyDescent="0.25">
      <c r="A1560" s="5">
        <v>2016</v>
      </c>
      <c r="B1560" s="5" t="s">
        <v>10</v>
      </c>
      <c r="C1560" s="5" t="s">
        <v>31</v>
      </c>
      <c r="D1560" s="3">
        <v>20525</v>
      </c>
    </row>
    <row r="1561" spans="1:4" x14ac:dyDescent="0.25">
      <c r="A1561" s="5">
        <v>2016</v>
      </c>
      <c r="B1561" s="5" t="s">
        <v>11</v>
      </c>
      <c r="C1561" s="5" t="s">
        <v>31</v>
      </c>
      <c r="D1561" s="3">
        <v>20079</v>
      </c>
    </row>
    <row r="1562" spans="1:4" x14ac:dyDescent="0.25">
      <c r="A1562" s="5">
        <v>2017</v>
      </c>
      <c r="B1562" s="5" t="s">
        <v>12</v>
      </c>
      <c r="C1562" s="5" t="s">
        <v>31</v>
      </c>
      <c r="D1562" s="3">
        <v>16790</v>
      </c>
    </row>
    <row r="1563" spans="1:4" x14ac:dyDescent="0.25">
      <c r="A1563" s="5">
        <v>2017</v>
      </c>
      <c r="B1563" s="5" t="s">
        <v>13</v>
      </c>
      <c r="C1563" s="5" t="s">
        <v>31</v>
      </c>
      <c r="D1563" s="3">
        <v>15715</v>
      </c>
    </row>
    <row r="1564" spans="1:4" x14ac:dyDescent="0.25">
      <c r="A1564" s="5">
        <v>2017</v>
      </c>
      <c r="B1564" s="5" t="s">
        <v>14</v>
      </c>
      <c r="C1564" s="5" t="s">
        <v>31</v>
      </c>
      <c r="D1564" s="3">
        <v>23248</v>
      </c>
    </row>
    <row r="1565" spans="1:4" x14ac:dyDescent="0.25">
      <c r="A1565" s="5">
        <v>2017</v>
      </c>
      <c r="B1565" s="5" t="s">
        <v>15</v>
      </c>
      <c r="C1565" s="5" t="s">
        <v>31</v>
      </c>
      <c r="D1565" s="3">
        <v>19857</v>
      </c>
    </row>
    <row r="1566" spans="1:4" x14ac:dyDescent="0.25">
      <c r="A1566" s="5">
        <v>2017</v>
      </c>
      <c r="B1566" s="5" t="s">
        <v>4</v>
      </c>
      <c r="C1566" s="5" t="s">
        <v>31</v>
      </c>
      <c r="D1566" s="3">
        <v>22797</v>
      </c>
    </row>
    <row r="1567" spans="1:4" x14ac:dyDescent="0.25">
      <c r="A1567" s="5">
        <v>2017</v>
      </c>
      <c r="B1567" s="5" t="s">
        <v>5</v>
      </c>
      <c r="C1567" s="5" t="s">
        <v>31</v>
      </c>
      <c r="D1567" s="3">
        <v>27585</v>
      </c>
    </row>
    <row r="1568" spans="1:4" x14ac:dyDescent="0.25">
      <c r="A1568" s="5">
        <v>2017</v>
      </c>
      <c r="B1568" s="5" t="s">
        <v>6</v>
      </c>
      <c r="C1568" s="5" t="s">
        <v>31</v>
      </c>
      <c r="D1568" s="3">
        <v>30521</v>
      </c>
    </row>
    <row r="1569" spans="1:4" x14ac:dyDescent="0.25">
      <c r="A1569" s="5">
        <v>2017</v>
      </c>
      <c r="B1569" s="5" t="s">
        <v>7</v>
      </c>
      <c r="C1569" s="5" t="s">
        <v>31</v>
      </c>
      <c r="D1569" s="3">
        <v>38276</v>
      </c>
    </row>
    <row r="1570" spans="1:4" x14ac:dyDescent="0.25">
      <c r="A1570" s="5">
        <v>2017</v>
      </c>
      <c r="B1570" s="5" t="s">
        <v>8</v>
      </c>
      <c r="C1570" s="5" t="s">
        <v>31</v>
      </c>
      <c r="D1570" s="3">
        <v>40863</v>
      </c>
    </row>
    <row r="1571" spans="1:4" x14ac:dyDescent="0.25">
      <c r="A1571" s="5">
        <v>2017</v>
      </c>
      <c r="B1571" s="5" t="s">
        <v>9</v>
      </c>
      <c r="C1571" s="5" t="s">
        <v>31</v>
      </c>
      <c r="D1571" s="3">
        <v>42405</v>
      </c>
    </row>
    <row r="1572" spans="1:4" x14ac:dyDescent="0.25">
      <c r="A1572" s="5">
        <v>2017</v>
      </c>
      <c r="B1572" s="5" t="s">
        <v>10</v>
      </c>
      <c r="C1572" s="5" t="s">
        <v>31</v>
      </c>
      <c r="D1572" s="3">
        <v>42431</v>
      </c>
    </row>
    <row r="1573" spans="1:4" x14ac:dyDescent="0.25">
      <c r="A1573" s="5">
        <v>2017</v>
      </c>
      <c r="B1573" s="5" t="s">
        <v>11</v>
      </c>
      <c r="C1573" s="5" t="s">
        <v>31</v>
      </c>
      <c r="D1573" s="3">
        <v>31885</v>
      </c>
    </row>
    <row r="1574" spans="1:4" x14ac:dyDescent="0.25">
      <c r="A1574" s="5">
        <v>2018</v>
      </c>
      <c r="B1574" s="5" t="s">
        <v>12</v>
      </c>
      <c r="C1574" s="5" t="s">
        <v>31</v>
      </c>
      <c r="D1574" s="3">
        <v>32126</v>
      </c>
    </row>
    <row r="1575" spans="1:4" x14ac:dyDescent="0.25">
      <c r="A1575" s="5">
        <v>2018</v>
      </c>
      <c r="B1575" s="5" t="s">
        <v>13</v>
      </c>
      <c r="C1575" s="5" t="s">
        <v>31</v>
      </c>
      <c r="D1575" s="3">
        <v>31937</v>
      </c>
    </row>
    <row r="1576" spans="1:4" x14ac:dyDescent="0.25">
      <c r="A1576" s="5">
        <v>2018</v>
      </c>
      <c r="B1576" s="5" t="s">
        <v>14</v>
      </c>
      <c r="C1576" s="5" t="s">
        <v>31</v>
      </c>
      <c r="D1576" s="3">
        <v>42646</v>
      </c>
    </row>
    <row r="1577" spans="1:4" x14ac:dyDescent="0.25">
      <c r="A1577" s="5">
        <v>2018</v>
      </c>
      <c r="B1577" s="5" t="s">
        <v>15</v>
      </c>
      <c r="C1577" s="5" t="s">
        <v>31</v>
      </c>
      <c r="D1577" s="3">
        <v>40845</v>
      </c>
    </row>
    <row r="1578" spans="1:4" x14ac:dyDescent="0.25">
      <c r="A1578" s="5">
        <v>2018</v>
      </c>
      <c r="B1578" s="5" t="s">
        <v>4</v>
      </c>
      <c r="C1578" s="5" t="s">
        <v>31</v>
      </c>
      <c r="D1578" s="3">
        <v>42643</v>
      </c>
    </row>
    <row r="1579" spans="1:4" x14ac:dyDescent="0.25">
      <c r="A1579" s="5">
        <v>2018</v>
      </c>
      <c r="B1579" s="5" t="s">
        <v>5</v>
      </c>
      <c r="C1579" s="5" t="s">
        <v>31</v>
      </c>
      <c r="D1579" s="3">
        <v>41756</v>
      </c>
    </row>
    <row r="1580" spans="1:4" x14ac:dyDescent="0.25">
      <c r="A1580" s="5">
        <v>2018</v>
      </c>
      <c r="B1580" s="5" t="s">
        <v>6</v>
      </c>
      <c r="C1580" s="5" t="s">
        <v>31</v>
      </c>
      <c r="D1580" s="3">
        <v>38906</v>
      </c>
    </row>
    <row r="1581" spans="1:4" x14ac:dyDescent="0.25">
      <c r="A1581" s="5">
        <v>2018</v>
      </c>
      <c r="B1581" s="5" t="s">
        <v>7</v>
      </c>
      <c r="C1581" s="5" t="s">
        <v>31</v>
      </c>
      <c r="D1581" s="3">
        <v>45681</v>
      </c>
    </row>
    <row r="1582" spans="1:4" x14ac:dyDescent="0.25">
      <c r="A1582" s="5">
        <v>2018</v>
      </c>
      <c r="B1582" s="5" t="s">
        <v>8</v>
      </c>
      <c r="C1582" s="5" t="s">
        <v>31</v>
      </c>
      <c r="D1582" s="3">
        <v>39139</v>
      </c>
    </row>
    <row r="1583" spans="1:4" x14ac:dyDescent="0.25">
      <c r="A1583" s="5">
        <v>2018</v>
      </c>
      <c r="B1583" s="5" t="s">
        <v>9</v>
      </c>
      <c r="C1583" s="5" t="s">
        <v>31</v>
      </c>
      <c r="D1583" s="3">
        <v>45350</v>
      </c>
    </row>
    <row r="1584" spans="1:4" x14ac:dyDescent="0.25">
      <c r="A1584" s="5">
        <v>2018</v>
      </c>
      <c r="B1584" s="5" t="s">
        <v>10</v>
      </c>
      <c r="C1584" s="5" t="s">
        <v>31</v>
      </c>
      <c r="D1584" s="3">
        <v>39861</v>
      </c>
    </row>
    <row r="1585" spans="1:4" x14ac:dyDescent="0.25">
      <c r="A1585" s="5">
        <v>2018</v>
      </c>
      <c r="B1585" s="5" t="s">
        <v>11</v>
      </c>
      <c r="C1585" s="5" t="s">
        <v>31</v>
      </c>
      <c r="D1585" s="3">
        <v>31170</v>
      </c>
    </row>
    <row r="1586" spans="1:4" x14ac:dyDescent="0.25">
      <c r="A1586" s="5">
        <v>2019</v>
      </c>
      <c r="B1586" s="5" t="s">
        <v>12</v>
      </c>
      <c r="C1586" s="5" t="s">
        <v>31</v>
      </c>
      <c r="D1586" s="3">
        <v>30643</v>
      </c>
    </row>
    <row r="1587" spans="1:4" x14ac:dyDescent="0.25">
      <c r="A1587" s="5">
        <v>2019</v>
      </c>
      <c r="B1587" s="5" t="s">
        <v>13</v>
      </c>
      <c r="C1587" s="5" t="s">
        <v>31</v>
      </c>
      <c r="D1587" s="3">
        <v>31580</v>
      </c>
    </row>
    <row r="1588" spans="1:4" x14ac:dyDescent="0.25">
      <c r="A1588" s="5">
        <v>2019</v>
      </c>
      <c r="B1588" s="5" t="s">
        <v>14</v>
      </c>
      <c r="C1588" s="5" t="s">
        <v>31</v>
      </c>
      <c r="D1588" s="3">
        <v>35543</v>
      </c>
    </row>
    <row r="1589" spans="1:4" x14ac:dyDescent="0.25">
      <c r="A1589" s="5">
        <v>2019</v>
      </c>
      <c r="B1589" s="5" t="s">
        <v>15</v>
      </c>
      <c r="C1589" s="5" t="s">
        <v>31</v>
      </c>
      <c r="D1589" s="3">
        <v>35654</v>
      </c>
    </row>
    <row r="1590" spans="1:4" x14ac:dyDescent="0.25">
      <c r="A1590" s="5">
        <v>2019</v>
      </c>
      <c r="B1590" s="5" t="s">
        <v>4</v>
      </c>
      <c r="C1590" s="5" t="s">
        <v>31</v>
      </c>
      <c r="D1590" s="3">
        <v>38435</v>
      </c>
    </row>
    <row r="1591" spans="1:4" x14ac:dyDescent="0.25">
      <c r="A1591" s="5">
        <v>2019</v>
      </c>
      <c r="B1591" s="5" t="s">
        <v>5</v>
      </c>
      <c r="C1591" s="5" t="s">
        <v>31</v>
      </c>
      <c r="D1591" s="3">
        <v>33573</v>
      </c>
    </row>
    <row r="1592" spans="1:4" x14ac:dyDescent="0.25">
      <c r="A1592" s="5">
        <v>2019</v>
      </c>
      <c r="B1592" s="5" t="s">
        <v>6</v>
      </c>
      <c r="C1592" s="5" t="s">
        <v>31</v>
      </c>
      <c r="D1592" s="3">
        <v>35560</v>
      </c>
    </row>
    <row r="1593" spans="1:4" x14ac:dyDescent="0.25">
      <c r="A1593" s="5">
        <v>2019</v>
      </c>
      <c r="B1593" s="5" t="s">
        <v>7</v>
      </c>
      <c r="C1593" s="5" t="s">
        <v>31</v>
      </c>
      <c r="D1593" s="3">
        <v>38336</v>
      </c>
    </row>
    <row r="1594" spans="1:4" x14ac:dyDescent="0.25">
      <c r="A1594" s="5">
        <v>2019</v>
      </c>
      <c r="B1594" s="5" t="s">
        <v>8</v>
      </c>
      <c r="C1594" s="5" t="s">
        <v>31</v>
      </c>
      <c r="D1594" s="3">
        <v>37590</v>
      </c>
    </row>
    <row r="1595" spans="1:4" x14ac:dyDescent="0.25">
      <c r="A1595" s="5">
        <v>2019</v>
      </c>
      <c r="B1595" s="5" t="s">
        <v>9</v>
      </c>
      <c r="C1595" s="5" t="s">
        <v>31</v>
      </c>
      <c r="D1595" s="3">
        <v>38598</v>
      </c>
    </row>
    <row r="1596" spans="1:4" x14ac:dyDescent="0.25">
      <c r="A1596" s="5">
        <v>2019</v>
      </c>
      <c r="B1596" s="5" t="s">
        <v>10</v>
      </c>
      <c r="C1596" s="5" t="s">
        <v>31</v>
      </c>
      <c r="D1596" s="3">
        <v>35106</v>
      </c>
    </row>
    <row r="1597" spans="1:4" x14ac:dyDescent="0.25">
      <c r="A1597" s="5">
        <v>2019</v>
      </c>
      <c r="B1597" s="5" t="s">
        <v>11</v>
      </c>
      <c r="C1597" s="5" t="s">
        <v>31</v>
      </c>
      <c r="D1597" s="3">
        <v>31002</v>
      </c>
    </row>
    <row r="1598" spans="1:4" x14ac:dyDescent="0.25">
      <c r="A1598" s="5">
        <v>2020</v>
      </c>
      <c r="B1598" s="5" t="s">
        <v>12</v>
      </c>
      <c r="C1598" s="5" t="s">
        <v>31</v>
      </c>
      <c r="D1598" s="3">
        <v>29760</v>
      </c>
    </row>
    <row r="1599" spans="1:4" x14ac:dyDescent="0.25">
      <c r="A1599" s="5">
        <v>2020</v>
      </c>
      <c r="B1599" s="5" t="s">
        <v>13</v>
      </c>
      <c r="C1599" s="5" t="s">
        <v>31</v>
      </c>
      <c r="D1599" s="3">
        <v>28570</v>
      </c>
    </row>
    <row r="1600" spans="1:4" x14ac:dyDescent="0.25">
      <c r="A1600" s="5">
        <v>2020</v>
      </c>
      <c r="B1600" s="5" t="s">
        <v>14</v>
      </c>
      <c r="C1600" s="5" t="s">
        <v>31</v>
      </c>
      <c r="D1600" s="3">
        <v>19023</v>
      </c>
    </row>
    <row r="1601" spans="1:4" x14ac:dyDescent="0.25">
      <c r="A1601" s="5">
        <v>2020</v>
      </c>
      <c r="B1601" s="5" t="s">
        <v>15</v>
      </c>
      <c r="C1601" s="5" t="s">
        <v>31</v>
      </c>
      <c r="D1601" s="3">
        <v>1886</v>
      </c>
    </row>
    <row r="1602" spans="1:4" x14ac:dyDescent="0.25">
      <c r="A1602" s="5">
        <v>2020</v>
      </c>
      <c r="B1602" s="5" t="s">
        <v>4</v>
      </c>
      <c r="C1602" s="5" t="s">
        <v>31</v>
      </c>
      <c r="D1602" s="3">
        <v>3182</v>
      </c>
    </row>
    <row r="1603" spans="1:4" x14ac:dyDescent="0.25">
      <c r="A1603" s="5">
        <v>2020</v>
      </c>
      <c r="B1603" s="5" t="s">
        <v>5</v>
      </c>
      <c r="C1603" s="5" t="s">
        <v>31</v>
      </c>
      <c r="D1603" s="3">
        <v>3669</v>
      </c>
    </row>
    <row r="1604" spans="1:4" x14ac:dyDescent="0.25">
      <c r="A1604" s="5">
        <v>2020</v>
      </c>
      <c r="B1604" s="5" t="s">
        <v>6</v>
      </c>
      <c r="C1604" s="5" t="s">
        <v>31</v>
      </c>
      <c r="D1604" s="3">
        <v>3307</v>
      </c>
    </row>
    <row r="1605" spans="1:4" x14ac:dyDescent="0.25">
      <c r="A1605" s="5">
        <v>2020</v>
      </c>
      <c r="B1605" s="5" t="s">
        <v>7</v>
      </c>
      <c r="C1605" s="5" t="s">
        <v>31</v>
      </c>
      <c r="D1605" s="3">
        <v>4215</v>
      </c>
    </row>
    <row r="1606" spans="1:4" x14ac:dyDescent="0.25">
      <c r="A1606" s="5">
        <v>2020</v>
      </c>
      <c r="B1606" s="5" t="s">
        <v>8</v>
      </c>
      <c r="C1606" s="5" t="s">
        <v>31</v>
      </c>
      <c r="D1606" s="3">
        <v>5419</v>
      </c>
    </row>
    <row r="1607" spans="1:4" x14ac:dyDescent="0.25">
      <c r="A1607" s="5">
        <v>1994</v>
      </c>
      <c r="B1607" s="5" t="s">
        <v>12</v>
      </c>
      <c r="C1607" s="5" t="s">
        <v>32</v>
      </c>
      <c r="D1607" s="3">
        <v>19007</v>
      </c>
    </row>
    <row r="1608" spans="1:4" x14ac:dyDescent="0.25">
      <c r="A1608" s="5">
        <v>1994</v>
      </c>
      <c r="B1608" s="5" t="s">
        <v>13</v>
      </c>
      <c r="C1608" s="5" t="s">
        <v>32</v>
      </c>
      <c r="D1608" s="3">
        <v>23327</v>
      </c>
    </row>
    <row r="1609" spans="1:4" x14ac:dyDescent="0.25">
      <c r="A1609" s="5">
        <v>1994</v>
      </c>
      <c r="B1609" s="5" t="s">
        <v>14</v>
      </c>
      <c r="C1609" s="5" t="s">
        <v>32</v>
      </c>
      <c r="D1609" s="3">
        <v>32842</v>
      </c>
    </row>
    <row r="1610" spans="1:4" x14ac:dyDescent="0.25">
      <c r="A1610" s="5">
        <v>1994</v>
      </c>
      <c r="B1610" s="5" t="s">
        <v>15</v>
      </c>
      <c r="C1610" s="5" t="s">
        <v>32</v>
      </c>
      <c r="D1610" s="3">
        <v>32536</v>
      </c>
    </row>
    <row r="1611" spans="1:4" x14ac:dyDescent="0.25">
      <c r="A1611" s="5">
        <v>1994</v>
      </c>
      <c r="B1611" s="5" t="s">
        <v>4</v>
      </c>
      <c r="C1611" s="5" t="s">
        <v>32</v>
      </c>
      <c r="D1611" s="3">
        <v>37013</v>
      </c>
    </row>
    <row r="1612" spans="1:4" x14ac:dyDescent="0.25">
      <c r="A1612" s="5">
        <v>1994</v>
      </c>
      <c r="B1612" s="5" t="s">
        <v>5</v>
      </c>
      <c r="C1612" s="5" t="s">
        <v>32</v>
      </c>
      <c r="D1612" s="3">
        <v>34355</v>
      </c>
    </row>
    <row r="1613" spans="1:4" x14ac:dyDescent="0.25">
      <c r="A1613" s="5">
        <v>1994</v>
      </c>
      <c r="B1613" s="5" t="s">
        <v>6</v>
      </c>
      <c r="C1613" s="5" t="s">
        <v>32</v>
      </c>
      <c r="D1613" s="3">
        <v>34067</v>
      </c>
    </row>
    <row r="1614" spans="1:4" x14ac:dyDescent="0.25">
      <c r="A1614" s="5">
        <v>1994</v>
      </c>
      <c r="B1614" s="5" t="s">
        <v>7</v>
      </c>
      <c r="C1614" s="5" t="s">
        <v>32</v>
      </c>
      <c r="D1614" s="3">
        <v>38850</v>
      </c>
    </row>
    <row r="1615" spans="1:4" x14ac:dyDescent="0.25">
      <c r="A1615" s="5">
        <v>1994</v>
      </c>
      <c r="B1615" s="5" t="s">
        <v>8</v>
      </c>
      <c r="C1615" s="5" t="s">
        <v>32</v>
      </c>
      <c r="D1615" s="3">
        <v>40080</v>
      </c>
    </row>
    <row r="1616" spans="1:4" x14ac:dyDescent="0.25">
      <c r="A1616" s="5">
        <v>1994</v>
      </c>
      <c r="B1616" s="5" t="s">
        <v>9</v>
      </c>
      <c r="C1616" s="5" t="s">
        <v>32</v>
      </c>
      <c r="D1616" s="3">
        <v>39586</v>
      </c>
    </row>
    <row r="1617" spans="1:4" x14ac:dyDescent="0.25">
      <c r="A1617" s="5">
        <v>1994</v>
      </c>
      <c r="B1617" s="5" t="s">
        <v>10</v>
      </c>
      <c r="C1617" s="5" t="s">
        <v>32</v>
      </c>
      <c r="D1617" s="3">
        <v>40189</v>
      </c>
    </row>
    <row r="1618" spans="1:4" x14ac:dyDescent="0.25">
      <c r="A1618" s="5">
        <v>1994</v>
      </c>
      <c r="B1618" s="5" t="s">
        <v>11</v>
      </c>
      <c r="C1618" s="5" t="s">
        <v>32</v>
      </c>
      <c r="D1618" s="3">
        <v>32887</v>
      </c>
    </row>
    <row r="1619" spans="1:4" x14ac:dyDescent="0.25">
      <c r="A1619" s="5">
        <v>1995</v>
      </c>
      <c r="B1619" s="5" t="s">
        <v>12</v>
      </c>
      <c r="C1619" s="5" t="s">
        <v>32</v>
      </c>
      <c r="D1619" s="3">
        <v>28058</v>
      </c>
    </row>
    <row r="1620" spans="1:4" x14ac:dyDescent="0.25">
      <c r="A1620" s="5">
        <v>1995</v>
      </c>
      <c r="B1620" s="5" t="s">
        <v>13</v>
      </c>
      <c r="C1620" s="5" t="s">
        <v>32</v>
      </c>
      <c r="D1620" s="3">
        <v>28306</v>
      </c>
    </row>
    <row r="1621" spans="1:4" x14ac:dyDescent="0.25">
      <c r="A1621" s="5">
        <v>1995</v>
      </c>
      <c r="B1621" s="5" t="s">
        <v>14</v>
      </c>
      <c r="C1621" s="5" t="s">
        <v>32</v>
      </c>
      <c r="D1621" s="3">
        <v>37648</v>
      </c>
    </row>
    <row r="1622" spans="1:4" x14ac:dyDescent="0.25">
      <c r="A1622" s="5">
        <v>1995</v>
      </c>
      <c r="B1622" s="5" t="s">
        <v>15</v>
      </c>
      <c r="C1622" s="5" t="s">
        <v>32</v>
      </c>
      <c r="D1622" s="3">
        <v>33418</v>
      </c>
    </row>
    <row r="1623" spans="1:4" x14ac:dyDescent="0.25">
      <c r="A1623" s="5">
        <v>1995</v>
      </c>
      <c r="B1623" s="5" t="s">
        <v>4</v>
      </c>
      <c r="C1623" s="5" t="s">
        <v>32</v>
      </c>
      <c r="D1623" s="3">
        <v>35790</v>
      </c>
    </row>
    <row r="1624" spans="1:4" x14ac:dyDescent="0.25">
      <c r="A1624" s="5">
        <v>1995</v>
      </c>
      <c r="B1624" s="5" t="s">
        <v>5</v>
      </c>
      <c r="C1624" s="5" t="s">
        <v>32</v>
      </c>
      <c r="D1624" s="3">
        <v>34683</v>
      </c>
    </row>
    <row r="1625" spans="1:4" x14ac:dyDescent="0.25">
      <c r="A1625" s="5">
        <v>1995</v>
      </c>
      <c r="B1625" s="5" t="s">
        <v>6</v>
      </c>
      <c r="C1625" s="5" t="s">
        <v>32</v>
      </c>
      <c r="D1625" s="3">
        <v>35228</v>
      </c>
    </row>
    <row r="1626" spans="1:4" x14ac:dyDescent="0.25">
      <c r="A1626" s="5">
        <v>1995</v>
      </c>
      <c r="B1626" s="5" t="s">
        <v>7</v>
      </c>
      <c r="C1626" s="5" t="s">
        <v>32</v>
      </c>
      <c r="D1626" s="3">
        <v>37901</v>
      </c>
    </row>
    <row r="1627" spans="1:4" x14ac:dyDescent="0.25">
      <c r="A1627" s="5">
        <v>1995</v>
      </c>
      <c r="B1627" s="5" t="s">
        <v>8</v>
      </c>
      <c r="C1627" s="5" t="s">
        <v>32</v>
      </c>
      <c r="D1627" s="3">
        <v>37188</v>
      </c>
    </row>
    <row r="1628" spans="1:4" x14ac:dyDescent="0.25">
      <c r="A1628" s="5">
        <v>1995</v>
      </c>
      <c r="B1628" s="5" t="s">
        <v>9</v>
      </c>
      <c r="C1628" s="5" t="s">
        <v>32</v>
      </c>
      <c r="D1628" s="3">
        <v>37192</v>
      </c>
    </row>
    <row r="1629" spans="1:4" x14ac:dyDescent="0.25">
      <c r="A1629" s="5">
        <v>1995</v>
      </c>
      <c r="B1629" s="5" t="s">
        <v>10</v>
      </c>
      <c r="C1629" s="5" t="s">
        <v>32</v>
      </c>
      <c r="D1629" s="3">
        <v>39343</v>
      </c>
    </row>
    <row r="1630" spans="1:4" x14ac:dyDescent="0.25">
      <c r="A1630" s="5">
        <v>1995</v>
      </c>
      <c r="B1630" s="5" t="s">
        <v>11</v>
      </c>
      <c r="C1630" s="5" t="s">
        <v>32</v>
      </c>
      <c r="D1630" s="3">
        <v>33389</v>
      </c>
    </row>
    <row r="1631" spans="1:4" x14ac:dyDescent="0.25">
      <c r="A1631" s="5">
        <v>1996</v>
      </c>
      <c r="B1631" s="5" t="s">
        <v>12</v>
      </c>
      <c r="C1631" s="5" t="s">
        <v>32</v>
      </c>
      <c r="D1631" s="3">
        <v>29643</v>
      </c>
    </row>
    <row r="1632" spans="1:4" x14ac:dyDescent="0.25">
      <c r="A1632" s="5">
        <v>1996</v>
      </c>
      <c r="B1632" s="5" t="s">
        <v>13</v>
      </c>
      <c r="C1632" s="5" t="s">
        <v>32</v>
      </c>
      <c r="D1632" s="3">
        <v>31060</v>
      </c>
    </row>
    <row r="1633" spans="1:4" x14ac:dyDescent="0.25">
      <c r="A1633" s="5">
        <v>1996</v>
      </c>
      <c r="B1633" s="5" t="s">
        <v>14</v>
      </c>
      <c r="C1633" s="5" t="s">
        <v>32</v>
      </c>
      <c r="D1633" s="3">
        <v>38753</v>
      </c>
    </row>
    <row r="1634" spans="1:4" x14ac:dyDescent="0.25">
      <c r="A1634" s="5">
        <v>1996</v>
      </c>
      <c r="B1634" s="5" t="s">
        <v>15</v>
      </c>
      <c r="C1634" s="5" t="s">
        <v>32</v>
      </c>
      <c r="D1634" s="3">
        <v>39342</v>
      </c>
    </row>
    <row r="1635" spans="1:4" x14ac:dyDescent="0.25">
      <c r="A1635" s="5">
        <v>1996</v>
      </c>
      <c r="B1635" s="5" t="s">
        <v>4</v>
      </c>
      <c r="C1635" s="5" t="s">
        <v>32</v>
      </c>
      <c r="D1635" s="3">
        <v>44753</v>
      </c>
    </row>
    <row r="1636" spans="1:4" x14ac:dyDescent="0.25">
      <c r="A1636" s="5">
        <v>1996</v>
      </c>
      <c r="B1636" s="5" t="s">
        <v>5</v>
      </c>
      <c r="C1636" s="5" t="s">
        <v>32</v>
      </c>
      <c r="D1636" s="3">
        <v>36507</v>
      </c>
    </row>
    <row r="1637" spans="1:4" x14ac:dyDescent="0.25">
      <c r="A1637" s="5">
        <v>1996</v>
      </c>
      <c r="B1637" s="5" t="s">
        <v>6</v>
      </c>
      <c r="C1637" s="5" t="s">
        <v>32</v>
      </c>
      <c r="D1637" s="3">
        <v>38813</v>
      </c>
    </row>
    <row r="1638" spans="1:4" x14ac:dyDescent="0.25">
      <c r="A1638" s="5">
        <v>1996</v>
      </c>
      <c r="B1638" s="5" t="s">
        <v>7</v>
      </c>
      <c r="C1638" s="5" t="s">
        <v>32</v>
      </c>
      <c r="D1638" s="3">
        <v>38553</v>
      </c>
    </row>
    <row r="1639" spans="1:4" x14ac:dyDescent="0.25">
      <c r="A1639" s="5">
        <v>1996</v>
      </c>
      <c r="B1639" s="5" t="s">
        <v>8</v>
      </c>
      <c r="C1639" s="5" t="s">
        <v>32</v>
      </c>
      <c r="D1639" s="3">
        <v>38998</v>
      </c>
    </row>
    <row r="1640" spans="1:4" x14ac:dyDescent="0.25">
      <c r="A1640" s="5">
        <v>1996</v>
      </c>
      <c r="B1640" s="5" t="s">
        <v>9</v>
      </c>
      <c r="C1640" s="5" t="s">
        <v>32</v>
      </c>
      <c r="D1640" s="3">
        <v>45794</v>
      </c>
    </row>
    <row r="1641" spans="1:4" x14ac:dyDescent="0.25">
      <c r="A1641" s="5">
        <v>1996</v>
      </c>
      <c r="B1641" s="5" t="s">
        <v>10</v>
      </c>
      <c r="C1641" s="5" t="s">
        <v>32</v>
      </c>
      <c r="D1641" s="3">
        <v>40047</v>
      </c>
    </row>
    <row r="1642" spans="1:4" x14ac:dyDescent="0.25">
      <c r="A1642" s="5">
        <v>1996</v>
      </c>
      <c r="B1642" s="5" t="s">
        <v>11</v>
      </c>
      <c r="C1642" s="5" t="s">
        <v>32</v>
      </c>
      <c r="D1642" s="3">
        <v>36598</v>
      </c>
    </row>
    <row r="1643" spans="1:4" x14ac:dyDescent="0.25">
      <c r="A1643" s="5">
        <v>1997</v>
      </c>
      <c r="B1643" s="5" t="s">
        <v>12</v>
      </c>
      <c r="C1643" s="5" t="s">
        <v>32</v>
      </c>
      <c r="D1643" s="3">
        <v>28778</v>
      </c>
    </row>
    <row r="1644" spans="1:4" x14ac:dyDescent="0.25">
      <c r="A1644" s="5">
        <v>1997</v>
      </c>
      <c r="B1644" s="5" t="s">
        <v>13</v>
      </c>
      <c r="C1644" s="5" t="s">
        <v>32</v>
      </c>
      <c r="D1644" s="3">
        <v>31436</v>
      </c>
    </row>
    <row r="1645" spans="1:4" x14ac:dyDescent="0.25">
      <c r="A1645" s="5">
        <v>1997</v>
      </c>
      <c r="B1645" s="5" t="s">
        <v>14</v>
      </c>
      <c r="C1645" s="5" t="s">
        <v>32</v>
      </c>
      <c r="D1645" s="3">
        <v>38047</v>
      </c>
    </row>
    <row r="1646" spans="1:4" x14ac:dyDescent="0.25">
      <c r="A1646" s="5">
        <v>1997</v>
      </c>
      <c r="B1646" s="5" t="s">
        <v>15</v>
      </c>
      <c r="C1646" s="5" t="s">
        <v>32</v>
      </c>
      <c r="D1646" s="3">
        <v>43191</v>
      </c>
    </row>
    <row r="1647" spans="1:4" x14ac:dyDescent="0.25">
      <c r="A1647" s="5">
        <v>1997</v>
      </c>
      <c r="B1647" s="5" t="s">
        <v>4</v>
      </c>
      <c r="C1647" s="5" t="s">
        <v>32</v>
      </c>
      <c r="D1647" s="3">
        <v>42683</v>
      </c>
    </row>
    <row r="1648" spans="1:4" x14ac:dyDescent="0.25">
      <c r="A1648" s="5">
        <v>1997</v>
      </c>
      <c r="B1648" s="5" t="s">
        <v>5</v>
      </c>
      <c r="C1648" s="5" t="s">
        <v>32</v>
      </c>
      <c r="D1648" s="3">
        <v>39803</v>
      </c>
    </row>
    <row r="1649" spans="1:4" x14ac:dyDescent="0.25">
      <c r="A1649" s="5">
        <v>1997</v>
      </c>
      <c r="B1649" s="5" t="s">
        <v>6</v>
      </c>
      <c r="C1649" s="5" t="s">
        <v>32</v>
      </c>
      <c r="D1649" s="3">
        <v>40321</v>
      </c>
    </row>
    <row r="1650" spans="1:4" x14ac:dyDescent="0.25">
      <c r="A1650" s="5">
        <v>1997</v>
      </c>
      <c r="B1650" s="5" t="s">
        <v>7</v>
      </c>
      <c r="C1650" s="5" t="s">
        <v>32</v>
      </c>
      <c r="D1650" s="3">
        <v>40588</v>
      </c>
    </row>
    <row r="1651" spans="1:4" x14ac:dyDescent="0.25">
      <c r="A1651" s="5">
        <v>1997</v>
      </c>
      <c r="B1651" s="5" t="s">
        <v>8</v>
      </c>
      <c r="C1651" s="5" t="s">
        <v>32</v>
      </c>
      <c r="D1651" s="3">
        <v>45038</v>
      </c>
    </row>
    <row r="1652" spans="1:4" x14ac:dyDescent="0.25">
      <c r="A1652" s="5">
        <v>1997</v>
      </c>
      <c r="B1652" s="5" t="s">
        <v>9</v>
      </c>
      <c r="C1652" s="5" t="s">
        <v>32</v>
      </c>
      <c r="D1652" s="3">
        <v>46365</v>
      </c>
    </row>
    <row r="1653" spans="1:4" x14ac:dyDescent="0.25">
      <c r="A1653" s="5">
        <v>1997</v>
      </c>
      <c r="B1653" s="5" t="s">
        <v>10</v>
      </c>
      <c r="C1653" s="5" t="s">
        <v>32</v>
      </c>
      <c r="D1653" s="3">
        <v>40806</v>
      </c>
    </row>
    <row r="1654" spans="1:4" x14ac:dyDescent="0.25">
      <c r="A1654" s="5">
        <v>1997</v>
      </c>
      <c r="B1654" s="5" t="s">
        <v>11</v>
      </c>
      <c r="C1654" s="5" t="s">
        <v>32</v>
      </c>
      <c r="D1654" s="3">
        <v>38593</v>
      </c>
    </row>
    <row r="1655" spans="1:4" x14ac:dyDescent="0.25">
      <c r="A1655" s="5">
        <v>1998</v>
      </c>
      <c r="B1655" s="5" t="s">
        <v>12</v>
      </c>
      <c r="C1655" s="5" t="s">
        <v>32</v>
      </c>
      <c r="D1655" s="3">
        <v>32903</v>
      </c>
    </row>
    <row r="1656" spans="1:4" x14ac:dyDescent="0.25">
      <c r="A1656" s="5">
        <v>1998</v>
      </c>
      <c r="B1656" s="5" t="s">
        <v>13</v>
      </c>
      <c r="C1656" s="5" t="s">
        <v>32</v>
      </c>
      <c r="D1656" s="3">
        <v>33585</v>
      </c>
    </row>
    <row r="1657" spans="1:4" x14ac:dyDescent="0.25">
      <c r="A1657" s="5">
        <v>1998</v>
      </c>
      <c r="B1657" s="5" t="s">
        <v>14</v>
      </c>
      <c r="C1657" s="5" t="s">
        <v>32</v>
      </c>
      <c r="D1657" s="3">
        <v>46472</v>
      </c>
    </row>
    <row r="1658" spans="1:4" x14ac:dyDescent="0.25">
      <c r="A1658" s="5">
        <v>1998</v>
      </c>
      <c r="B1658" s="5" t="s">
        <v>15</v>
      </c>
      <c r="C1658" s="5" t="s">
        <v>32</v>
      </c>
      <c r="D1658" s="3">
        <v>44278</v>
      </c>
    </row>
    <row r="1659" spans="1:4" x14ac:dyDescent="0.25">
      <c r="A1659" s="5">
        <v>1998</v>
      </c>
      <c r="B1659" s="5" t="s">
        <v>4</v>
      </c>
      <c r="C1659" s="5" t="s">
        <v>32</v>
      </c>
      <c r="D1659" s="3">
        <v>42497</v>
      </c>
    </row>
    <row r="1660" spans="1:4" x14ac:dyDescent="0.25">
      <c r="A1660" s="5">
        <v>1998</v>
      </c>
      <c r="B1660" s="5" t="s">
        <v>5</v>
      </c>
      <c r="C1660" s="5" t="s">
        <v>32</v>
      </c>
      <c r="D1660" s="3">
        <v>42723</v>
      </c>
    </row>
    <row r="1661" spans="1:4" x14ac:dyDescent="0.25">
      <c r="A1661" s="5">
        <v>1998</v>
      </c>
      <c r="B1661" s="5" t="s">
        <v>6</v>
      </c>
      <c r="C1661" s="5" t="s">
        <v>32</v>
      </c>
      <c r="D1661" s="3">
        <v>44874</v>
      </c>
    </row>
    <row r="1662" spans="1:4" x14ac:dyDescent="0.25">
      <c r="A1662" s="5">
        <v>1998</v>
      </c>
      <c r="B1662" s="5" t="s">
        <v>7</v>
      </c>
      <c r="C1662" s="5" t="s">
        <v>32</v>
      </c>
      <c r="D1662" s="3">
        <v>45867</v>
      </c>
    </row>
    <row r="1663" spans="1:4" x14ac:dyDescent="0.25">
      <c r="A1663" s="5">
        <v>1998</v>
      </c>
      <c r="B1663" s="5" t="s">
        <v>8</v>
      </c>
      <c r="C1663" s="5" t="s">
        <v>32</v>
      </c>
      <c r="D1663" s="3">
        <v>50370</v>
      </c>
    </row>
    <row r="1664" spans="1:4" x14ac:dyDescent="0.25">
      <c r="A1664" s="5">
        <v>1998</v>
      </c>
      <c r="B1664" s="5" t="s">
        <v>9</v>
      </c>
      <c r="C1664" s="5" t="s">
        <v>32</v>
      </c>
      <c r="D1664" s="3">
        <v>50537</v>
      </c>
    </row>
    <row r="1665" spans="1:4" x14ac:dyDescent="0.25">
      <c r="A1665" s="5">
        <v>1998</v>
      </c>
      <c r="B1665" s="5" t="s">
        <v>10</v>
      </c>
      <c r="C1665" s="5" t="s">
        <v>32</v>
      </c>
      <c r="D1665" s="3">
        <v>49853</v>
      </c>
    </row>
    <row r="1666" spans="1:4" x14ac:dyDescent="0.25">
      <c r="A1666" s="5">
        <v>1998</v>
      </c>
      <c r="B1666" s="5" t="s">
        <v>11</v>
      </c>
      <c r="C1666" s="5" t="s">
        <v>32</v>
      </c>
      <c r="D1666" s="3">
        <v>46775</v>
      </c>
    </row>
    <row r="1667" spans="1:4" x14ac:dyDescent="0.25">
      <c r="A1667" s="5">
        <v>1999</v>
      </c>
      <c r="B1667" s="5" t="s">
        <v>12</v>
      </c>
      <c r="C1667" s="5" t="s">
        <v>32</v>
      </c>
      <c r="D1667" s="3">
        <v>36885</v>
      </c>
    </row>
    <row r="1668" spans="1:4" x14ac:dyDescent="0.25">
      <c r="A1668" s="5">
        <v>1999</v>
      </c>
      <c r="B1668" s="5" t="s">
        <v>13</v>
      </c>
      <c r="C1668" s="5" t="s">
        <v>32</v>
      </c>
      <c r="D1668" s="3">
        <v>40534</v>
      </c>
    </row>
    <row r="1669" spans="1:4" x14ac:dyDescent="0.25">
      <c r="A1669" s="5">
        <v>1999</v>
      </c>
      <c r="B1669" s="5" t="s">
        <v>14</v>
      </c>
      <c r="C1669" s="5" t="s">
        <v>32</v>
      </c>
      <c r="D1669" s="3">
        <v>55347</v>
      </c>
    </row>
    <row r="1670" spans="1:4" x14ac:dyDescent="0.25">
      <c r="A1670" s="5">
        <v>1999</v>
      </c>
      <c r="B1670" s="5" t="s">
        <v>15</v>
      </c>
      <c r="C1670" s="5" t="s">
        <v>32</v>
      </c>
      <c r="D1670" s="3">
        <v>54259</v>
      </c>
    </row>
    <row r="1671" spans="1:4" x14ac:dyDescent="0.25">
      <c r="A1671" s="5">
        <v>1999</v>
      </c>
      <c r="B1671" s="5" t="s">
        <v>4</v>
      </c>
      <c r="C1671" s="5" t="s">
        <v>32</v>
      </c>
      <c r="D1671" s="3">
        <v>53663</v>
      </c>
    </row>
    <row r="1672" spans="1:4" x14ac:dyDescent="0.25">
      <c r="A1672" s="5">
        <v>1999</v>
      </c>
      <c r="B1672" s="5" t="s">
        <v>5</v>
      </c>
      <c r="C1672" s="5" t="s">
        <v>32</v>
      </c>
      <c r="D1672" s="3">
        <v>52895</v>
      </c>
    </row>
    <row r="1673" spans="1:4" x14ac:dyDescent="0.25">
      <c r="A1673" s="5">
        <v>1999</v>
      </c>
      <c r="B1673" s="5" t="s">
        <v>6</v>
      </c>
      <c r="C1673" s="5" t="s">
        <v>32</v>
      </c>
      <c r="D1673" s="3">
        <v>52197</v>
      </c>
    </row>
    <row r="1674" spans="1:4" x14ac:dyDescent="0.25">
      <c r="A1674" s="5">
        <v>1999</v>
      </c>
      <c r="B1674" s="5" t="s">
        <v>7</v>
      </c>
      <c r="C1674" s="5" t="s">
        <v>32</v>
      </c>
      <c r="D1674" s="3">
        <v>55086</v>
      </c>
    </row>
    <row r="1675" spans="1:4" x14ac:dyDescent="0.25">
      <c r="A1675" s="5">
        <v>1999</v>
      </c>
      <c r="B1675" s="5" t="s">
        <v>8</v>
      </c>
      <c r="C1675" s="5" t="s">
        <v>32</v>
      </c>
      <c r="D1675" s="3">
        <v>58619</v>
      </c>
    </row>
    <row r="1676" spans="1:4" x14ac:dyDescent="0.25">
      <c r="A1676" s="5">
        <v>1999</v>
      </c>
      <c r="B1676" s="5" t="s">
        <v>9</v>
      </c>
      <c r="C1676" s="5" t="s">
        <v>32</v>
      </c>
      <c r="D1676" s="3">
        <v>53967</v>
      </c>
    </row>
    <row r="1677" spans="1:4" x14ac:dyDescent="0.25">
      <c r="A1677" s="5">
        <v>1999</v>
      </c>
      <c r="B1677" s="5" t="s">
        <v>10</v>
      </c>
      <c r="C1677" s="5" t="s">
        <v>32</v>
      </c>
      <c r="D1677" s="3">
        <v>57414</v>
      </c>
    </row>
    <row r="1678" spans="1:4" x14ac:dyDescent="0.25">
      <c r="A1678" s="5">
        <v>1999</v>
      </c>
      <c r="B1678" s="5" t="s">
        <v>11</v>
      </c>
      <c r="C1678" s="5" t="s">
        <v>32</v>
      </c>
      <c r="D1678" s="3">
        <v>52527</v>
      </c>
    </row>
    <row r="1679" spans="1:4" x14ac:dyDescent="0.25">
      <c r="A1679" s="5">
        <v>2000</v>
      </c>
      <c r="B1679" s="5" t="s">
        <v>12</v>
      </c>
      <c r="C1679" s="5" t="s">
        <v>32</v>
      </c>
      <c r="D1679" s="3">
        <v>39553</v>
      </c>
    </row>
    <row r="1680" spans="1:4" x14ac:dyDescent="0.25">
      <c r="A1680" s="5">
        <v>2000</v>
      </c>
      <c r="B1680" s="5" t="s">
        <v>13</v>
      </c>
      <c r="C1680" s="5" t="s">
        <v>32</v>
      </c>
      <c r="D1680" s="3">
        <v>45058</v>
      </c>
    </row>
    <row r="1681" spans="1:4" x14ac:dyDescent="0.25">
      <c r="A1681" s="5">
        <v>2000</v>
      </c>
      <c r="B1681" s="5" t="s">
        <v>14</v>
      </c>
      <c r="C1681" s="5" t="s">
        <v>32</v>
      </c>
      <c r="D1681" s="3">
        <v>62550</v>
      </c>
    </row>
    <row r="1682" spans="1:4" x14ac:dyDescent="0.25">
      <c r="A1682" s="5">
        <v>2000</v>
      </c>
      <c r="B1682" s="5" t="s">
        <v>15</v>
      </c>
      <c r="C1682" s="5" t="s">
        <v>32</v>
      </c>
      <c r="D1682" s="3">
        <v>53502</v>
      </c>
    </row>
    <row r="1683" spans="1:4" x14ac:dyDescent="0.25">
      <c r="A1683" s="5">
        <v>2000</v>
      </c>
      <c r="B1683" s="5" t="s">
        <v>4</v>
      </c>
      <c r="C1683" s="5" t="s">
        <v>32</v>
      </c>
      <c r="D1683" s="3">
        <v>56828</v>
      </c>
    </row>
    <row r="1684" spans="1:4" x14ac:dyDescent="0.25">
      <c r="A1684" s="5">
        <v>2000</v>
      </c>
      <c r="B1684" s="5" t="s">
        <v>5</v>
      </c>
      <c r="C1684" s="5" t="s">
        <v>32</v>
      </c>
      <c r="D1684" s="3">
        <v>55488</v>
      </c>
    </row>
    <row r="1685" spans="1:4" x14ac:dyDescent="0.25">
      <c r="A1685" s="5">
        <v>2000</v>
      </c>
      <c r="B1685" s="5" t="s">
        <v>6</v>
      </c>
      <c r="C1685" s="5" t="s">
        <v>32</v>
      </c>
      <c r="D1685" s="3">
        <v>55107</v>
      </c>
    </row>
    <row r="1686" spans="1:4" x14ac:dyDescent="0.25">
      <c r="A1686" s="5">
        <v>2000</v>
      </c>
      <c r="B1686" s="5" t="s">
        <v>7</v>
      </c>
      <c r="C1686" s="5" t="s">
        <v>32</v>
      </c>
      <c r="D1686" s="3">
        <v>60438</v>
      </c>
    </row>
    <row r="1687" spans="1:4" x14ac:dyDescent="0.25">
      <c r="A1687" s="5">
        <v>2000</v>
      </c>
      <c r="B1687" s="5" t="s">
        <v>8</v>
      </c>
      <c r="C1687" s="5" t="s">
        <v>32</v>
      </c>
      <c r="D1687" s="3">
        <v>59050</v>
      </c>
    </row>
    <row r="1688" spans="1:4" x14ac:dyDescent="0.25">
      <c r="A1688" s="5">
        <v>2000</v>
      </c>
      <c r="B1688" s="5" t="s">
        <v>9</v>
      </c>
      <c r="C1688" s="5" t="s">
        <v>32</v>
      </c>
      <c r="D1688" s="3">
        <v>59158</v>
      </c>
    </row>
    <row r="1689" spans="1:4" x14ac:dyDescent="0.25">
      <c r="A1689" s="5">
        <v>2000</v>
      </c>
      <c r="B1689" s="5" t="s">
        <v>10</v>
      </c>
      <c r="C1689" s="5" t="s">
        <v>32</v>
      </c>
      <c r="D1689" s="3">
        <v>56582</v>
      </c>
    </row>
    <row r="1690" spans="1:4" x14ac:dyDescent="0.25">
      <c r="A1690" s="5">
        <v>2000</v>
      </c>
      <c r="B1690" s="5" t="s">
        <v>11</v>
      </c>
      <c r="C1690" s="5" t="s">
        <v>32</v>
      </c>
      <c r="D1690" s="3">
        <v>48733</v>
      </c>
    </row>
    <row r="1691" spans="1:4" x14ac:dyDescent="0.25">
      <c r="A1691" s="5">
        <v>2001</v>
      </c>
      <c r="B1691" s="5" t="s">
        <v>12</v>
      </c>
      <c r="C1691" s="5" t="s">
        <v>32</v>
      </c>
      <c r="D1691" s="3">
        <v>41910</v>
      </c>
    </row>
    <row r="1692" spans="1:4" x14ac:dyDescent="0.25">
      <c r="A1692" s="5">
        <v>2001</v>
      </c>
      <c r="B1692" s="5" t="s">
        <v>13</v>
      </c>
      <c r="C1692" s="5" t="s">
        <v>32</v>
      </c>
      <c r="D1692" s="3">
        <v>42161</v>
      </c>
    </row>
    <row r="1693" spans="1:4" x14ac:dyDescent="0.25">
      <c r="A1693" s="5">
        <v>2001</v>
      </c>
      <c r="B1693" s="5" t="s">
        <v>14</v>
      </c>
      <c r="C1693" s="5" t="s">
        <v>32</v>
      </c>
      <c r="D1693" s="3">
        <v>54616</v>
      </c>
    </row>
    <row r="1694" spans="1:4" x14ac:dyDescent="0.25">
      <c r="A1694" s="5">
        <v>2001</v>
      </c>
      <c r="B1694" s="5" t="s">
        <v>15</v>
      </c>
      <c r="C1694" s="5" t="s">
        <v>32</v>
      </c>
      <c r="D1694" s="3">
        <v>52890</v>
      </c>
    </row>
    <row r="1695" spans="1:4" x14ac:dyDescent="0.25">
      <c r="A1695" s="5">
        <v>2001</v>
      </c>
      <c r="B1695" s="5" t="s">
        <v>4</v>
      </c>
      <c r="C1695" s="5" t="s">
        <v>32</v>
      </c>
      <c r="D1695" s="3">
        <v>58087</v>
      </c>
    </row>
    <row r="1696" spans="1:4" x14ac:dyDescent="0.25">
      <c r="A1696" s="5">
        <v>2001</v>
      </c>
      <c r="B1696" s="5" t="s">
        <v>5</v>
      </c>
      <c r="C1696" s="5" t="s">
        <v>32</v>
      </c>
      <c r="D1696" s="3">
        <v>54110</v>
      </c>
    </row>
    <row r="1697" spans="1:4" x14ac:dyDescent="0.25">
      <c r="A1697" s="5">
        <v>2001</v>
      </c>
      <c r="B1697" s="5" t="s">
        <v>6</v>
      </c>
      <c r="C1697" s="5" t="s">
        <v>32</v>
      </c>
      <c r="D1697" s="3">
        <v>47392</v>
      </c>
    </row>
    <row r="1698" spans="1:4" x14ac:dyDescent="0.25">
      <c r="A1698" s="5">
        <v>2001</v>
      </c>
      <c r="B1698" s="5" t="s">
        <v>7</v>
      </c>
      <c r="C1698" s="5" t="s">
        <v>32</v>
      </c>
      <c r="D1698" s="3">
        <v>55786</v>
      </c>
    </row>
    <row r="1699" spans="1:4" x14ac:dyDescent="0.25">
      <c r="A1699" s="5">
        <v>2001</v>
      </c>
      <c r="B1699" s="5" t="s">
        <v>8</v>
      </c>
      <c r="C1699" s="5" t="s">
        <v>32</v>
      </c>
      <c r="D1699" s="3">
        <v>51282</v>
      </c>
    </row>
    <row r="1700" spans="1:4" x14ac:dyDescent="0.25">
      <c r="A1700" s="5">
        <v>2001</v>
      </c>
      <c r="B1700" s="5" t="s">
        <v>9</v>
      </c>
      <c r="C1700" s="5" t="s">
        <v>32</v>
      </c>
      <c r="D1700" s="3">
        <v>53370</v>
      </c>
    </row>
    <row r="1701" spans="1:4" x14ac:dyDescent="0.25">
      <c r="A1701" s="5">
        <v>2001</v>
      </c>
      <c r="B1701" s="5" t="s">
        <v>10</v>
      </c>
      <c r="C1701" s="5" t="s">
        <v>32</v>
      </c>
      <c r="D1701" s="3">
        <v>51764</v>
      </c>
    </row>
    <row r="1702" spans="1:4" x14ac:dyDescent="0.25">
      <c r="A1702" s="5">
        <v>2001</v>
      </c>
      <c r="B1702" s="5" t="s">
        <v>11</v>
      </c>
      <c r="C1702" s="5" t="s">
        <v>32</v>
      </c>
      <c r="D1702" s="3">
        <v>37451</v>
      </c>
    </row>
    <row r="1703" spans="1:4" x14ac:dyDescent="0.25">
      <c r="A1703" s="5">
        <v>2002</v>
      </c>
      <c r="B1703" s="5" t="s">
        <v>12</v>
      </c>
      <c r="C1703" s="5" t="s">
        <v>32</v>
      </c>
      <c r="D1703" s="3">
        <v>35920</v>
      </c>
    </row>
    <row r="1704" spans="1:4" x14ac:dyDescent="0.25">
      <c r="A1704" s="5">
        <v>2002</v>
      </c>
      <c r="B1704" s="5" t="s">
        <v>13</v>
      </c>
      <c r="C1704" s="5" t="s">
        <v>32</v>
      </c>
      <c r="D1704" s="3">
        <v>35937</v>
      </c>
    </row>
    <row r="1705" spans="1:4" x14ac:dyDescent="0.25">
      <c r="A1705" s="5">
        <v>2002</v>
      </c>
      <c r="B1705" s="5" t="s">
        <v>14</v>
      </c>
      <c r="C1705" s="5" t="s">
        <v>32</v>
      </c>
      <c r="D1705" s="3">
        <v>42006</v>
      </c>
    </row>
    <row r="1706" spans="1:4" x14ac:dyDescent="0.25">
      <c r="A1706" s="5">
        <v>2002</v>
      </c>
      <c r="B1706" s="5" t="s">
        <v>15</v>
      </c>
      <c r="C1706" s="5" t="s">
        <v>32</v>
      </c>
      <c r="D1706" s="3">
        <v>44922</v>
      </c>
    </row>
    <row r="1707" spans="1:4" x14ac:dyDescent="0.25">
      <c r="A1707" s="5">
        <v>2002</v>
      </c>
      <c r="B1707" s="5" t="s">
        <v>4</v>
      </c>
      <c r="C1707" s="5" t="s">
        <v>32</v>
      </c>
      <c r="D1707" s="3">
        <v>46735</v>
      </c>
    </row>
    <row r="1708" spans="1:4" x14ac:dyDescent="0.25">
      <c r="A1708" s="5">
        <v>2002</v>
      </c>
      <c r="B1708" s="5" t="s">
        <v>5</v>
      </c>
      <c r="C1708" s="5" t="s">
        <v>32</v>
      </c>
      <c r="D1708" s="3">
        <v>40779</v>
      </c>
    </row>
    <row r="1709" spans="1:4" x14ac:dyDescent="0.25">
      <c r="A1709" s="5">
        <v>2002</v>
      </c>
      <c r="B1709" s="5" t="s">
        <v>6</v>
      </c>
      <c r="C1709" s="5" t="s">
        <v>32</v>
      </c>
      <c r="D1709" s="3">
        <v>42433</v>
      </c>
    </row>
    <row r="1710" spans="1:4" x14ac:dyDescent="0.25">
      <c r="A1710" s="5">
        <v>2002</v>
      </c>
      <c r="B1710" s="5" t="s">
        <v>7</v>
      </c>
      <c r="C1710" s="5" t="s">
        <v>32</v>
      </c>
      <c r="D1710" s="3">
        <v>42191</v>
      </c>
    </row>
    <row r="1711" spans="1:4" x14ac:dyDescent="0.25">
      <c r="A1711" s="5">
        <v>2002</v>
      </c>
      <c r="B1711" s="5" t="s">
        <v>8</v>
      </c>
      <c r="C1711" s="5" t="s">
        <v>32</v>
      </c>
      <c r="D1711" s="3">
        <v>49904</v>
      </c>
    </row>
    <row r="1712" spans="1:4" x14ac:dyDescent="0.25">
      <c r="A1712" s="5">
        <v>2002</v>
      </c>
      <c r="B1712" s="5" t="s">
        <v>9</v>
      </c>
      <c r="C1712" s="5" t="s">
        <v>32</v>
      </c>
      <c r="D1712" s="3">
        <v>47868</v>
      </c>
    </row>
    <row r="1713" spans="1:4" x14ac:dyDescent="0.25">
      <c r="A1713" s="5">
        <v>2002</v>
      </c>
      <c r="B1713" s="5" t="s">
        <v>10</v>
      </c>
      <c r="C1713" s="5" t="s">
        <v>32</v>
      </c>
      <c r="D1713" s="3">
        <v>42061</v>
      </c>
    </row>
    <row r="1714" spans="1:4" x14ac:dyDescent="0.25">
      <c r="A1714" s="5">
        <v>2002</v>
      </c>
      <c r="B1714" s="5" t="s">
        <v>11</v>
      </c>
      <c r="C1714" s="5" t="s">
        <v>32</v>
      </c>
      <c r="D1714" s="3">
        <v>37115</v>
      </c>
    </row>
    <row r="1715" spans="1:4" x14ac:dyDescent="0.25">
      <c r="A1715" s="5">
        <v>2003</v>
      </c>
      <c r="B1715" s="5" t="s">
        <v>12</v>
      </c>
      <c r="C1715" s="5" t="s">
        <v>32</v>
      </c>
      <c r="D1715" s="3">
        <v>30874</v>
      </c>
    </row>
    <row r="1716" spans="1:4" x14ac:dyDescent="0.25">
      <c r="A1716" s="5">
        <v>2003</v>
      </c>
      <c r="B1716" s="5" t="s">
        <v>13</v>
      </c>
      <c r="C1716" s="5" t="s">
        <v>32</v>
      </c>
      <c r="D1716" s="3">
        <v>31581</v>
      </c>
    </row>
    <row r="1717" spans="1:4" x14ac:dyDescent="0.25">
      <c r="A1717" s="5">
        <v>2003</v>
      </c>
      <c r="B1717" s="5" t="s">
        <v>14</v>
      </c>
      <c r="C1717" s="5" t="s">
        <v>32</v>
      </c>
      <c r="D1717" s="3">
        <v>39302</v>
      </c>
    </row>
    <row r="1718" spans="1:4" x14ac:dyDescent="0.25">
      <c r="A1718" s="5">
        <v>2003</v>
      </c>
      <c r="B1718" s="5" t="s">
        <v>15</v>
      </c>
      <c r="C1718" s="5" t="s">
        <v>32</v>
      </c>
      <c r="D1718" s="3">
        <v>48050</v>
      </c>
    </row>
    <row r="1719" spans="1:4" x14ac:dyDescent="0.25">
      <c r="A1719" s="5">
        <v>2003</v>
      </c>
      <c r="B1719" s="5" t="s">
        <v>4</v>
      </c>
      <c r="C1719" s="5" t="s">
        <v>32</v>
      </c>
      <c r="D1719" s="3">
        <v>53585</v>
      </c>
    </row>
    <row r="1720" spans="1:4" x14ac:dyDescent="0.25">
      <c r="A1720" s="5">
        <v>2003</v>
      </c>
      <c r="B1720" s="5" t="s">
        <v>5</v>
      </c>
      <c r="C1720" s="5" t="s">
        <v>32</v>
      </c>
      <c r="D1720" s="3">
        <v>49259</v>
      </c>
    </row>
    <row r="1721" spans="1:4" x14ac:dyDescent="0.25">
      <c r="A1721" s="5">
        <v>2003</v>
      </c>
      <c r="B1721" s="5" t="s">
        <v>6</v>
      </c>
      <c r="C1721" s="5" t="s">
        <v>32</v>
      </c>
      <c r="D1721" s="3">
        <v>47689</v>
      </c>
    </row>
    <row r="1722" spans="1:4" x14ac:dyDescent="0.25">
      <c r="A1722" s="5">
        <v>2003</v>
      </c>
      <c r="B1722" s="5" t="s">
        <v>7</v>
      </c>
      <c r="C1722" s="5" t="s">
        <v>32</v>
      </c>
      <c r="D1722" s="3">
        <v>48475</v>
      </c>
    </row>
    <row r="1723" spans="1:4" x14ac:dyDescent="0.25">
      <c r="A1723" s="5">
        <v>2003</v>
      </c>
      <c r="B1723" s="5" t="s">
        <v>8</v>
      </c>
      <c r="C1723" s="5" t="s">
        <v>32</v>
      </c>
      <c r="D1723" s="3">
        <v>51558</v>
      </c>
    </row>
    <row r="1724" spans="1:4" x14ac:dyDescent="0.25">
      <c r="A1724" s="5">
        <v>2003</v>
      </c>
      <c r="B1724" s="5" t="s">
        <v>9</v>
      </c>
      <c r="C1724" s="5" t="s">
        <v>32</v>
      </c>
      <c r="D1724" s="3">
        <v>51558</v>
      </c>
    </row>
    <row r="1725" spans="1:4" x14ac:dyDescent="0.25">
      <c r="A1725" s="5">
        <v>2003</v>
      </c>
      <c r="B1725" s="5" t="s">
        <v>10</v>
      </c>
      <c r="C1725" s="5" t="s">
        <v>32</v>
      </c>
      <c r="D1725" s="3">
        <v>47221</v>
      </c>
    </row>
    <row r="1726" spans="1:4" x14ac:dyDescent="0.25">
      <c r="A1726" s="5">
        <v>2003</v>
      </c>
      <c r="B1726" s="5" t="s">
        <v>11</v>
      </c>
      <c r="C1726" s="5" t="s">
        <v>32</v>
      </c>
      <c r="D1726" s="3">
        <v>41930</v>
      </c>
    </row>
    <row r="1727" spans="1:4" x14ac:dyDescent="0.25">
      <c r="A1727" s="5">
        <v>2004</v>
      </c>
      <c r="B1727" s="5" t="s">
        <v>12</v>
      </c>
      <c r="C1727" s="5" t="s">
        <v>32</v>
      </c>
      <c r="D1727" s="3">
        <v>32680</v>
      </c>
    </row>
    <row r="1728" spans="1:4" x14ac:dyDescent="0.25">
      <c r="A1728" s="5">
        <v>2004</v>
      </c>
      <c r="B1728" s="5" t="s">
        <v>13</v>
      </c>
      <c r="C1728" s="5" t="s">
        <v>32</v>
      </c>
      <c r="D1728" s="3">
        <v>37238</v>
      </c>
    </row>
    <row r="1729" spans="1:4" x14ac:dyDescent="0.25">
      <c r="A1729" s="5">
        <v>2004</v>
      </c>
      <c r="B1729" s="5" t="s">
        <v>14</v>
      </c>
      <c r="C1729" s="5" t="s">
        <v>32</v>
      </c>
      <c r="D1729" s="3">
        <v>51618</v>
      </c>
    </row>
    <row r="1730" spans="1:4" x14ac:dyDescent="0.25">
      <c r="A1730" s="5">
        <v>2004</v>
      </c>
      <c r="B1730" s="5" t="s">
        <v>15</v>
      </c>
      <c r="C1730" s="5" t="s">
        <v>32</v>
      </c>
      <c r="D1730" s="3">
        <v>52750</v>
      </c>
    </row>
    <row r="1731" spans="1:4" x14ac:dyDescent="0.25">
      <c r="A1731" s="5">
        <v>2004</v>
      </c>
      <c r="B1731" s="5" t="s">
        <v>4</v>
      </c>
      <c r="C1731" s="5" t="s">
        <v>32</v>
      </c>
      <c r="D1731" s="3">
        <v>59519</v>
      </c>
    </row>
    <row r="1732" spans="1:4" x14ac:dyDescent="0.25">
      <c r="A1732" s="5">
        <v>2004</v>
      </c>
      <c r="B1732" s="5" t="s">
        <v>5</v>
      </c>
      <c r="C1732" s="5" t="s">
        <v>32</v>
      </c>
      <c r="D1732" s="3">
        <v>62665</v>
      </c>
    </row>
    <row r="1733" spans="1:4" x14ac:dyDescent="0.25">
      <c r="A1733" s="5">
        <v>2004</v>
      </c>
      <c r="B1733" s="5" t="s">
        <v>6</v>
      </c>
      <c r="C1733" s="5" t="s">
        <v>32</v>
      </c>
      <c r="D1733" s="3">
        <v>58285</v>
      </c>
    </row>
    <row r="1734" spans="1:4" x14ac:dyDescent="0.25">
      <c r="A1734" s="5">
        <v>2004</v>
      </c>
      <c r="B1734" s="5" t="s">
        <v>7</v>
      </c>
      <c r="C1734" s="5" t="s">
        <v>32</v>
      </c>
      <c r="D1734" s="3">
        <v>55972</v>
      </c>
    </row>
    <row r="1735" spans="1:4" x14ac:dyDescent="0.25">
      <c r="A1735" s="5">
        <v>2004</v>
      </c>
      <c r="B1735" s="5" t="s">
        <v>8</v>
      </c>
      <c r="C1735" s="5" t="s">
        <v>32</v>
      </c>
      <c r="D1735" s="3">
        <v>61823</v>
      </c>
    </row>
    <row r="1736" spans="1:4" x14ac:dyDescent="0.25">
      <c r="A1736" s="5">
        <v>2004</v>
      </c>
      <c r="B1736" s="5" t="s">
        <v>9</v>
      </c>
      <c r="C1736" s="5" t="s">
        <v>32</v>
      </c>
      <c r="D1736" s="3">
        <v>56502</v>
      </c>
    </row>
    <row r="1737" spans="1:4" x14ac:dyDescent="0.25">
      <c r="A1737" s="5">
        <v>2004</v>
      </c>
      <c r="B1737" s="5" t="s">
        <v>10</v>
      </c>
      <c r="C1737" s="5" t="s">
        <v>32</v>
      </c>
      <c r="D1737" s="3">
        <v>56340</v>
      </c>
    </row>
    <row r="1738" spans="1:4" x14ac:dyDescent="0.25">
      <c r="A1738" s="5">
        <v>2004</v>
      </c>
      <c r="B1738" s="5" t="s">
        <v>11</v>
      </c>
      <c r="C1738" s="5" t="s">
        <v>32</v>
      </c>
      <c r="D1738" s="3">
        <v>48300</v>
      </c>
    </row>
    <row r="1739" spans="1:4" x14ac:dyDescent="0.25">
      <c r="A1739" s="5">
        <v>2005</v>
      </c>
      <c r="B1739" s="5" t="s">
        <v>12</v>
      </c>
      <c r="C1739" s="5" t="s">
        <v>32</v>
      </c>
      <c r="D1739" s="3">
        <v>33153</v>
      </c>
    </row>
    <row r="1740" spans="1:4" x14ac:dyDescent="0.25">
      <c r="A1740" s="5">
        <v>2005</v>
      </c>
      <c r="B1740" s="5" t="s">
        <v>13</v>
      </c>
      <c r="C1740" s="5" t="s">
        <v>32</v>
      </c>
      <c r="D1740" s="3">
        <v>37243</v>
      </c>
    </row>
    <row r="1741" spans="1:4" x14ac:dyDescent="0.25">
      <c r="A1741" s="5">
        <v>2005</v>
      </c>
      <c r="B1741" s="5" t="s">
        <v>14</v>
      </c>
      <c r="C1741" s="5" t="s">
        <v>32</v>
      </c>
      <c r="D1741" s="3">
        <v>53662</v>
      </c>
    </row>
    <row r="1742" spans="1:4" x14ac:dyDescent="0.25">
      <c r="A1742" s="5">
        <v>2005</v>
      </c>
      <c r="B1742" s="5" t="s">
        <v>15</v>
      </c>
      <c r="C1742" s="5" t="s">
        <v>32</v>
      </c>
      <c r="D1742" s="3">
        <v>56468</v>
      </c>
    </row>
    <row r="1743" spans="1:4" x14ac:dyDescent="0.25">
      <c r="A1743" s="5">
        <v>2005</v>
      </c>
      <c r="B1743" s="5" t="s">
        <v>4</v>
      </c>
      <c r="C1743" s="5" t="s">
        <v>32</v>
      </c>
      <c r="D1743" s="3">
        <v>54329</v>
      </c>
    </row>
    <row r="1744" spans="1:4" x14ac:dyDescent="0.25">
      <c r="A1744" s="5">
        <v>2005</v>
      </c>
      <c r="B1744" s="5" t="s">
        <v>5</v>
      </c>
      <c r="C1744" s="5" t="s">
        <v>32</v>
      </c>
      <c r="D1744" s="3">
        <v>52348</v>
      </c>
    </row>
    <row r="1745" spans="1:4" x14ac:dyDescent="0.25">
      <c r="A1745" s="5">
        <v>2005</v>
      </c>
      <c r="B1745" s="5" t="s">
        <v>6</v>
      </c>
      <c r="C1745" s="5" t="s">
        <v>32</v>
      </c>
      <c r="D1745" s="3">
        <v>49673</v>
      </c>
    </row>
    <row r="1746" spans="1:4" x14ac:dyDescent="0.25">
      <c r="A1746" s="5">
        <v>2005</v>
      </c>
      <c r="B1746" s="5" t="s">
        <v>7</v>
      </c>
      <c r="C1746" s="5" t="s">
        <v>32</v>
      </c>
      <c r="D1746" s="3">
        <v>52507</v>
      </c>
    </row>
    <row r="1747" spans="1:4" x14ac:dyDescent="0.25">
      <c r="A1747" s="5">
        <v>2005</v>
      </c>
      <c r="B1747" s="5" t="s">
        <v>8</v>
      </c>
      <c r="C1747" s="5" t="s">
        <v>32</v>
      </c>
      <c r="D1747" s="3">
        <v>54516</v>
      </c>
    </row>
    <row r="1748" spans="1:4" x14ac:dyDescent="0.25">
      <c r="A1748" s="5">
        <v>2005</v>
      </c>
      <c r="B1748" s="5" t="s">
        <v>9</v>
      </c>
      <c r="C1748" s="5" t="s">
        <v>32</v>
      </c>
      <c r="D1748" s="3">
        <v>51742</v>
      </c>
    </row>
    <row r="1749" spans="1:4" x14ac:dyDescent="0.25">
      <c r="A1749" s="5">
        <v>2005</v>
      </c>
      <c r="B1749" s="5" t="s">
        <v>10</v>
      </c>
      <c r="C1749" s="5" t="s">
        <v>32</v>
      </c>
      <c r="D1749" s="3">
        <v>49849</v>
      </c>
    </row>
    <row r="1750" spans="1:4" x14ac:dyDescent="0.25">
      <c r="A1750" s="5">
        <v>2005</v>
      </c>
      <c r="B1750" s="5" t="s">
        <v>11</v>
      </c>
      <c r="C1750" s="5" t="s">
        <v>32</v>
      </c>
      <c r="D1750" s="3">
        <v>42669</v>
      </c>
    </row>
    <row r="1751" spans="1:4" x14ac:dyDescent="0.25">
      <c r="A1751" s="5">
        <v>2006</v>
      </c>
      <c r="B1751" s="5" t="s">
        <v>12</v>
      </c>
      <c r="C1751" s="5" t="s">
        <v>32</v>
      </c>
      <c r="D1751" s="3">
        <v>39200</v>
      </c>
    </row>
    <row r="1752" spans="1:4" x14ac:dyDescent="0.25">
      <c r="A1752" s="5">
        <v>2006</v>
      </c>
      <c r="B1752" s="5" t="s">
        <v>13</v>
      </c>
      <c r="C1752" s="5" t="s">
        <v>32</v>
      </c>
      <c r="D1752" s="3">
        <v>40827</v>
      </c>
    </row>
    <row r="1753" spans="1:4" x14ac:dyDescent="0.25">
      <c r="A1753" s="5">
        <v>2006</v>
      </c>
      <c r="B1753" s="5" t="s">
        <v>14</v>
      </c>
      <c r="C1753" s="5" t="s">
        <v>32</v>
      </c>
      <c r="D1753" s="3">
        <v>53169</v>
      </c>
    </row>
    <row r="1754" spans="1:4" x14ac:dyDescent="0.25">
      <c r="A1754" s="5">
        <v>2006</v>
      </c>
      <c r="B1754" s="5" t="s">
        <v>15</v>
      </c>
      <c r="C1754" s="5" t="s">
        <v>32</v>
      </c>
      <c r="D1754" s="3">
        <v>47562</v>
      </c>
    </row>
    <row r="1755" spans="1:4" x14ac:dyDescent="0.25">
      <c r="A1755" s="5">
        <v>2006</v>
      </c>
      <c r="B1755" s="5" t="s">
        <v>4</v>
      </c>
      <c r="C1755" s="5" t="s">
        <v>32</v>
      </c>
      <c r="D1755" s="3">
        <v>56165</v>
      </c>
    </row>
    <row r="1756" spans="1:4" x14ac:dyDescent="0.25">
      <c r="A1756" s="5">
        <v>2006</v>
      </c>
      <c r="B1756" s="5" t="s">
        <v>5</v>
      </c>
      <c r="C1756" s="5" t="s">
        <v>32</v>
      </c>
      <c r="D1756" s="3">
        <v>55703</v>
      </c>
    </row>
    <row r="1757" spans="1:4" x14ac:dyDescent="0.25">
      <c r="A1757" s="5">
        <v>2006</v>
      </c>
      <c r="B1757" s="5" t="s">
        <v>6</v>
      </c>
      <c r="C1757" s="5" t="s">
        <v>32</v>
      </c>
      <c r="D1757" s="3">
        <v>53792</v>
      </c>
    </row>
    <row r="1758" spans="1:4" x14ac:dyDescent="0.25">
      <c r="A1758" s="5">
        <v>2006</v>
      </c>
      <c r="B1758" s="5" t="s">
        <v>7</v>
      </c>
      <c r="C1758" s="5" t="s">
        <v>32</v>
      </c>
      <c r="D1758" s="3">
        <v>53455</v>
      </c>
    </row>
    <row r="1759" spans="1:4" x14ac:dyDescent="0.25">
      <c r="A1759" s="5">
        <v>2006</v>
      </c>
      <c r="B1759" s="5" t="s">
        <v>8</v>
      </c>
      <c r="C1759" s="5" t="s">
        <v>32</v>
      </c>
      <c r="D1759" s="3">
        <v>52729</v>
      </c>
    </row>
    <row r="1760" spans="1:4" x14ac:dyDescent="0.25">
      <c r="A1760" s="5">
        <v>2006</v>
      </c>
      <c r="B1760" s="5" t="s">
        <v>9</v>
      </c>
      <c r="C1760" s="5" t="s">
        <v>32</v>
      </c>
      <c r="D1760" s="3">
        <v>50498</v>
      </c>
    </row>
    <row r="1761" spans="1:4" x14ac:dyDescent="0.25">
      <c r="A1761" s="5">
        <v>2006</v>
      </c>
      <c r="B1761" s="5" t="s">
        <v>10</v>
      </c>
      <c r="C1761" s="5" t="s">
        <v>32</v>
      </c>
      <c r="D1761" s="3">
        <v>60316</v>
      </c>
    </row>
    <row r="1762" spans="1:4" x14ac:dyDescent="0.25">
      <c r="A1762" s="5">
        <v>2006</v>
      </c>
      <c r="B1762" s="5" t="s">
        <v>11</v>
      </c>
      <c r="C1762" s="5" t="s">
        <v>32</v>
      </c>
      <c r="D1762" s="3">
        <v>41055</v>
      </c>
    </row>
    <row r="1763" spans="1:4" x14ac:dyDescent="0.25">
      <c r="A1763" s="5">
        <v>2007</v>
      </c>
      <c r="B1763" s="5" t="s">
        <v>12</v>
      </c>
      <c r="C1763" s="5" t="s">
        <v>32</v>
      </c>
      <c r="D1763" s="3">
        <v>31752</v>
      </c>
    </row>
    <row r="1764" spans="1:4" x14ac:dyDescent="0.25">
      <c r="A1764" s="5">
        <v>2007</v>
      </c>
      <c r="B1764" s="5" t="s">
        <v>13</v>
      </c>
      <c r="C1764" s="5" t="s">
        <v>32</v>
      </c>
      <c r="D1764" s="3">
        <v>32048</v>
      </c>
    </row>
    <row r="1765" spans="1:4" x14ac:dyDescent="0.25">
      <c r="A1765" s="5">
        <v>2007</v>
      </c>
      <c r="B1765" s="5" t="s">
        <v>14</v>
      </c>
      <c r="C1765" s="5" t="s">
        <v>32</v>
      </c>
      <c r="D1765" s="3">
        <v>41546</v>
      </c>
    </row>
    <row r="1766" spans="1:4" x14ac:dyDescent="0.25">
      <c r="A1766" s="5">
        <v>2007</v>
      </c>
      <c r="B1766" s="5" t="s">
        <v>15</v>
      </c>
      <c r="C1766" s="5" t="s">
        <v>32</v>
      </c>
      <c r="D1766" s="3">
        <v>36055</v>
      </c>
    </row>
    <row r="1767" spans="1:4" x14ac:dyDescent="0.25">
      <c r="A1767" s="5">
        <v>2007</v>
      </c>
      <c r="B1767" s="5" t="s">
        <v>4</v>
      </c>
      <c r="C1767" s="5" t="s">
        <v>32</v>
      </c>
      <c r="D1767" s="3">
        <v>36662</v>
      </c>
    </row>
    <row r="1768" spans="1:4" x14ac:dyDescent="0.25">
      <c r="A1768" s="5">
        <v>2007</v>
      </c>
      <c r="B1768" s="5" t="s">
        <v>5</v>
      </c>
      <c r="C1768" s="5" t="s">
        <v>32</v>
      </c>
      <c r="D1768" s="3">
        <v>36252</v>
      </c>
    </row>
    <row r="1769" spans="1:4" x14ac:dyDescent="0.25">
      <c r="A1769" s="5">
        <v>2007</v>
      </c>
      <c r="B1769" s="5" t="s">
        <v>6</v>
      </c>
      <c r="C1769" s="5" t="s">
        <v>32</v>
      </c>
      <c r="D1769" s="3">
        <v>32728</v>
      </c>
    </row>
    <row r="1770" spans="1:4" x14ac:dyDescent="0.25">
      <c r="A1770" s="5">
        <v>2007</v>
      </c>
      <c r="B1770" s="5" t="s">
        <v>7</v>
      </c>
      <c r="C1770" s="5" t="s">
        <v>32</v>
      </c>
      <c r="D1770" s="3">
        <v>37132</v>
      </c>
    </row>
    <row r="1771" spans="1:4" x14ac:dyDescent="0.25">
      <c r="A1771" s="5">
        <v>2007</v>
      </c>
      <c r="B1771" s="5" t="s">
        <v>8</v>
      </c>
      <c r="C1771" s="5" t="s">
        <v>32</v>
      </c>
      <c r="D1771" s="3">
        <v>36539</v>
      </c>
    </row>
    <row r="1772" spans="1:4" x14ac:dyDescent="0.25">
      <c r="A1772" s="5">
        <v>2007</v>
      </c>
      <c r="B1772" s="5" t="s">
        <v>9</v>
      </c>
      <c r="C1772" s="5" t="s">
        <v>32</v>
      </c>
      <c r="D1772" s="3">
        <v>39758</v>
      </c>
    </row>
    <row r="1773" spans="1:4" x14ac:dyDescent="0.25">
      <c r="A1773" s="5">
        <v>2007</v>
      </c>
      <c r="B1773" s="5" t="s">
        <v>10</v>
      </c>
      <c r="C1773" s="5" t="s">
        <v>32</v>
      </c>
      <c r="D1773" s="3">
        <v>44344</v>
      </c>
    </row>
    <row r="1774" spans="1:4" x14ac:dyDescent="0.25">
      <c r="A1774" s="5">
        <v>2007</v>
      </c>
      <c r="B1774" s="5" t="s">
        <v>11</v>
      </c>
      <c r="C1774" s="5" t="s">
        <v>32</v>
      </c>
      <c r="D1774" s="3">
        <v>36765</v>
      </c>
    </row>
    <row r="1775" spans="1:4" x14ac:dyDescent="0.25">
      <c r="A1775" s="5">
        <v>2008</v>
      </c>
      <c r="B1775" s="5" t="s">
        <v>12</v>
      </c>
      <c r="C1775" s="5" t="s">
        <v>32</v>
      </c>
      <c r="D1775" s="3">
        <v>32239</v>
      </c>
    </row>
    <row r="1776" spans="1:4" x14ac:dyDescent="0.25">
      <c r="A1776" s="5">
        <v>2008</v>
      </c>
      <c r="B1776" s="5" t="s">
        <v>13</v>
      </c>
      <c r="C1776" s="5" t="s">
        <v>32</v>
      </c>
      <c r="D1776" s="3">
        <v>34144</v>
      </c>
    </row>
    <row r="1777" spans="1:4" x14ac:dyDescent="0.25">
      <c r="A1777" s="5">
        <v>2008</v>
      </c>
      <c r="B1777" s="5" t="s">
        <v>14</v>
      </c>
      <c r="C1777" s="5" t="s">
        <v>32</v>
      </c>
      <c r="D1777" s="3">
        <v>36177</v>
      </c>
    </row>
    <row r="1778" spans="1:4" x14ac:dyDescent="0.25">
      <c r="A1778" s="5">
        <v>2008</v>
      </c>
      <c r="B1778" s="5" t="s">
        <v>15</v>
      </c>
      <c r="C1778" s="5" t="s">
        <v>32</v>
      </c>
      <c r="D1778" s="3">
        <v>42055</v>
      </c>
    </row>
    <row r="1779" spans="1:4" x14ac:dyDescent="0.25">
      <c r="A1779" s="5">
        <v>2008</v>
      </c>
      <c r="B1779" s="5" t="s">
        <v>4</v>
      </c>
      <c r="C1779" s="5" t="s">
        <v>32</v>
      </c>
      <c r="D1779" s="3">
        <v>41883</v>
      </c>
    </row>
    <row r="1780" spans="1:4" x14ac:dyDescent="0.25">
      <c r="A1780" s="5">
        <v>2008</v>
      </c>
      <c r="B1780" s="5" t="s">
        <v>5</v>
      </c>
      <c r="C1780" s="5" t="s">
        <v>32</v>
      </c>
      <c r="D1780" s="3">
        <v>37586</v>
      </c>
    </row>
    <row r="1781" spans="1:4" x14ac:dyDescent="0.25">
      <c r="A1781" s="5">
        <v>2008</v>
      </c>
      <c r="B1781" s="5" t="s">
        <v>6</v>
      </c>
      <c r="C1781" s="5" t="s">
        <v>32</v>
      </c>
      <c r="D1781" s="3">
        <v>39370</v>
      </c>
    </row>
    <row r="1782" spans="1:4" x14ac:dyDescent="0.25">
      <c r="A1782" s="5">
        <v>2008</v>
      </c>
      <c r="B1782" s="5" t="s">
        <v>7</v>
      </c>
      <c r="C1782" s="5" t="s">
        <v>32</v>
      </c>
      <c r="D1782" s="3">
        <v>36728</v>
      </c>
    </row>
    <row r="1783" spans="1:4" x14ac:dyDescent="0.25">
      <c r="A1783" s="5">
        <v>2008</v>
      </c>
      <c r="B1783" s="5" t="s">
        <v>8</v>
      </c>
      <c r="C1783" s="5" t="s">
        <v>32</v>
      </c>
      <c r="D1783" s="3">
        <v>39685</v>
      </c>
    </row>
    <row r="1784" spans="1:4" x14ac:dyDescent="0.25">
      <c r="A1784" s="5">
        <v>2008</v>
      </c>
      <c r="B1784" s="5" t="s">
        <v>9</v>
      </c>
      <c r="C1784" s="5" t="s">
        <v>32</v>
      </c>
      <c r="D1784" s="3">
        <v>41192</v>
      </c>
    </row>
    <row r="1785" spans="1:4" x14ac:dyDescent="0.25">
      <c r="A1785" s="5">
        <v>2008</v>
      </c>
      <c r="B1785" s="5" t="s">
        <v>10</v>
      </c>
      <c r="C1785" s="5" t="s">
        <v>32</v>
      </c>
      <c r="D1785" s="3">
        <v>36574</v>
      </c>
    </row>
    <row r="1786" spans="1:4" x14ac:dyDescent="0.25">
      <c r="A1786" s="5">
        <v>2008</v>
      </c>
      <c r="B1786" s="5" t="s">
        <v>11</v>
      </c>
      <c r="C1786" s="5" t="s">
        <v>32</v>
      </c>
      <c r="D1786" s="3">
        <v>33666</v>
      </c>
    </row>
    <row r="1787" spans="1:4" x14ac:dyDescent="0.25">
      <c r="A1787" s="5">
        <v>2009</v>
      </c>
      <c r="B1787" s="5" t="s">
        <v>12</v>
      </c>
      <c r="C1787" s="5" t="s">
        <v>32</v>
      </c>
      <c r="D1787" s="3">
        <v>27944</v>
      </c>
    </row>
    <row r="1788" spans="1:4" x14ac:dyDescent="0.25">
      <c r="A1788" s="5">
        <v>2009</v>
      </c>
      <c r="B1788" s="5" t="s">
        <v>13</v>
      </c>
      <c r="C1788" s="5" t="s">
        <v>32</v>
      </c>
      <c r="D1788" s="3">
        <v>28169</v>
      </c>
    </row>
    <row r="1789" spans="1:4" x14ac:dyDescent="0.25">
      <c r="A1789" s="5">
        <v>2009</v>
      </c>
      <c r="B1789" s="5" t="s">
        <v>14</v>
      </c>
      <c r="C1789" s="5" t="s">
        <v>32</v>
      </c>
      <c r="D1789" s="3">
        <v>36580</v>
      </c>
    </row>
    <row r="1790" spans="1:4" x14ac:dyDescent="0.25">
      <c r="A1790" s="5">
        <v>2009</v>
      </c>
      <c r="B1790" s="5" t="s">
        <v>15</v>
      </c>
      <c r="C1790" s="5" t="s">
        <v>32</v>
      </c>
      <c r="D1790" s="3">
        <v>33958</v>
      </c>
    </row>
    <row r="1791" spans="1:4" x14ac:dyDescent="0.25">
      <c r="A1791" s="5">
        <v>2009</v>
      </c>
      <c r="B1791" s="5" t="s">
        <v>4</v>
      </c>
      <c r="C1791" s="5" t="s">
        <v>32</v>
      </c>
      <c r="D1791" s="3">
        <v>34360</v>
      </c>
    </row>
    <row r="1792" spans="1:4" x14ac:dyDescent="0.25">
      <c r="A1792" s="5">
        <v>2009</v>
      </c>
      <c r="B1792" s="5" t="s">
        <v>5</v>
      </c>
      <c r="C1792" s="5" t="s">
        <v>32</v>
      </c>
      <c r="D1792" s="3">
        <v>35946</v>
      </c>
    </row>
    <row r="1793" spans="1:4" x14ac:dyDescent="0.25">
      <c r="A1793" s="5">
        <v>2009</v>
      </c>
      <c r="B1793" s="5" t="s">
        <v>6</v>
      </c>
      <c r="C1793" s="5" t="s">
        <v>32</v>
      </c>
      <c r="D1793" s="3">
        <v>29845</v>
      </c>
    </row>
    <row r="1794" spans="1:4" x14ac:dyDescent="0.25">
      <c r="A1794" s="5">
        <v>2009</v>
      </c>
      <c r="B1794" s="5" t="s">
        <v>7</v>
      </c>
      <c r="C1794" s="5" t="s">
        <v>32</v>
      </c>
      <c r="D1794" s="3">
        <v>34973</v>
      </c>
    </row>
    <row r="1795" spans="1:4" x14ac:dyDescent="0.25">
      <c r="A1795" s="5">
        <v>2009</v>
      </c>
      <c r="B1795" s="5" t="s">
        <v>8</v>
      </c>
      <c r="C1795" s="5" t="s">
        <v>32</v>
      </c>
      <c r="D1795" s="3">
        <v>38643</v>
      </c>
    </row>
    <row r="1796" spans="1:4" x14ac:dyDescent="0.25">
      <c r="A1796" s="5">
        <v>2009</v>
      </c>
      <c r="B1796" s="5" t="s">
        <v>9</v>
      </c>
      <c r="C1796" s="5" t="s">
        <v>32</v>
      </c>
      <c r="D1796" s="3">
        <v>38122</v>
      </c>
    </row>
    <row r="1797" spans="1:4" x14ac:dyDescent="0.25">
      <c r="A1797" s="5">
        <v>2009</v>
      </c>
      <c r="B1797" s="5" t="s">
        <v>10</v>
      </c>
      <c r="C1797" s="5" t="s">
        <v>32</v>
      </c>
      <c r="D1797" s="3">
        <v>36427</v>
      </c>
    </row>
    <row r="1798" spans="1:4" x14ac:dyDescent="0.25">
      <c r="A1798" s="5">
        <v>2009</v>
      </c>
      <c r="B1798" s="5" t="s">
        <v>11</v>
      </c>
      <c r="C1798" s="5" t="s">
        <v>32</v>
      </c>
      <c r="D1798" s="3">
        <v>37669</v>
      </c>
    </row>
    <row r="1799" spans="1:4" x14ac:dyDescent="0.25">
      <c r="A1799" s="5">
        <v>2010</v>
      </c>
      <c r="B1799" s="5" t="s">
        <v>12</v>
      </c>
      <c r="C1799" s="5" t="s">
        <v>32</v>
      </c>
      <c r="D1799" s="3">
        <v>26507</v>
      </c>
    </row>
    <row r="1800" spans="1:4" x14ac:dyDescent="0.25">
      <c r="A1800" s="5">
        <v>2010</v>
      </c>
      <c r="B1800" s="5" t="s">
        <v>13</v>
      </c>
      <c r="C1800" s="5" t="s">
        <v>32</v>
      </c>
      <c r="D1800" s="3">
        <v>28238</v>
      </c>
    </row>
    <row r="1801" spans="1:4" x14ac:dyDescent="0.25">
      <c r="A1801" s="5">
        <v>2010</v>
      </c>
      <c r="B1801" s="5" t="s">
        <v>14</v>
      </c>
      <c r="C1801" s="5" t="s">
        <v>32</v>
      </c>
      <c r="D1801" s="3">
        <v>38836</v>
      </c>
    </row>
    <row r="1802" spans="1:4" x14ac:dyDescent="0.25">
      <c r="A1802" s="5">
        <v>2010</v>
      </c>
      <c r="B1802" s="5" t="s">
        <v>15</v>
      </c>
      <c r="C1802" s="5" t="s">
        <v>32</v>
      </c>
      <c r="D1802" s="3">
        <v>39766</v>
      </c>
    </row>
    <row r="1803" spans="1:4" x14ac:dyDescent="0.25">
      <c r="A1803" s="5">
        <v>2010</v>
      </c>
      <c r="B1803" s="5" t="s">
        <v>4</v>
      </c>
      <c r="C1803" s="5" t="s">
        <v>32</v>
      </c>
      <c r="D1803" s="3">
        <v>33844</v>
      </c>
    </row>
    <row r="1804" spans="1:4" x14ac:dyDescent="0.25">
      <c r="A1804" s="5">
        <v>2010</v>
      </c>
      <c r="B1804" s="5" t="s">
        <v>5</v>
      </c>
      <c r="C1804" s="5" t="s">
        <v>32</v>
      </c>
      <c r="D1804" s="3">
        <v>39731</v>
      </c>
    </row>
    <row r="1805" spans="1:4" x14ac:dyDescent="0.25">
      <c r="A1805" s="5">
        <v>2010</v>
      </c>
      <c r="B1805" s="5" t="s">
        <v>6</v>
      </c>
      <c r="C1805" s="5" t="s">
        <v>32</v>
      </c>
      <c r="D1805" s="3">
        <v>34369</v>
      </c>
    </row>
    <row r="1806" spans="1:4" x14ac:dyDescent="0.25">
      <c r="A1806" s="5">
        <v>2010</v>
      </c>
      <c r="B1806" s="5" t="s">
        <v>7</v>
      </c>
      <c r="C1806" s="5" t="s">
        <v>32</v>
      </c>
      <c r="D1806" s="3">
        <v>38084</v>
      </c>
    </row>
    <row r="1807" spans="1:4" x14ac:dyDescent="0.25">
      <c r="A1807" s="5">
        <v>2010</v>
      </c>
      <c r="B1807" s="5" t="s">
        <v>8</v>
      </c>
      <c r="C1807" s="5" t="s">
        <v>32</v>
      </c>
      <c r="D1807" s="3">
        <v>41084</v>
      </c>
    </row>
    <row r="1808" spans="1:4" x14ac:dyDescent="0.25">
      <c r="A1808" s="5">
        <v>2010</v>
      </c>
      <c r="B1808" s="5" t="s">
        <v>9</v>
      </c>
      <c r="C1808" s="5" t="s">
        <v>32</v>
      </c>
      <c r="D1808" s="3">
        <v>33908</v>
      </c>
    </row>
    <row r="1809" spans="1:4" x14ac:dyDescent="0.25">
      <c r="A1809" s="5">
        <v>2010</v>
      </c>
      <c r="B1809" s="5" t="s">
        <v>10</v>
      </c>
      <c r="C1809" s="5" t="s">
        <v>32</v>
      </c>
      <c r="D1809" s="3">
        <v>34138</v>
      </c>
    </row>
    <row r="1810" spans="1:4" x14ac:dyDescent="0.25">
      <c r="A1810" s="5">
        <v>2010</v>
      </c>
      <c r="B1810" s="5" t="s">
        <v>11</v>
      </c>
      <c r="C1810" s="5" t="s">
        <v>32</v>
      </c>
      <c r="D1810" s="3">
        <v>33982</v>
      </c>
    </row>
    <row r="1811" spans="1:4" x14ac:dyDescent="0.25">
      <c r="A1811" s="5">
        <v>2011</v>
      </c>
      <c r="B1811" s="5" t="s">
        <v>12</v>
      </c>
      <c r="C1811" s="5" t="s">
        <v>32</v>
      </c>
      <c r="D1811" s="3">
        <v>24213</v>
      </c>
    </row>
    <row r="1812" spans="1:4" x14ac:dyDescent="0.25">
      <c r="A1812" s="5">
        <v>2011</v>
      </c>
      <c r="B1812" s="5" t="s">
        <v>13</v>
      </c>
      <c r="C1812" s="5" t="s">
        <v>32</v>
      </c>
      <c r="D1812" s="3">
        <v>24420</v>
      </c>
    </row>
    <row r="1813" spans="1:4" x14ac:dyDescent="0.25">
      <c r="A1813" s="5">
        <v>2011</v>
      </c>
      <c r="B1813" s="5" t="s">
        <v>14</v>
      </c>
      <c r="C1813" s="5" t="s">
        <v>32</v>
      </c>
      <c r="D1813" s="3">
        <v>30527</v>
      </c>
    </row>
    <row r="1814" spans="1:4" x14ac:dyDescent="0.25">
      <c r="A1814" s="5">
        <v>2011</v>
      </c>
      <c r="B1814" s="5" t="s">
        <v>15</v>
      </c>
      <c r="C1814" s="5" t="s">
        <v>32</v>
      </c>
      <c r="D1814" s="3">
        <v>26747</v>
      </c>
    </row>
    <row r="1815" spans="1:4" x14ac:dyDescent="0.25">
      <c r="A1815" s="5">
        <v>2011</v>
      </c>
      <c r="B1815" s="5" t="s">
        <v>4</v>
      </c>
      <c r="C1815" s="5" t="s">
        <v>32</v>
      </c>
      <c r="D1815" s="3">
        <v>33179</v>
      </c>
    </row>
    <row r="1816" spans="1:4" x14ac:dyDescent="0.25">
      <c r="A1816" s="5">
        <v>2011</v>
      </c>
      <c r="B1816" s="5" t="s">
        <v>5</v>
      </c>
      <c r="C1816" s="5" t="s">
        <v>32</v>
      </c>
      <c r="D1816" s="3">
        <v>31228</v>
      </c>
    </row>
    <row r="1817" spans="1:4" x14ac:dyDescent="0.25">
      <c r="A1817" s="5">
        <v>2011</v>
      </c>
      <c r="B1817" s="5" t="s">
        <v>6</v>
      </c>
      <c r="C1817" s="5" t="s">
        <v>32</v>
      </c>
      <c r="D1817" s="3">
        <v>23298</v>
      </c>
    </row>
    <row r="1818" spans="1:4" x14ac:dyDescent="0.25">
      <c r="A1818" s="5">
        <v>2011</v>
      </c>
      <c r="B1818" s="5" t="s">
        <v>7</v>
      </c>
      <c r="C1818" s="5" t="s">
        <v>32</v>
      </c>
      <c r="D1818" s="3">
        <v>11182</v>
      </c>
    </row>
    <row r="1819" spans="1:4" x14ac:dyDescent="0.25">
      <c r="A1819" s="5">
        <v>2011</v>
      </c>
      <c r="B1819" s="5" t="s">
        <v>8</v>
      </c>
      <c r="C1819" s="5" t="s">
        <v>32</v>
      </c>
      <c r="D1819" s="3">
        <v>9062</v>
      </c>
    </row>
    <row r="1820" spans="1:4" x14ac:dyDescent="0.25">
      <c r="A1820" s="5">
        <v>2011</v>
      </c>
      <c r="B1820" s="5" t="s">
        <v>9</v>
      </c>
      <c r="C1820" s="5" t="s">
        <v>32</v>
      </c>
      <c r="D1820" s="3">
        <v>11923</v>
      </c>
    </row>
    <row r="1821" spans="1:4" x14ac:dyDescent="0.25">
      <c r="A1821" s="5">
        <v>2011</v>
      </c>
      <c r="B1821" s="5" t="s">
        <v>10</v>
      </c>
      <c r="C1821" s="5" t="s">
        <v>32</v>
      </c>
      <c r="D1821" s="3">
        <v>28914</v>
      </c>
    </row>
    <row r="1822" spans="1:4" x14ac:dyDescent="0.25">
      <c r="A1822" s="5">
        <v>2011</v>
      </c>
      <c r="B1822" s="5" t="s">
        <v>11</v>
      </c>
      <c r="C1822" s="5" t="s">
        <v>32</v>
      </c>
      <c r="D1822" s="3">
        <v>25304</v>
      </c>
    </row>
    <row r="1823" spans="1:4" x14ac:dyDescent="0.25">
      <c r="A1823" s="5">
        <v>2012</v>
      </c>
      <c r="B1823" s="5" t="s">
        <v>12</v>
      </c>
      <c r="C1823" s="5" t="s">
        <v>32</v>
      </c>
      <c r="D1823" s="3">
        <v>21406</v>
      </c>
    </row>
    <row r="1824" spans="1:4" x14ac:dyDescent="0.25">
      <c r="A1824" s="5">
        <v>2012</v>
      </c>
      <c r="B1824" s="5" t="s">
        <v>13</v>
      </c>
      <c r="C1824" s="5" t="s">
        <v>32</v>
      </c>
      <c r="D1824" s="3">
        <v>20376</v>
      </c>
    </row>
    <row r="1825" spans="1:4" x14ac:dyDescent="0.25">
      <c r="A1825" s="5">
        <v>2012</v>
      </c>
      <c r="B1825" s="5" t="s">
        <v>14</v>
      </c>
      <c r="C1825" s="5" t="s">
        <v>32</v>
      </c>
      <c r="D1825" s="3">
        <v>29554</v>
      </c>
    </row>
    <row r="1826" spans="1:4" x14ac:dyDescent="0.25">
      <c r="A1826" s="5">
        <v>2012</v>
      </c>
      <c r="B1826" s="5" t="s">
        <v>15</v>
      </c>
      <c r="C1826" s="5" t="s">
        <v>32</v>
      </c>
      <c r="D1826" s="3">
        <v>24954</v>
      </c>
    </row>
    <row r="1827" spans="1:4" x14ac:dyDescent="0.25">
      <c r="A1827" s="5">
        <v>2012</v>
      </c>
      <c r="B1827" s="5" t="s">
        <v>4</v>
      </c>
      <c r="C1827" s="5" t="s">
        <v>32</v>
      </c>
      <c r="D1827" s="3">
        <v>28232</v>
      </c>
    </row>
    <row r="1828" spans="1:4" x14ac:dyDescent="0.25">
      <c r="A1828" s="5">
        <v>2012</v>
      </c>
      <c r="B1828" s="5" t="s">
        <v>5</v>
      </c>
      <c r="C1828" s="5" t="s">
        <v>32</v>
      </c>
      <c r="D1828" s="3">
        <v>27598</v>
      </c>
    </row>
    <row r="1829" spans="1:4" x14ac:dyDescent="0.25">
      <c r="A1829" s="5">
        <v>2012</v>
      </c>
      <c r="B1829" s="5" t="s">
        <v>6</v>
      </c>
      <c r="C1829" s="5" t="s">
        <v>32</v>
      </c>
      <c r="D1829" s="3">
        <v>26758</v>
      </c>
    </row>
    <row r="1830" spans="1:4" x14ac:dyDescent="0.25">
      <c r="A1830" s="5">
        <v>2012</v>
      </c>
      <c r="B1830" s="5" t="s">
        <v>7</v>
      </c>
      <c r="C1830" s="5" t="s">
        <v>32</v>
      </c>
      <c r="D1830" s="3">
        <v>21731</v>
      </c>
    </row>
    <row r="1831" spans="1:4" x14ac:dyDescent="0.25">
      <c r="A1831" s="5">
        <v>2012</v>
      </c>
      <c r="B1831" s="5" t="s">
        <v>8</v>
      </c>
      <c r="C1831" s="5" t="s">
        <v>32</v>
      </c>
      <c r="D1831" s="3">
        <v>22839</v>
      </c>
    </row>
    <row r="1832" spans="1:4" x14ac:dyDescent="0.25">
      <c r="A1832" s="5">
        <v>2012</v>
      </c>
      <c r="B1832" s="5" t="s">
        <v>9</v>
      </c>
      <c r="C1832" s="5" t="s">
        <v>32</v>
      </c>
      <c r="D1832" s="3">
        <v>23243</v>
      </c>
    </row>
    <row r="1833" spans="1:4" x14ac:dyDescent="0.25">
      <c r="A1833" s="5">
        <v>2012</v>
      </c>
      <c r="B1833" s="5" t="s">
        <v>10</v>
      </c>
      <c r="C1833" s="5" t="s">
        <v>32</v>
      </c>
      <c r="D1833" s="3">
        <v>21163</v>
      </c>
    </row>
    <row r="1834" spans="1:4" x14ac:dyDescent="0.25">
      <c r="A1834" s="5">
        <v>2012</v>
      </c>
      <c r="B1834" s="5" t="s">
        <v>11</v>
      </c>
      <c r="C1834" s="5" t="s">
        <v>32</v>
      </c>
      <c r="D1834" s="3">
        <v>20976</v>
      </c>
    </row>
    <row r="1835" spans="1:4" x14ac:dyDescent="0.25">
      <c r="A1835" s="5">
        <v>2013</v>
      </c>
      <c r="B1835" s="5" t="s">
        <v>12</v>
      </c>
      <c r="C1835" s="5" t="s">
        <v>32</v>
      </c>
      <c r="D1835" s="3">
        <v>15365</v>
      </c>
    </row>
    <row r="1836" spans="1:4" x14ac:dyDescent="0.25">
      <c r="A1836" s="5">
        <v>2013</v>
      </c>
      <c r="B1836" s="5" t="s">
        <v>13</v>
      </c>
      <c r="C1836" s="5" t="s">
        <v>32</v>
      </c>
      <c r="D1836" s="3">
        <v>12690</v>
      </c>
    </row>
    <row r="1837" spans="1:4" x14ac:dyDescent="0.25">
      <c r="A1837" s="5">
        <v>2013</v>
      </c>
      <c r="B1837" s="5" t="s">
        <v>14</v>
      </c>
      <c r="C1837" s="5" t="s">
        <v>32</v>
      </c>
      <c r="D1837" s="3">
        <v>17189</v>
      </c>
    </row>
    <row r="1838" spans="1:4" x14ac:dyDescent="0.25">
      <c r="A1838" s="5">
        <v>2013</v>
      </c>
      <c r="B1838" s="5" t="s">
        <v>15</v>
      </c>
      <c r="C1838" s="5" t="s">
        <v>32</v>
      </c>
      <c r="D1838" s="3">
        <v>19400</v>
      </c>
    </row>
    <row r="1839" spans="1:4" x14ac:dyDescent="0.25">
      <c r="A1839" s="5">
        <v>2013</v>
      </c>
      <c r="B1839" s="5" t="s">
        <v>4</v>
      </c>
      <c r="C1839" s="5" t="s">
        <v>32</v>
      </c>
      <c r="D1839" s="3">
        <v>23647</v>
      </c>
    </row>
    <row r="1840" spans="1:4" x14ac:dyDescent="0.25">
      <c r="A1840" s="5">
        <v>2013</v>
      </c>
      <c r="B1840" s="5" t="s">
        <v>5</v>
      </c>
      <c r="C1840" s="5" t="s">
        <v>32</v>
      </c>
      <c r="D1840" s="3">
        <v>19017</v>
      </c>
    </row>
    <row r="1841" spans="1:4" x14ac:dyDescent="0.25">
      <c r="A1841" s="5">
        <v>2013</v>
      </c>
      <c r="B1841" s="5" t="s">
        <v>6</v>
      </c>
      <c r="C1841" s="5" t="s">
        <v>32</v>
      </c>
      <c r="D1841" s="3">
        <v>23015</v>
      </c>
    </row>
    <row r="1842" spans="1:4" x14ac:dyDescent="0.25">
      <c r="A1842" s="5">
        <v>2013</v>
      </c>
      <c r="B1842" s="5" t="s">
        <v>7</v>
      </c>
      <c r="C1842" s="5" t="s">
        <v>32</v>
      </c>
      <c r="D1842" s="3">
        <v>13662</v>
      </c>
    </row>
    <row r="1843" spans="1:4" x14ac:dyDescent="0.25">
      <c r="A1843" s="5">
        <v>2013</v>
      </c>
      <c r="B1843" s="5" t="s">
        <v>8</v>
      </c>
      <c r="C1843" s="5" t="s">
        <v>32</v>
      </c>
      <c r="D1843" s="3">
        <v>21353</v>
      </c>
    </row>
    <row r="1844" spans="1:4" x14ac:dyDescent="0.25">
      <c r="A1844" s="5">
        <v>2013</v>
      </c>
      <c r="B1844" s="5" t="s">
        <v>9</v>
      </c>
      <c r="C1844" s="5" t="s">
        <v>32</v>
      </c>
      <c r="D1844" s="3">
        <v>22813</v>
      </c>
    </row>
    <row r="1845" spans="1:4" x14ac:dyDescent="0.25">
      <c r="A1845" s="5">
        <v>2013</v>
      </c>
      <c r="B1845" s="5" t="s">
        <v>10</v>
      </c>
      <c r="C1845" s="5" t="s">
        <v>32</v>
      </c>
      <c r="D1845" s="3">
        <v>21928</v>
      </c>
    </row>
    <row r="1846" spans="1:4" x14ac:dyDescent="0.25">
      <c r="A1846" s="5">
        <v>2013</v>
      </c>
      <c r="B1846" s="5" t="s">
        <v>11</v>
      </c>
      <c r="C1846" s="5" t="s">
        <v>32</v>
      </c>
      <c r="D1846" s="3">
        <v>18011</v>
      </c>
    </row>
    <row r="1847" spans="1:4" x14ac:dyDescent="0.25">
      <c r="A1847" s="5">
        <v>2014</v>
      </c>
      <c r="B1847" s="5" t="s">
        <v>12</v>
      </c>
      <c r="C1847" s="5" t="s">
        <v>32</v>
      </c>
      <c r="D1847" s="3">
        <v>14921</v>
      </c>
    </row>
    <row r="1848" spans="1:4" x14ac:dyDescent="0.25">
      <c r="A1848" s="5">
        <v>2014</v>
      </c>
      <c r="B1848" s="5" t="s">
        <v>13</v>
      </c>
      <c r="C1848" s="5" t="s">
        <v>32</v>
      </c>
      <c r="D1848" s="3">
        <v>13760</v>
      </c>
    </row>
    <row r="1849" spans="1:4" x14ac:dyDescent="0.25">
      <c r="A1849" s="5">
        <v>2014</v>
      </c>
      <c r="B1849" s="5" t="s">
        <v>14</v>
      </c>
      <c r="C1849" s="5" t="s">
        <v>32</v>
      </c>
      <c r="D1849" s="3">
        <v>11975</v>
      </c>
    </row>
    <row r="1850" spans="1:4" x14ac:dyDescent="0.25">
      <c r="A1850" s="5">
        <v>2014</v>
      </c>
      <c r="B1850" s="5" t="s">
        <v>15</v>
      </c>
      <c r="C1850" s="5" t="s">
        <v>32</v>
      </c>
      <c r="D1850" s="3">
        <v>17856</v>
      </c>
    </row>
    <row r="1851" spans="1:4" x14ac:dyDescent="0.25">
      <c r="A1851" s="5">
        <v>2014</v>
      </c>
      <c r="B1851" s="5" t="s">
        <v>4</v>
      </c>
      <c r="C1851" s="5" t="s">
        <v>32</v>
      </c>
      <c r="D1851" s="3">
        <v>18651</v>
      </c>
    </row>
    <row r="1852" spans="1:4" x14ac:dyDescent="0.25">
      <c r="A1852" s="5">
        <v>2014</v>
      </c>
      <c r="B1852" s="5" t="s">
        <v>5</v>
      </c>
      <c r="C1852" s="5" t="s">
        <v>32</v>
      </c>
      <c r="D1852" s="3">
        <v>16903</v>
      </c>
    </row>
    <row r="1853" spans="1:4" x14ac:dyDescent="0.25">
      <c r="A1853" s="5">
        <v>2014</v>
      </c>
      <c r="B1853" s="5" t="s">
        <v>6</v>
      </c>
      <c r="C1853" s="5" t="s">
        <v>32</v>
      </c>
      <c r="D1853" s="3">
        <v>15861</v>
      </c>
    </row>
    <row r="1854" spans="1:4" x14ac:dyDescent="0.25">
      <c r="A1854" s="5">
        <v>2014</v>
      </c>
      <c r="B1854" s="5" t="s">
        <v>7</v>
      </c>
      <c r="C1854" s="5" t="s">
        <v>32</v>
      </c>
      <c r="D1854" s="3">
        <v>13166</v>
      </c>
    </row>
    <row r="1855" spans="1:4" x14ac:dyDescent="0.25">
      <c r="A1855" s="5">
        <v>2014</v>
      </c>
      <c r="B1855" s="5" t="s">
        <v>8</v>
      </c>
      <c r="C1855" s="5" t="s">
        <v>32</v>
      </c>
      <c r="D1855" s="3">
        <v>18672</v>
      </c>
    </row>
    <row r="1856" spans="1:4" x14ac:dyDescent="0.25">
      <c r="A1856" s="5">
        <v>2014</v>
      </c>
      <c r="B1856" s="5" t="s">
        <v>9</v>
      </c>
      <c r="C1856" s="5" t="s">
        <v>32</v>
      </c>
      <c r="D1856" s="3">
        <v>19797</v>
      </c>
    </row>
    <row r="1857" spans="1:4" x14ac:dyDescent="0.25">
      <c r="A1857" s="5">
        <v>2014</v>
      </c>
      <c r="B1857" s="5" t="s">
        <v>10</v>
      </c>
      <c r="C1857" s="5" t="s">
        <v>32</v>
      </c>
      <c r="D1857" s="3">
        <v>15804</v>
      </c>
    </row>
    <row r="1858" spans="1:4" x14ac:dyDescent="0.25">
      <c r="A1858" s="5">
        <v>2014</v>
      </c>
      <c r="B1858" s="5" t="s">
        <v>11</v>
      </c>
      <c r="C1858" s="5" t="s">
        <v>32</v>
      </c>
      <c r="D1858" s="3">
        <v>10690</v>
      </c>
    </row>
    <row r="1859" spans="1:4" x14ac:dyDescent="0.25">
      <c r="A1859" s="5">
        <v>2015</v>
      </c>
      <c r="B1859" s="5" t="s">
        <v>12</v>
      </c>
      <c r="C1859" s="5" t="s">
        <v>32</v>
      </c>
      <c r="D1859" s="3">
        <v>10643</v>
      </c>
    </row>
    <row r="1860" spans="1:4" x14ac:dyDescent="0.25">
      <c r="A1860" s="5">
        <v>2015</v>
      </c>
      <c r="B1860" s="5" t="s">
        <v>13</v>
      </c>
      <c r="C1860" s="5" t="s">
        <v>32</v>
      </c>
      <c r="D1860" s="3">
        <v>11824</v>
      </c>
    </row>
    <row r="1861" spans="1:4" x14ac:dyDescent="0.25">
      <c r="A1861" s="5">
        <v>2015</v>
      </c>
      <c r="B1861" s="5" t="s">
        <v>14</v>
      </c>
      <c r="C1861" s="5" t="s">
        <v>32</v>
      </c>
      <c r="D1861" s="3">
        <v>17727</v>
      </c>
    </row>
    <row r="1862" spans="1:4" x14ac:dyDescent="0.25">
      <c r="A1862" s="5">
        <v>2015</v>
      </c>
      <c r="B1862" s="5" t="s">
        <v>15</v>
      </c>
      <c r="C1862" s="5" t="s">
        <v>32</v>
      </c>
      <c r="D1862" s="3">
        <v>18344</v>
      </c>
    </row>
    <row r="1863" spans="1:4" x14ac:dyDescent="0.25">
      <c r="A1863" s="5">
        <v>2015</v>
      </c>
      <c r="B1863" s="5" t="s">
        <v>4</v>
      </c>
      <c r="C1863" s="5" t="s">
        <v>32</v>
      </c>
      <c r="D1863" s="3">
        <v>17167</v>
      </c>
    </row>
    <row r="1864" spans="1:4" x14ac:dyDescent="0.25">
      <c r="A1864" s="5">
        <v>2015</v>
      </c>
      <c r="B1864" s="5" t="s">
        <v>5</v>
      </c>
      <c r="C1864" s="5" t="s">
        <v>32</v>
      </c>
      <c r="D1864" s="3">
        <v>21523</v>
      </c>
    </row>
    <row r="1865" spans="1:4" x14ac:dyDescent="0.25">
      <c r="A1865" s="5">
        <v>2015</v>
      </c>
      <c r="B1865" s="5" t="s">
        <v>6</v>
      </c>
      <c r="C1865" s="5" t="s">
        <v>32</v>
      </c>
      <c r="D1865" s="3">
        <v>22000</v>
      </c>
    </row>
    <row r="1866" spans="1:4" x14ac:dyDescent="0.25">
      <c r="A1866" s="5">
        <v>2015</v>
      </c>
      <c r="B1866" s="5" t="s">
        <v>7</v>
      </c>
      <c r="C1866" s="5" t="s">
        <v>32</v>
      </c>
      <c r="D1866" s="3">
        <v>21567</v>
      </c>
    </row>
    <row r="1867" spans="1:4" x14ac:dyDescent="0.25">
      <c r="A1867" s="5">
        <v>2015</v>
      </c>
      <c r="B1867" s="5" t="s">
        <v>8</v>
      </c>
      <c r="C1867" s="5" t="s">
        <v>32</v>
      </c>
      <c r="D1867" s="3">
        <v>25676</v>
      </c>
    </row>
    <row r="1868" spans="1:4" x14ac:dyDescent="0.25">
      <c r="A1868" s="5">
        <v>2015</v>
      </c>
      <c r="B1868" s="5" t="s">
        <v>9</v>
      </c>
      <c r="C1868" s="5" t="s">
        <v>32</v>
      </c>
      <c r="D1868" s="3">
        <v>24322</v>
      </c>
    </row>
    <row r="1869" spans="1:4" x14ac:dyDescent="0.25">
      <c r="A1869" s="5">
        <v>2015</v>
      </c>
      <c r="B1869" s="5" t="s">
        <v>10</v>
      </c>
      <c r="C1869" s="5" t="s">
        <v>32</v>
      </c>
      <c r="D1869" s="3">
        <v>22387</v>
      </c>
    </row>
    <row r="1870" spans="1:4" x14ac:dyDescent="0.25">
      <c r="A1870" s="5">
        <v>2015</v>
      </c>
      <c r="B1870" s="5" t="s">
        <v>11</v>
      </c>
      <c r="C1870" s="5" t="s">
        <v>32</v>
      </c>
      <c r="D1870" s="3">
        <v>18513</v>
      </c>
    </row>
    <row r="1871" spans="1:4" x14ac:dyDescent="0.25">
      <c r="A1871" s="5">
        <v>2016</v>
      </c>
      <c r="B1871" s="5" t="s">
        <v>12</v>
      </c>
      <c r="C1871" s="5" t="s">
        <v>32</v>
      </c>
      <c r="D1871" s="3">
        <v>15733</v>
      </c>
    </row>
    <row r="1872" spans="1:4" x14ac:dyDescent="0.25">
      <c r="A1872" s="5">
        <v>2016</v>
      </c>
      <c r="B1872" s="5" t="s">
        <v>13</v>
      </c>
      <c r="C1872" s="5" t="s">
        <v>32</v>
      </c>
      <c r="D1872" s="3">
        <v>17739</v>
      </c>
    </row>
    <row r="1873" spans="1:4" x14ac:dyDescent="0.25">
      <c r="A1873" s="5">
        <v>2016</v>
      </c>
      <c r="B1873" s="5" t="s">
        <v>14</v>
      </c>
      <c r="C1873" s="5" t="s">
        <v>32</v>
      </c>
      <c r="D1873" s="3">
        <v>23234</v>
      </c>
    </row>
    <row r="1874" spans="1:4" x14ac:dyDescent="0.25">
      <c r="A1874" s="5">
        <v>2016</v>
      </c>
      <c r="B1874" s="5" t="s">
        <v>15</v>
      </c>
      <c r="C1874" s="5" t="s">
        <v>32</v>
      </c>
      <c r="D1874" s="3">
        <v>19542</v>
      </c>
    </row>
    <row r="1875" spans="1:4" x14ac:dyDescent="0.25">
      <c r="A1875" s="5">
        <v>2016</v>
      </c>
      <c r="B1875" s="5" t="s">
        <v>4</v>
      </c>
      <c r="C1875" s="5" t="s">
        <v>32</v>
      </c>
      <c r="D1875" s="3">
        <v>23021</v>
      </c>
    </row>
    <row r="1876" spans="1:4" x14ac:dyDescent="0.25">
      <c r="A1876" s="5">
        <v>2016</v>
      </c>
      <c r="B1876" s="5" t="s">
        <v>5</v>
      </c>
      <c r="C1876" s="5" t="s">
        <v>32</v>
      </c>
      <c r="D1876" s="3">
        <v>21596</v>
      </c>
    </row>
    <row r="1877" spans="1:4" x14ac:dyDescent="0.25">
      <c r="A1877" s="5">
        <v>2016</v>
      </c>
      <c r="B1877" s="5" t="s">
        <v>6</v>
      </c>
      <c r="C1877" s="5" t="s">
        <v>32</v>
      </c>
      <c r="D1877" s="3">
        <v>19427</v>
      </c>
    </row>
    <row r="1878" spans="1:4" x14ac:dyDescent="0.25">
      <c r="A1878" s="5">
        <v>2016</v>
      </c>
      <c r="B1878" s="5" t="s">
        <v>7</v>
      </c>
      <c r="C1878" s="5" t="s">
        <v>32</v>
      </c>
      <c r="D1878" s="3">
        <v>23820</v>
      </c>
    </row>
    <row r="1879" spans="1:4" x14ac:dyDescent="0.25">
      <c r="A1879" s="5">
        <v>2016</v>
      </c>
      <c r="B1879" s="5" t="s">
        <v>8</v>
      </c>
      <c r="C1879" s="5" t="s">
        <v>32</v>
      </c>
      <c r="D1879" s="3">
        <v>23328</v>
      </c>
    </row>
    <row r="1880" spans="1:4" x14ac:dyDescent="0.25">
      <c r="A1880" s="5">
        <v>2016</v>
      </c>
      <c r="B1880" s="5" t="s">
        <v>9</v>
      </c>
      <c r="C1880" s="5" t="s">
        <v>32</v>
      </c>
      <c r="D1880" s="3">
        <v>22681</v>
      </c>
    </row>
    <row r="1881" spans="1:4" x14ac:dyDescent="0.25">
      <c r="A1881" s="5">
        <v>2016</v>
      </c>
      <c r="B1881" s="5" t="s">
        <v>10</v>
      </c>
      <c r="C1881" s="5" t="s">
        <v>32</v>
      </c>
      <c r="D1881" s="3">
        <v>22869</v>
      </c>
    </row>
    <row r="1882" spans="1:4" x14ac:dyDescent="0.25">
      <c r="A1882" s="5">
        <v>2016</v>
      </c>
      <c r="B1882" s="5" t="s">
        <v>11</v>
      </c>
      <c r="C1882" s="5" t="s">
        <v>32</v>
      </c>
      <c r="D1882" s="3">
        <v>19105</v>
      </c>
    </row>
    <row r="1883" spans="1:4" x14ac:dyDescent="0.25">
      <c r="A1883" s="5">
        <v>2017</v>
      </c>
      <c r="B1883" s="5" t="s">
        <v>12</v>
      </c>
      <c r="C1883" s="5" t="s">
        <v>32</v>
      </c>
      <c r="D1883" s="3">
        <v>15857</v>
      </c>
    </row>
    <row r="1884" spans="1:4" x14ac:dyDescent="0.25">
      <c r="A1884" s="5">
        <v>2017</v>
      </c>
      <c r="B1884" s="5" t="s">
        <v>13</v>
      </c>
      <c r="C1884" s="5" t="s">
        <v>32</v>
      </c>
      <c r="D1884" s="3">
        <v>14268</v>
      </c>
    </row>
    <row r="1885" spans="1:4" x14ac:dyDescent="0.25">
      <c r="A1885" s="5">
        <v>2017</v>
      </c>
      <c r="B1885" s="5" t="s">
        <v>14</v>
      </c>
      <c r="C1885" s="5" t="s">
        <v>32</v>
      </c>
      <c r="D1885" s="3">
        <v>20891</v>
      </c>
    </row>
    <row r="1886" spans="1:4" x14ac:dyDescent="0.25">
      <c r="A1886" s="5">
        <v>2017</v>
      </c>
      <c r="B1886" s="5" t="s">
        <v>15</v>
      </c>
      <c r="C1886" s="5" t="s">
        <v>32</v>
      </c>
      <c r="D1886" s="3">
        <v>18375</v>
      </c>
    </row>
    <row r="1887" spans="1:4" x14ac:dyDescent="0.25">
      <c r="A1887" s="5">
        <v>2017</v>
      </c>
      <c r="B1887" s="5" t="s">
        <v>4</v>
      </c>
      <c r="C1887" s="5" t="s">
        <v>32</v>
      </c>
      <c r="D1887" s="3">
        <v>20817</v>
      </c>
    </row>
    <row r="1888" spans="1:4" x14ac:dyDescent="0.25">
      <c r="A1888" s="5">
        <v>2017</v>
      </c>
      <c r="B1888" s="5" t="s">
        <v>5</v>
      </c>
      <c r="C1888" s="5" t="s">
        <v>32</v>
      </c>
      <c r="D1888" s="3">
        <v>44478</v>
      </c>
    </row>
    <row r="1889" spans="1:4" x14ac:dyDescent="0.25">
      <c r="A1889" s="5">
        <v>2017</v>
      </c>
      <c r="B1889" s="5" t="s">
        <v>6</v>
      </c>
      <c r="C1889" s="5" t="s">
        <v>32</v>
      </c>
      <c r="D1889" s="3">
        <v>53559</v>
      </c>
    </row>
    <row r="1890" spans="1:4" x14ac:dyDescent="0.25">
      <c r="A1890" s="5">
        <v>2017</v>
      </c>
      <c r="B1890" s="5" t="s">
        <v>7</v>
      </c>
      <c r="C1890" s="5" t="s">
        <v>32</v>
      </c>
      <c r="D1890" s="3">
        <v>70171</v>
      </c>
    </row>
    <row r="1891" spans="1:4" x14ac:dyDescent="0.25">
      <c r="A1891" s="5">
        <v>2017</v>
      </c>
      <c r="B1891" s="5" t="s">
        <v>8</v>
      </c>
      <c r="C1891" s="5" t="s">
        <v>32</v>
      </c>
      <c r="D1891" s="3">
        <v>67894</v>
      </c>
    </row>
    <row r="1892" spans="1:4" x14ac:dyDescent="0.25">
      <c r="A1892" s="5">
        <v>2017</v>
      </c>
      <c r="B1892" s="5" t="s">
        <v>9</v>
      </c>
      <c r="C1892" s="5" t="s">
        <v>32</v>
      </c>
      <c r="D1892" s="3">
        <v>71182</v>
      </c>
    </row>
    <row r="1893" spans="1:4" x14ac:dyDescent="0.25">
      <c r="A1893" s="5">
        <v>2017</v>
      </c>
      <c r="B1893" s="5" t="s">
        <v>10</v>
      </c>
      <c r="C1893" s="5" t="s">
        <v>32</v>
      </c>
      <c r="D1893" s="3">
        <v>70051</v>
      </c>
    </row>
    <row r="1894" spans="1:4" x14ac:dyDescent="0.25">
      <c r="A1894" s="5">
        <v>2017</v>
      </c>
      <c r="B1894" s="5" t="s">
        <v>11</v>
      </c>
      <c r="C1894" s="5" t="s">
        <v>32</v>
      </c>
      <c r="D1894" s="3">
        <v>52897</v>
      </c>
    </row>
    <row r="1895" spans="1:4" x14ac:dyDescent="0.25">
      <c r="A1895" s="5">
        <v>2018</v>
      </c>
      <c r="B1895" s="5" t="s">
        <v>12</v>
      </c>
      <c r="C1895" s="5" t="s">
        <v>32</v>
      </c>
      <c r="D1895" s="3">
        <v>48921</v>
      </c>
    </row>
    <row r="1896" spans="1:4" x14ac:dyDescent="0.25">
      <c r="A1896" s="5">
        <v>2018</v>
      </c>
      <c r="B1896" s="5" t="s">
        <v>13</v>
      </c>
      <c r="C1896" s="5" t="s">
        <v>32</v>
      </c>
      <c r="D1896" s="3">
        <v>51844</v>
      </c>
    </row>
    <row r="1897" spans="1:4" x14ac:dyDescent="0.25">
      <c r="A1897" s="5">
        <v>2018</v>
      </c>
      <c r="B1897" s="5" t="s">
        <v>14</v>
      </c>
      <c r="C1897" s="5" t="s">
        <v>32</v>
      </c>
      <c r="D1897" s="3">
        <v>67810</v>
      </c>
    </row>
    <row r="1898" spans="1:4" x14ac:dyDescent="0.25">
      <c r="A1898" s="5">
        <v>2018</v>
      </c>
      <c r="B1898" s="5" t="s">
        <v>15</v>
      </c>
      <c r="C1898" s="5" t="s">
        <v>32</v>
      </c>
      <c r="D1898" s="3">
        <v>64470</v>
      </c>
    </row>
    <row r="1899" spans="1:4" x14ac:dyDescent="0.25">
      <c r="A1899" s="5">
        <v>2018</v>
      </c>
      <c r="B1899" s="5" t="s">
        <v>4</v>
      </c>
      <c r="C1899" s="5" t="s">
        <v>32</v>
      </c>
      <c r="D1899" s="3">
        <v>67244</v>
      </c>
    </row>
    <row r="1900" spans="1:4" x14ac:dyDescent="0.25">
      <c r="A1900" s="5">
        <v>2018</v>
      </c>
      <c r="B1900" s="5" t="s">
        <v>5</v>
      </c>
      <c r="C1900" s="5" t="s">
        <v>32</v>
      </c>
      <c r="D1900" s="3">
        <v>67651</v>
      </c>
    </row>
    <row r="1901" spans="1:4" x14ac:dyDescent="0.25">
      <c r="A1901" s="5">
        <v>2018</v>
      </c>
      <c r="B1901" s="5" t="s">
        <v>6</v>
      </c>
      <c r="C1901" s="5" t="s">
        <v>32</v>
      </c>
      <c r="D1901" s="3">
        <v>61671</v>
      </c>
    </row>
    <row r="1902" spans="1:4" x14ac:dyDescent="0.25">
      <c r="A1902" s="5">
        <v>2018</v>
      </c>
      <c r="B1902" s="5" t="s">
        <v>7</v>
      </c>
      <c r="C1902" s="5" t="s">
        <v>32</v>
      </c>
      <c r="D1902" s="3">
        <v>72412</v>
      </c>
    </row>
    <row r="1903" spans="1:4" x14ac:dyDescent="0.25">
      <c r="A1903" s="5">
        <v>2018</v>
      </c>
      <c r="B1903" s="5" t="s">
        <v>8</v>
      </c>
      <c r="C1903" s="5" t="s">
        <v>32</v>
      </c>
      <c r="D1903" s="3">
        <v>68403</v>
      </c>
    </row>
    <row r="1904" spans="1:4" x14ac:dyDescent="0.25">
      <c r="A1904" s="5">
        <v>2018</v>
      </c>
      <c r="B1904" s="5" t="s">
        <v>9</v>
      </c>
      <c r="C1904" s="5" t="s">
        <v>32</v>
      </c>
      <c r="D1904" s="3">
        <v>77052</v>
      </c>
    </row>
    <row r="1905" spans="1:4" x14ac:dyDescent="0.25">
      <c r="A1905" s="5">
        <v>2018</v>
      </c>
      <c r="B1905" s="5" t="s">
        <v>10</v>
      </c>
      <c r="C1905" s="5" t="s">
        <v>32</v>
      </c>
      <c r="D1905" s="3">
        <v>67012</v>
      </c>
    </row>
    <row r="1906" spans="1:4" x14ac:dyDescent="0.25">
      <c r="A1906" s="5">
        <v>2018</v>
      </c>
      <c r="B1906" s="5" t="s">
        <v>11</v>
      </c>
      <c r="C1906" s="5" t="s">
        <v>32</v>
      </c>
      <c r="D1906" s="3">
        <v>53672</v>
      </c>
    </row>
    <row r="1907" spans="1:4" x14ac:dyDescent="0.25">
      <c r="A1907" s="5">
        <v>2019</v>
      </c>
      <c r="B1907" s="5" t="s">
        <v>12</v>
      </c>
      <c r="C1907" s="5" t="s">
        <v>32</v>
      </c>
      <c r="D1907" s="3">
        <v>50942</v>
      </c>
    </row>
    <row r="1908" spans="1:4" x14ac:dyDescent="0.25">
      <c r="A1908" s="5">
        <v>2019</v>
      </c>
      <c r="B1908" s="5" t="s">
        <v>13</v>
      </c>
      <c r="C1908" s="5" t="s">
        <v>32</v>
      </c>
      <c r="D1908" s="3">
        <v>54344</v>
      </c>
    </row>
    <row r="1909" spans="1:4" x14ac:dyDescent="0.25">
      <c r="A1909" s="5">
        <v>2019</v>
      </c>
      <c r="B1909" s="5" t="s">
        <v>14</v>
      </c>
      <c r="C1909" s="5" t="s">
        <v>32</v>
      </c>
      <c r="D1909" s="3">
        <v>68626</v>
      </c>
    </row>
    <row r="1910" spans="1:4" x14ac:dyDescent="0.25">
      <c r="A1910" s="5">
        <v>2019</v>
      </c>
      <c r="B1910" s="5" t="s">
        <v>15</v>
      </c>
      <c r="C1910" s="5" t="s">
        <v>32</v>
      </c>
      <c r="D1910" s="3">
        <v>68076</v>
      </c>
    </row>
    <row r="1911" spans="1:4" x14ac:dyDescent="0.25">
      <c r="A1911" s="5">
        <v>2019</v>
      </c>
      <c r="B1911" s="5" t="s">
        <v>4</v>
      </c>
      <c r="C1911" s="5" t="s">
        <v>32</v>
      </c>
      <c r="D1911" s="3">
        <v>73739</v>
      </c>
    </row>
    <row r="1912" spans="1:4" x14ac:dyDescent="0.25">
      <c r="A1912" s="5">
        <v>2019</v>
      </c>
      <c r="B1912" s="5" t="s">
        <v>5</v>
      </c>
      <c r="C1912" s="5" t="s">
        <v>32</v>
      </c>
      <c r="D1912" s="3">
        <v>63066</v>
      </c>
    </row>
    <row r="1913" spans="1:4" x14ac:dyDescent="0.25">
      <c r="A1913" s="5">
        <v>2019</v>
      </c>
      <c r="B1913" s="5" t="s">
        <v>6</v>
      </c>
      <c r="C1913" s="5" t="s">
        <v>32</v>
      </c>
      <c r="D1913" s="3">
        <v>62044</v>
      </c>
    </row>
    <row r="1914" spans="1:4" x14ac:dyDescent="0.25">
      <c r="A1914" s="5">
        <v>2019</v>
      </c>
      <c r="B1914" s="5" t="s">
        <v>7</v>
      </c>
      <c r="C1914" s="5" t="s">
        <v>32</v>
      </c>
      <c r="D1914" s="3">
        <v>61517</v>
      </c>
    </row>
    <row r="1915" spans="1:4" x14ac:dyDescent="0.25">
      <c r="A1915" s="5">
        <v>2019</v>
      </c>
      <c r="B1915" s="5" t="s">
        <v>8</v>
      </c>
      <c r="C1915" s="5" t="s">
        <v>32</v>
      </c>
      <c r="D1915" s="3">
        <v>57423</v>
      </c>
    </row>
    <row r="1916" spans="1:4" x14ac:dyDescent="0.25">
      <c r="A1916" s="5">
        <v>2019</v>
      </c>
      <c r="B1916" s="5" t="s">
        <v>9</v>
      </c>
      <c r="C1916" s="5" t="s">
        <v>32</v>
      </c>
      <c r="D1916" s="3">
        <v>57570</v>
      </c>
    </row>
    <row r="1917" spans="1:4" x14ac:dyDescent="0.25">
      <c r="A1917" s="5">
        <v>2019</v>
      </c>
      <c r="B1917" s="5" t="s">
        <v>10</v>
      </c>
      <c r="C1917" s="5" t="s">
        <v>32</v>
      </c>
      <c r="D1917" s="3">
        <v>53966</v>
      </c>
    </row>
    <row r="1918" spans="1:4" x14ac:dyDescent="0.25">
      <c r="A1918" s="5">
        <v>2019</v>
      </c>
      <c r="B1918" s="5" t="s">
        <v>11</v>
      </c>
      <c r="C1918" s="5" t="s">
        <v>32</v>
      </c>
      <c r="D1918" s="3">
        <v>46342</v>
      </c>
    </row>
    <row r="1919" spans="1:4" x14ac:dyDescent="0.25">
      <c r="A1919" s="5">
        <v>2020</v>
      </c>
      <c r="B1919" s="5" t="s">
        <v>12</v>
      </c>
      <c r="C1919" s="5" t="s">
        <v>32</v>
      </c>
      <c r="D1919" s="3">
        <v>50825</v>
      </c>
    </row>
    <row r="1920" spans="1:4" x14ac:dyDescent="0.25">
      <c r="A1920" s="5">
        <v>2020</v>
      </c>
      <c r="B1920" s="5" t="s">
        <v>13</v>
      </c>
      <c r="C1920" s="5" t="s">
        <v>32</v>
      </c>
      <c r="D1920" s="3">
        <v>49029</v>
      </c>
    </row>
    <row r="1921" spans="1:4" x14ac:dyDescent="0.25">
      <c r="A1921" s="5">
        <v>2020</v>
      </c>
      <c r="B1921" s="5" t="s">
        <v>14</v>
      </c>
      <c r="C1921" s="5" t="s">
        <v>32</v>
      </c>
      <c r="D1921" s="3">
        <v>32893</v>
      </c>
    </row>
    <row r="1922" spans="1:4" x14ac:dyDescent="0.25">
      <c r="A1922" s="5">
        <v>2020</v>
      </c>
      <c r="B1922" s="5" t="s">
        <v>15</v>
      </c>
      <c r="C1922" s="5" t="s">
        <v>32</v>
      </c>
      <c r="D1922" s="3">
        <v>3190</v>
      </c>
    </row>
    <row r="1923" spans="1:4" x14ac:dyDescent="0.25">
      <c r="A1923" s="5">
        <v>2020</v>
      </c>
      <c r="B1923" s="5" t="s">
        <v>4</v>
      </c>
      <c r="C1923" s="5" t="s">
        <v>32</v>
      </c>
      <c r="D1923" s="3">
        <v>7232</v>
      </c>
    </row>
    <row r="1924" spans="1:4" x14ac:dyDescent="0.25">
      <c r="A1924" s="5">
        <v>2020</v>
      </c>
      <c r="B1924" s="5" t="s">
        <v>5</v>
      </c>
      <c r="C1924" s="5" t="s">
        <v>32</v>
      </c>
      <c r="D1924" s="3">
        <v>7233</v>
      </c>
    </row>
    <row r="1925" spans="1:4" x14ac:dyDescent="0.25">
      <c r="A1925" s="5">
        <v>2020</v>
      </c>
      <c r="B1925" s="5" t="s">
        <v>6</v>
      </c>
      <c r="C1925" s="5" t="s">
        <v>32</v>
      </c>
      <c r="D1925" s="3">
        <v>6977</v>
      </c>
    </row>
    <row r="1926" spans="1:4" x14ac:dyDescent="0.25">
      <c r="A1926" s="5">
        <v>2020</v>
      </c>
      <c r="B1926" s="5" t="s">
        <v>7</v>
      </c>
      <c r="C1926" s="5" t="s">
        <v>32</v>
      </c>
      <c r="D1926" s="3">
        <v>8471</v>
      </c>
    </row>
    <row r="1927" spans="1:4" x14ac:dyDescent="0.25">
      <c r="A1927" s="5">
        <v>2020</v>
      </c>
      <c r="B1927" s="5" t="s">
        <v>8</v>
      </c>
      <c r="C1927" s="5" t="s">
        <v>32</v>
      </c>
      <c r="D1927" s="3">
        <v>11243</v>
      </c>
    </row>
    <row r="1928" spans="1:4" x14ac:dyDescent="0.25">
      <c r="A1928" s="5">
        <v>1994</v>
      </c>
      <c r="B1928" s="5" t="s">
        <v>12</v>
      </c>
      <c r="C1928" s="5" t="s">
        <v>33</v>
      </c>
      <c r="D1928" s="3">
        <v>28400</v>
      </c>
    </row>
    <row r="1929" spans="1:4" x14ac:dyDescent="0.25">
      <c r="A1929" s="5">
        <v>1994</v>
      </c>
      <c r="B1929" s="5" t="s">
        <v>13</v>
      </c>
      <c r="C1929" s="5" t="s">
        <v>33</v>
      </c>
      <c r="D1929" s="3">
        <v>33276</v>
      </c>
    </row>
    <row r="1930" spans="1:4" x14ac:dyDescent="0.25">
      <c r="A1930" s="5">
        <v>1994</v>
      </c>
      <c r="B1930" s="5" t="s">
        <v>14</v>
      </c>
      <c r="C1930" s="5" t="s">
        <v>33</v>
      </c>
      <c r="D1930" s="3">
        <v>42435</v>
      </c>
    </row>
    <row r="1931" spans="1:4" x14ac:dyDescent="0.25">
      <c r="A1931" s="5">
        <v>1994</v>
      </c>
      <c r="B1931" s="5" t="s">
        <v>15</v>
      </c>
      <c r="C1931" s="5" t="s">
        <v>33</v>
      </c>
      <c r="D1931" s="3">
        <v>42636</v>
      </c>
    </row>
    <row r="1932" spans="1:4" x14ac:dyDescent="0.25">
      <c r="A1932" s="5">
        <v>1994</v>
      </c>
      <c r="B1932" s="5" t="s">
        <v>4</v>
      </c>
      <c r="C1932" s="5" t="s">
        <v>33</v>
      </c>
      <c r="D1932" s="3">
        <v>47217</v>
      </c>
    </row>
    <row r="1933" spans="1:4" x14ac:dyDescent="0.25">
      <c r="A1933" s="5">
        <v>1994</v>
      </c>
      <c r="B1933" s="5" t="s">
        <v>5</v>
      </c>
      <c r="C1933" s="5" t="s">
        <v>33</v>
      </c>
      <c r="D1933" s="3">
        <v>43470</v>
      </c>
    </row>
    <row r="1934" spans="1:4" x14ac:dyDescent="0.25">
      <c r="A1934" s="5">
        <v>1994</v>
      </c>
      <c r="B1934" s="5" t="s">
        <v>6</v>
      </c>
      <c r="C1934" s="5" t="s">
        <v>33</v>
      </c>
      <c r="D1934" s="3">
        <v>43091</v>
      </c>
    </row>
    <row r="1935" spans="1:4" x14ac:dyDescent="0.25">
      <c r="A1935" s="5">
        <v>1994</v>
      </c>
      <c r="B1935" s="5" t="s">
        <v>7</v>
      </c>
      <c r="C1935" s="5" t="s">
        <v>33</v>
      </c>
      <c r="D1935" s="3">
        <v>47797</v>
      </c>
    </row>
    <row r="1936" spans="1:4" x14ac:dyDescent="0.25">
      <c r="A1936" s="5">
        <v>1994</v>
      </c>
      <c r="B1936" s="5" t="s">
        <v>8</v>
      </c>
      <c r="C1936" s="5" t="s">
        <v>33</v>
      </c>
      <c r="D1936" s="3">
        <v>50030</v>
      </c>
    </row>
    <row r="1937" spans="1:4" x14ac:dyDescent="0.25">
      <c r="A1937" s="5">
        <v>1994</v>
      </c>
      <c r="B1937" s="5" t="s">
        <v>9</v>
      </c>
      <c r="C1937" s="5" t="s">
        <v>33</v>
      </c>
      <c r="D1937" s="3">
        <v>48721</v>
      </c>
    </row>
    <row r="1938" spans="1:4" x14ac:dyDescent="0.25">
      <c r="A1938" s="5">
        <v>1994</v>
      </c>
      <c r="B1938" s="5" t="s">
        <v>10</v>
      </c>
      <c r="C1938" s="5" t="s">
        <v>33</v>
      </c>
      <c r="D1938" s="3">
        <v>51366</v>
      </c>
    </row>
    <row r="1939" spans="1:4" x14ac:dyDescent="0.25">
      <c r="A1939" s="5">
        <v>1994</v>
      </c>
      <c r="B1939" s="5" t="s">
        <v>11</v>
      </c>
      <c r="C1939" s="5" t="s">
        <v>33</v>
      </c>
      <c r="D1939" s="3">
        <v>47651</v>
      </c>
    </row>
    <row r="1940" spans="1:4" x14ac:dyDescent="0.25">
      <c r="A1940" s="5">
        <v>1995</v>
      </c>
      <c r="B1940" s="5" t="s">
        <v>12</v>
      </c>
      <c r="C1940" s="5" t="s">
        <v>33</v>
      </c>
      <c r="D1940" s="3">
        <v>43313</v>
      </c>
    </row>
    <row r="1941" spans="1:4" x14ac:dyDescent="0.25">
      <c r="A1941" s="5">
        <v>1995</v>
      </c>
      <c r="B1941" s="5" t="s">
        <v>13</v>
      </c>
      <c r="C1941" s="5" t="s">
        <v>33</v>
      </c>
      <c r="D1941" s="3">
        <v>40311</v>
      </c>
    </row>
    <row r="1942" spans="1:4" x14ac:dyDescent="0.25">
      <c r="A1942" s="5">
        <v>1995</v>
      </c>
      <c r="B1942" s="5" t="s">
        <v>14</v>
      </c>
      <c r="C1942" s="5" t="s">
        <v>33</v>
      </c>
      <c r="D1942" s="3">
        <v>49726</v>
      </c>
    </row>
    <row r="1943" spans="1:4" x14ac:dyDescent="0.25">
      <c r="A1943" s="5">
        <v>1995</v>
      </c>
      <c r="B1943" s="5" t="s">
        <v>15</v>
      </c>
      <c r="C1943" s="5" t="s">
        <v>33</v>
      </c>
      <c r="D1943" s="3">
        <v>38828</v>
      </c>
    </row>
    <row r="1944" spans="1:4" x14ac:dyDescent="0.25">
      <c r="A1944" s="5">
        <v>1995</v>
      </c>
      <c r="B1944" s="5" t="s">
        <v>4</v>
      </c>
      <c r="C1944" s="5" t="s">
        <v>33</v>
      </c>
      <c r="D1944" s="3">
        <v>39247</v>
      </c>
    </row>
    <row r="1945" spans="1:4" x14ac:dyDescent="0.25">
      <c r="A1945" s="5">
        <v>1995</v>
      </c>
      <c r="B1945" s="5" t="s">
        <v>5</v>
      </c>
      <c r="C1945" s="5" t="s">
        <v>33</v>
      </c>
      <c r="D1945" s="3">
        <v>38128</v>
      </c>
    </row>
    <row r="1946" spans="1:4" x14ac:dyDescent="0.25">
      <c r="A1946" s="5">
        <v>1995</v>
      </c>
      <c r="B1946" s="5" t="s">
        <v>6</v>
      </c>
      <c r="C1946" s="5" t="s">
        <v>33</v>
      </c>
      <c r="D1946" s="3">
        <v>38487</v>
      </c>
    </row>
    <row r="1947" spans="1:4" x14ac:dyDescent="0.25">
      <c r="A1947" s="5">
        <v>1995</v>
      </c>
      <c r="B1947" s="5" t="s">
        <v>7</v>
      </c>
      <c r="C1947" s="5" t="s">
        <v>33</v>
      </c>
      <c r="D1947" s="3">
        <v>41380</v>
      </c>
    </row>
    <row r="1948" spans="1:4" x14ac:dyDescent="0.25">
      <c r="A1948" s="5">
        <v>1995</v>
      </c>
      <c r="B1948" s="5" t="s">
        <v>8</v>
      </c>
      <c r="C1948" s="5" t="s">
        <v>33</v>
      </c>
      <c r="D1948" s="3">
        <v>40318</v>
      </c>
    </row>
    <row r="1949" spans="1:4" x14ac:dyDescent="0.25">
      <c r="A1949" s="5">
        <v>1995</v>
      </c>
      <c r="B1949" s="5" t="s">
        <v>9</v>
      </c>
      <c r="C1949" s="5" t="s">
        <v>33</v>
      </c>
      <c r="D1949" s="3">
        <v>40567</v>
      </c>
    </row>
    <row r="1950" spans="1:4" x14ac:dyDescent="0.25">
      <c r="A1950" s="5">
        <v>1995</v>
      </c>
      <c r="B1950" s="5" t="s">
        <v>10</v>
      </c>
      <c r="C1950" s="5" t="s">
        <v>33</v>
      </c>
      <c r="D1950" s="3">
        <v>42048</v>
      </c>
    </row>
    <row r="1951" spans="1:4" x14ac:dyDescent="0.25">
      <c r="A1951" s="5">
        <v>1995</v>
      </c>
      <c r="B1951" s="5" t="s">
        <v>11</v>
      </c>
      <c r="C1951" s="5" t="s">
        <v>33</v>
      </c>
      <c r="D1951" s="3">
        <v>36117</v>
      </c>
    </row>
    <row r="1952" spans="1:4" x14ac:dyDescent="0.25">
      <c r="A1952" s="5">
        <v>1996</v>
      </c>
      <c r="B1952" s="5" t="s">
        <v>12</v>
      </c>
      <c r="C1952" s="5" t="s">
        <v>33</v>
      </c>
      <c r="D1952" s="3">
        <v>35677</v>
      </c>
    </row>
    <row r="1953" spans="1:4" x14ac:dyDescent="0.25">
      <c r="A1953" s="5">
        <v>1996</v>
      </c>
      <c r="B1953" s="5" t="s">
        <v>13</v>
      </c>
      <c r="C1953" s="5" t="s">
        <v>33</v>
      </c>
      <c r="D1953" s="3">
        <v>35662</v>
      </c>
    </row>
    <row r="1954" spans="1:4" x14ac:dyDescent="0.25">
      <c r="A1954" s="5">
        <v>1996</v>
      </c>
      <c r="B1954" s="5" t="s">
        <v>14</v>
      </c>
      <c r="C1954" s="5" t="s">
        <v>33</v>
      </c>
      <c r="D1954" s="3">
        <v>41700</v>
      </c>
    </row>
    <row r="1955" spans="1:4" x14ac:dyDescent="0.25">
      <c r="A1955" s="5">
        <v>1996</v>
      </c>
      <c r="B1955" s="5" t="s">
        <v>15</v>
      </c>
      <c r="C1955" s="5" t="s">
        <v>33</v>
      </c>
      <c r="D1955" s="3">
        <v>42703</v>
      </c>
    </row>
    <row r="1956" spans="1:4" x14ac:dyDescent="0.25">
      <c r="A1956" s="5">
        <v>1996</v>
      </c>
      <c r="B1956" s="5" t="s">
        <v>4</v>
      </c>
      <c r="C1956" s="5" t="s">
        <v>33</v>
      </c>
      <c r="D1956" s="3">
        <v>46012</v>
      </c>
    </row>
    <row r="1957" spans="1:4" x14ac:dyDescent="0.25">
      <c r="A1957" s="5">
        <v>1996</v>
      </c>
      <c r="B1957" s="5" t="s">
        <v>5</v>
      </c>
      <c r="C1957" s="5" t="s">
        <v>33</v>
      </c>
      <c r="D1957" s="3">
        <v>37990</v>
      </c>
    </row>
    <row r="1958" spans="1:4" x14ac:dyDescent="0.25">
      <c r="A1958" s="5">
        <v>1996</v>
      </c>
      <c r="B1958" s="5" t="s">
        <v>6</v>
      </c>
      <c r="C1958" s="5" t="s">
        <v>33</v>
      </c>
      <c r="D1958" s="3">
        <v>43031</v>
      </c>
    </row>
    <row r="1959" spans="1:4" x14ac:dyDescent="0.25">
      <c r="A1959" s="5">
        <v>1996</v>
      </c>
      <c r="B1959" s="5" t="s">
        <v>7</v>
      </c>
      <c r="C1959" s="5" t="s">
        <v>33</v>
      </c>
      <c r="D1959" s="3">
        <v>42077</v>
      </c>
    </row>
    <row r="1960" spans="1:4" x14ac:dyDescent="0.25">
      <c r="A1960" s="5">
        <v>1996</v>
      </c>
      <c r="B1960" s="5" t="s">
        <v>8</v>
      </c>
      <c r="C1960" s="5" t="s">
        <v>33</v>
      </c>
      <c r="D1960" s="3">
        <v>42126</v>
      </c>
    </row>
    <row r="1961" spans="1:4" x14ac:dyDescent="0.25">
      <c r="A1961" s="5">
        <v>1996</v>
      </c>
      <c r="B1961" s="5" t="s">
        <v>9</v>
      </c>
      <c r="C1961" s="5" t="s">
        <v>33</v>
      </c>
      <c r="D1961" s="3">
        <v>50793</v>
      </c>
    </row>
    <row r="1962" spans="1:4" x14ac:dyDescent="0.25">
      <c r="A1962" s="5">
        <v>1996</v>
      </c>
      <c r="B1962" s="5" t="s">
        <v>10</v>
      </c>
      <c r="C1962" s="5" t="s">
        <v>33</v>
      </c>
      <c r="D1962" s="3">
        <v>50163</v>
      </c>
    </row>
    <row r="1963" spans="1:4" x14ac:dyDescent="0.25">
      <c r="A1963" s="5">
        <v>1996</v>
      </c>
      <c r="B1963" s="5" t="s">
        <v>11</v>
      </c>
      <c r="C1963" s="5" t="s">
        <v>33</v>
      </c>
      <c r="D1963" s="3">
        <v>51029</v>
      </c>
    </row>
    <row r="1964" spans="1:4" x14ac:dyDescent="0.25">
      <c r="A1964" s="5">
        <v>1997</v>
      </c>
      <c r="B1964" s="5" t="s">
        <v>12</v>
      </c>
      <c r="C1964" s="5" t="s">
        <v>33</v>
      </c>
      <c r="D1964" s="3">
        <v>44932</v>
      </c>
    </row>
    <row r="1965" spans="1:4" x14ac:dyDescent="0.25">
      <c r="A1965" s="5">
        <v>1997</v>
      </c>
      <c r="B1965" s="5" t="s">
        <v>13</v>
      </c>
      <c r="C1965" s="5" t="s">
        <v>33</v>
      </c>
      <c r="D1965" s="3">
        <v>43892</v>
      </c>
    </row>
    <row r="1966" spans="1:4" x14ac:dyDescent="0.25">
      <c r="A1966" s="5">
        <v>1997</v>
      </c>
      <c r="B1966" s="5" t="s">
        <v>14</v>
      </c>
      <c r="C1966" s="5" t="s">
        <v>33</v>
      </c>
      <c r="D1966" s="3">
        <v>53447</v>
      </c>
    </row>
    <row r="1967" spans="1:4" x14ac:dyDescent="0.25">
      <c r="A1967" s="5">
        <v>1997</v>
      </c>
      <c r="B1967" s="5" t="s">
        <v>15</v>
      </c>
      <c r="C1967" s="5" t="s">
        <v>33</v>
      </c>
      <c r="D1967" s="3">
        <v>54056</v>
      </c>
    </row>
    <row r="1968" spans="1:4" x14ac:dyDescent="0.25">
      <c r="A1968" s="5">
        <v>1997</v>
      </c>
      <c r="B1968" s="5" t="s">
        <v>4</v>
      </c>
      <c r="C1968" s="5" t="s">
        <v>33</v>
      </c>
      <c r="D1968" s="3">
        <v>52188</v>
      </c>
    </row>
    <row r="1969" spans="1:4" x14ac:dyDescent="0.25">
      <c r="A1969" s="5">
        <v>1997</v>
      </c>
      <c r="B1969" s="5" t="s">
        <v>5</v>
      </c>
      <c r="C1969" s="5" t="s">
        <v>33</v>
      </c>
      <c r="D1969" s="3">
        <v>48954</v>
      </c>
    </row>
    <row r="1970" spans="1:4" x14ac:dyDescent="0.25">
      <c r="A1970" s="5">
        <v>1997</v>
      </c>
      <c r="B1970" s="5" t="s">
        <v>6</v>
      </c>
      <c r="C1970" s="5" t="s">
        <v>33</v>
      </c>
      <c r="D1970" s="3">
        <v>52187</v>
      </c>
    </row>
    <row r="1971" spans="1:4" x14ac:dyDescent="0.25">
      <c r="A1971" s="5">
        <v>1997</v>
      </c>
      <c r="B1971" s="5" t="s">
        <v>7</v>
      </c>
      <c r="C1971" s="5" t="s">
        <v>33</v>
      </c>
      <c r="D1971" s="3">
        <v>46937</v>
      </c>
    </row>
    <row r="1972" spans="1:4" x14ac:dyDescent="0.25">
      <c r="A1972" s="5">
        <v>1997</v>
      </c>
      <c r="B1972" s="5" t="s">
        <v>8</v>
      </c>
      <c r="C1972" s="5" t="s">
        <v>33</v>
      </c>
      <c r="D1972" s="3">
        <v>52599</v>
      </c>
    </row>
    <row r="1973" spans="1:4" x14ac:dyDescent="0.25">
      <c r="A1973" s="5">
        <v>1997</v>
      </c>
      <c r="B1973" s="5" t="s">
        <v>9</v>
      </c>
      <c r="C1973" s="5" t="s">
        <v>33</v>
      </c>
      <c r="D1973" s="3">
        <v>55898</v>
      </c>
    </row>
    <row r="1974" spans="1:4" x14ac:dyDescent="0.25">
      <c r="A1974" s="5">
        <v>1997</v>
      </c>
      <c r="B1974" s="5" t="s">
        <v>10</v>
      </c>
      <c r="C1974" s="5" t="s">
        <v>33</v>
      </c>
      <c r="D1974" s="3">
        <v>47859</v>
      </c>
    </row>
    <row r="1975" spans="1:4" x14ac:dyDescent="0.25">
      <c r="A1975" s="5">
        <v>1997</v>
      </c>
      <c r="B1975" s="5" t="s">
        <v>11</v>
      </c>
      <c r="C1975" s="5" t="s">
        <v>33</v>
      </c>
      <c r="D1975" s="3">
        <v>45498</v>
      </c>
    </row>
    <row r="1976" spans="1:4" x14ac:dyDescent="0.25">
      <c r="A1976" s="5">
        <v>1998</v>
      </c>
      <c r="B1976" s="5" t="s">
        <v>12</v>
      </c>
      <c r="C1976" s="5" t="s">
        <v>33</v>
      </c>
      <c r="D1976" s="3">
        <v>41444</v>
      </c>
    </row>
    <row r="1977" spans="1:4" x14ac:dyDescent="0.25">
      <c r="A1977" s="5">
        <v>1998</v>
      </c>
      <c r="B1977" s="5" t="s">
        <v>13</v>
      </c>
      <c r="C1977" s="5" t="s">
        <v>33</v>
      </c>
      <c r="D1977" s="3">
        <v>38053</v>
      </c>
    </row>
    <row r="1978" spans="1:4" x14ac:dyDescent="0.25">
      <c r="A1978" s="5">
        <v>1998</v>
      </c>
      <c r="B1978" s="5" t="s">
        <v>14</v>
      </c>
      <c r="C1978" s="5" t="s">
        <v>33</v>
      </c>
      <c r="D1978" s="3">
        <v>49224</v>
      </c>
    </row>
    <row r="1979" spans="1:4" x14ac:dyDescent="0.25">
      <c r="A1979" s="5">
        <v>1998</v>
      </c>
      <c r="B1979" s="5" t="s">
        <v>15</v>
      </c>
      <c r="C1979" s="5" t="s">
        <v>33</v>
      </c>
      <c r="D1979" s="3">
        <v>47896</v>
      </c>
    </row>
    <row r="1980" spans="1:4" x14ac:dyDescent="0.25">
      <c r="A1980" s="5">
        <v>1998</v>
      </c>
      <c r="B1980" s="5" t="s">
        <v>4</v>
      </c>
      <c r="C1980" s="5" t="s">
        <v>33</v>
      </c>
      <c r="D1980" s="3">
        <v>44612</v>
      </c>
    </row>
    <row r="1981" spans="1:4" x14ac:dyDescent="0.25">
      <c r="A1981" s="5">
        <v>1998</v>
      </c>
      <c r="B1981" s="5" t="s">
        <v>5</v>
      </c>
      <c r="C1981" s="5" t="s">
        <v>33</v>
      </c>
      <c r="D1981" s="3">
        <v>44867</v>
      </c>
    </row>
    <row r="1982" spans="1:4" x14ac:dyDescent="0.25">
      <c r="A1982" s="5">
        <v>1998</v>
      </c>
      <c r="B1982" s="5" t="s">
        <v>6</v>
      </c>
      <c r="C1982" s="5" t="s">
        <v>33</v>
      </c>
      <c r="D1982" s="3">
        <v>49226</v>
      </c>
    </row>
    <row r="1983" spans="1:4" x14ac:dyDescent="0.25">
      <c r="A1983" s="5">
        <v>1998</v>
      </c>
      <c r="B1983" s="5" t="s">
        <v>7</v>
      </c>
      <c r="C1983" s="5" t="s">
        <v>33</v>
      </c>
      <c r="D1983" s="3">
        <v>45724</v>
      </c>
    </row>
    <row r="1984" spans="1:4" x14ac:dyDescent="0.25">
      <c r="A1984" s="5">
        <v>1998</v>
      </c>
      <c r="B1984" s="5" t="s">
        <v>8</v>
      </c>
      <c r="C1984" s="5" t="s">
        <v>33</v>
      </c>
      <c r="D1984" s="3">
        <v>51686</v>
      </c>
    </row>
    <row r="1985" spans="1:4" x14ac:dyDescent="0.25">
      <c r="A1985" s="5">
        <v>1998</v>
      </c>
      <c r="B1985" s="5" t="s">
        <v>9</v>
      </c>
      <c r="C1985" s="5" t="s">
        <v>33</v>
      </c>
      <c r="D1985" s="3">
        <v>52518</v>
      </c>
    </row>
    <row r="1986" spans="1:4" x14ac:dyDescent="0.25">
      <c r="A1986" s="5">
        <v>1998</v>
      </c>
      <c r="B1986" s="5" t="s">
        <v>10</v>
      </c>
      <c r="C1986" s="5" t="s">
        <v>33</v>
      </c>
      <c r="D1986" s="3">
        <v>52753</v>
      </c>
    </row>
    <row r="1987" spans="1:4" x14ac:dyDescent="0.25">
      <c r="A1987" s="5">
        <v>1998</v>
      </c>
      <c r="B1987" s="5" t="s">
        <v>11</v>
      </c>
      <c r="C1987" s="5" t="s">
        <v>33</v>
      </c>
      <c r="D1987" s="3">
        <v>50006</v>
      </c>
    </row>
    <row r="1988" spans="1:4" x14ac:dyDescent="0.25">
      <c r="A1988" s="5">
        <v>1999</v>
      </c>
      <c r="B1988" s="5" t="s">
        <v>12</v>
      </c>
      <c r="C1988" s="5" t="s">
        <v>33</v>
      </c>
      <c r="D1988" s="3">
        <v>42697</v>
      </c>
    </row>
    <row r="1989" spans="1:4" x14ac:dyDescent="0.25">
      <c r="A1989" s="5">
        <v>1999</v>
      </c>
      <c r="B1989" s="5" t="s">
        <v>13</v>
      </c>
      <c r="C1989" s="5" t="s">
        <v>33</v>
      </c>
      <c r="D1989" s="3">
        <v>41826</v>
      </c>
    </row>
    <row r="1990" spans="1:4" x14ac:dyDescent="0.25">
      <c r="A1990" s="5">
        <v>1999</v>
      </c>
      <c r="B1990" s="5" t="s">
        <v>14</v>
      </c>
      <c r="C1990" s="5" t="s">
        <v>33</v>
      </c>
      <c r="D1990" s="3">
        <v>55447</v>
      </c>
    </row>
    <row r="1991" spans="1:4" x14ac:dyDescent="0.25">
      <c r="A1991" s="5">
        <v>1999</v>
      </c>
      <c r="B1991" s="5" t="s">
        <v>15</v>
      </c>
      <c r="C1991" s="5" t="s">
        <v>33</v>
      </c>
      <c r="D1991" s="3">
        <v>55760</v>
      </c>
    </row>
    <row r="1992" spans="1:4" x14ac:dyDescent="0.25">
      <c r="A1992" s="5">
        <v>1999</v>
      </c>
      <c r="B1992" s="5" t="s">
        <v>4</v>
      </c>
      <c r="C1992" s="5" t="s">
        <v>33</v>
      </c>
      <c r="D1992" s="3">
        <v>51580</v>
      </c>
    </row>
    <row r="1993" spans="1:4" x14ac:dyDescent="0.25">
      <c r="A1993" s="5">
        <v>1999</v>
      </c>
      <c r="B1993" s="5" t="s">
        <v>5</v>
      </c>
      <c r="C1993" s="5" t="s">
        <v>33</v>
      </c>
      <c r="D1993" s="3">
        <v>50799</v>
      </c>
    </row>
    <row r="1994" spans="1:4" x14ac:dyDescent="0.25">
      <c r="A1994" s="5">
        <v>1999</v>
      </c>
      <c r="B1994" s="5" t="s">
        <v>6</v>
      </c>
      <c r="C1994" s="5" t="s">
        <v>33</v>
      </c>
      <c r="D1994" s="3">
        <v>51982</v>
      </c>
    </row>
    <row r="1995" spans="1:4" x14ac:dyDescent="0.25">
      <c r="A1995" s="5">
        <v>1999</v>
      </c>
      <c r="B1995" s="5" t="s">
        <v>7</v>
      </c>
      <c r="C1995" s="5" t="s">
        <v>33</v>
      </c>
      <c r="D1995" s="3">
        <v>50089</v>
      </c>
    </row>
    <row r="1996" spans="1:4" x14ac:dyDescent="0.25">
      <c r="A1996" s="5">
        <v>1999</v>
      </c>
      <c r="B1996" s="5" t="s">
        <v>8</v>
      </c>
      <c r="C1996" s="5" t="s">
        <v>33</v>
      </c>
      <c r="D1996" s="3">
        <v>54607</v>
      </c>
    </row>
    <row r="1997" spans="1:4" x14ac:dyDescent="0.25">
      <c r="A1997" s="5">
        <v>1999</v>
      </c>
      <c r="B1997" s="5" t="s">
        <v>9</v>
      </c>
      <c r="C1997" s="5" t="s">
        <v>33</v>
      </c>
      <c r="D1997" s="3">
        <v>50941</v>
      </c>
    </row>
    <row r="1998" spans="1:4" x14ac:dyDescent="0.25">
      <c r="A1998" s="5">
        <v>1999</v>
      </c>
      <c r="B1998" s="5" t="s">
        <v>10</v>
      </c>
      <c r="C1998" s="5" t="s">
        <v>33</v>
      </c>
      <c r="D1998" s="3">
        <v>53566</v>
      </c>
    </row>
    <row r="1999" spans="1:4" x14ac:dyDescent="0.25">
      <c r="A1999" s="5">
        <v>1999</v>
      </c>
      <c r="B1999" s="5" t="s">
        <v>11</v>
      </c>
      <c r="C1999" s="5" t="s">
        <v>33</v>
      </c>
      <c r="D1999" s="3">
        <v>49003</v>
      </c>
    </row>
    <row r="2000" spans="1:4" x14ac:dyDescent="0.25">
      <c r="A2000" s="5">
        <v>2000</v>
      </c>
      <c r="B2000" s="5" t="s">
        <v>12</v>
      </c>
      <c r="C2000" s="5" t="s">
        <v>33</v>
      </c>
      <c r="D2000" s="3">
        <v>42418</v>
      </c>
    </row>
    <row r="2001" spans="1:4" x14ac:dyDescent="0.25">
      <c r="A2001" s="5">
        <v>2000</v>
      </c>
      <c r="B2001" s="5" t="s">
        <v>13</v>
      </c>
      <c r="C2001" s="5" t="s">
        <v>33</v>
      </c>
      <c r="D2001" s="3">
        <v>47730</v>
      </c>
    </row>
    <row r="2002" spans="1:4" x14ac:dyDescent="0.25">
      <c r="A2002" s="5">
        <v>2000</v>
      </c>
      <c r="B2002" s="5" t="s">
        <v>14</v>
      </c>
      <c r="C2002" s="5" t="s">
        <v>33</v>
      </c>
      <c r="D2002" s="3">
        <v>58131</v>
      </c>
    </row>
    <row r="2003" spans="1:4" x14ac:dyDescent="0.25">
      <c r="A2003" s="5">
        <v>2000</v>
      </c>
      <c r="B2003" s="5" t="s">
        <v>15</v>
      </c>
      <c r="C2003" s="5" t="s">
        <v>33</v>
      </c>
      <c r="D2003" s="3">
        <v>50191</v>
      </c>
    </row>
    <row r="2004" spans="1:4" x14ac:dyDescent="0.25">
      <c r="A2004" s="5">
        <v>2000</v>
      </c>
      <c r="B2004" s="5" t="s">
        <v>4</v>
      </c>
      <c r="C2004" s="5" t="s">
        <v>33</v>
      </c>
      <c r="D2004" s="3">
        <v>50391</v>
      </c>
    </row>
    <row r="2005" spans="1:4" x14ac:dyDescent="0.25">
      <c r="A2005" s="5">
        <v>2000</v>
      </c>
      <c r="B2005" s="5" t="s">
        <v>5</v>
      </c>
      <c r="C2005" s="5" t="s">
        <v>33</v>
      </c>
      <c r="D2005" s="3">
        <v>49251</v>
      </c>
    </row>
    <row r="2006" spans="1:4" x14ac:dyDescent="0.25">
      <c r="A2006" s="5">
        <v>2000</v>
      </c>
      <c r="B2006" s="5" t="s">
        <v>6</v>
      </c>
      <c r="C2006" s="5" t="s">
        <v>33</v>
      </c>
      <c r="D2006" s="3">
        <v>48778</v>
      </c>
    </row>
    <row r="2007" spans="1:4" x14ac:dyDescent="0.25">
      <c r="A2007" s="5">
        <v>2000</v>
      </c>
      <c r="B2007" s="5" t="s">
        <v>7</v>
      </c>
      <c r="C2007" s="5" t="s">
        <v>33</v>
      </c>
      <c r="D2007" s="3">
        <v>53542</v>
      </c>
    </row>
    <row r="2008" spans="1:4" x14ac:dyDescent="0.25">
      <c r="A2008" s="5">
        <v>2000</v>
      </c>
      <c r="B2008" s="5" t="s">
        <v>8</v>
      </c>
      <c r="C2008" s="5" t="s">
        <v>33</v>
      </c>
      <c r="D2008" s="3">
        <v>54614</v>
      </c>
    </row>
    <row r="2009" spans="1:4" x14ac:dyDescent="0.25">
      <c r="A2009" s="5">
        <v>2000</v>
      </c>
      <c r="B2009" s="5" t="s">
        <v>9</v>
      </c>
      <c r="C2009" s="5" t="s">
        <v>33</v>
      </c>
      <c r="D2009" s="3">
        <v>51546</v>
      </c>
    </row>
    <row r="2010" spans="1:4" x14ac:dyDescent="0.25">
      <c r="A2010" s="5">
        <v>2000</v>
      </c>
      <c r="B2010" s="5" t="s">
        <v>10</v>
      </c>
      <c r="C2010" s="5" t="s">
        <v>33</v>
      </c>
      <c r="D2010" s="3">
        <v>50154</v>
      </c>
    </row>
    <row r="2011" spans="1:4" x14ac:dyDescent="0.25">
      <c r="A2011" s="5">
        <v>2000</v>
      </c>
      <c r="B2011" s="5" t="s">
        <v>11</v>
      </c>
      <c r="C2011" s="5" t="s">
        <v>33</v>
      </c>
      <c r="D2011" s="3">
        <v>43791</v>
      </c>
    </row>
    <row r="2012" spans="1:4" x14ac:dyDescent="0.25">
      <c r="A2012" s="5">
        <v>2001</v>
      </c>
      <c r="B2012" s="5" t="s">
        <v>12</v>
      </c>
      <c r="C2012" s="5" t="s">
        <v>33</v>
      </c>
      <c r="D2012" s="3">
        <v>41059</v>
      </c>
    </row>
    <row r="2013" spans="1:4" x14ac:dyDescent="0.25">
      <c r="A2013" s="5">
        <v>2001</v>
      </c>
      <c r="B2013" s="5" t="s">
        <v>13</v>
      </c>
      <c r="C2013" s="5" t="s">
        <v>33</v>
      </c>
      <c r="D2013" s="3">
        <v>39889</v>
      </c>
    </row>
    <row r="2014" spans="1:4" x14ac:dyDescent="0.25">
      <c r="A2014" s="5">
        <v>2001</v>
      </c>
      <c r="B2014" s="5" t="s">
        <v>14</v>
      </c>
      <c r="C2014" s="5" t="s">
        <v>33</v>
      </c>
      <c r="D2014" s="3">
        <v>46066</v>
      </c>
    </row>
    <row r="2015" spans="1:4" x14ac:dyDescent="0.25">
      <c r="A2015" s="5">
        <v>2001</v>
      </c>
      <c r="B2015" s="5" t="s">
        <v>15</v>
      </c>
      <c r="C2015" s="5" t="s">
        <v>33</v>
      </c>
      <c r="D2015" s="3">
        <v>43076</v>
      </c>
    </row>
    <row r="2016" spans="1:4" x14ac:dyDescent="0.25">
      <c r="A2016" s="5">
        <v>2001</v>
      </c>
      <c r="B2016" s="5" t="s">
        <v>4</v>
      </c>
      <c r="C2016" s="5" t="s">
        <v>33</v>
      </c>
      <c r="D2016" s="3">
        <v>47651</v>
      </c>
    </row>
    <row r="2017" spans="1:4" x14ac:dyDescent="0.25">
      <c r="A2017" s="5">
        <v>2001</v>
      </c>
      <c r="B2017" s="5" t="s">
        <v>5</v>
      </c>
      <c r="C2017" s="5" t="s">
        <v>33</v>
      </c>
      <c r="D2017" s="3">
        <v>46526</v>
      </c>
    </row>
    <row r="2018" spans="1:4" x14ac:dyDescent="0.25">
      <c r="A2018" s="5">
        <v>2001</v>
      </c>
      <c r="B2018" s="5" t="s">
        <v>6</v>
      </c>
      <c r="C2018" s="5" t="s">
        <v>33</v>
      </c>
      <c r="D2018" s="3">
        <v>43666</v>
      </c>
    </row>
    <row r="2019" spans="1:4" x14ac:dyDescent="0.25">
      <c r="A2019" s="5">
        <v>2001</v>
      </c>
      <c r="B2019" s="5" t="s">
        <v>7</v>
      </c>
      <c r="C2019" s="5" t="s">
        <v>33</v>
      </c>
      <c r="D2019" s="3">
        <v>45317</v>
      </c>
    </row>
    <row r="2020" spans="1:4" x14ac:dyDescent="0.25">
      <c r="A2020" s="5">
        <v>2001</v>
      </c>
      <c r="B2020" s="5" t="s">
        <v>8</v>
      </c>
      <c r="C2020" s="5" t="s">
        <v>33</v>
      </c>
      <c r="D2020" s="3">
        <v>42179</v>
      </c>
    </row>
    <row r="2021" spans="1:4" x14ac:dyDescent="0.25">
      <c r="A2021" s="5">
        <v>2001</v>
      </c>
      <c r="B2021" s="5" t="s">
        <v>9</v>
      </c>
      <c r="C2021" s="5" t="s">
        <v>33</v>
      </c>
      <c r="D2021" s="3">
        <v>41460</v>
      </c>
    </row>
    <row r="2022" spans="1:4" x14ac:dyDescent="0.25">
      <c r="A2022" s="5">
        <v>2001</v>
      </c>
      <c r="B2022" s="5" t="s">
        <v>10</v>
      </c>
      <c r="C2022" s="5" t="s">
        <v>33</v>
      </c>
      <c r="D2022" s="3">
        <v>39924</v>
      </c>
    </row>
    <row r="2023" spans="1:4" x14ac:dyDescent="0.25">
      <c r="A2023" s="5">
        <v>2001</v>
      </c>
      <c r="B2023" s="5" t="s">
        <v>11</v>
      </c>
      <c r="C2023" s="5" t="s">
        <v>33</v>
      </c>
      <c r="D2023" s="3">
        <v>29886</v>
      </c>
    </row>
    <row r="2024" spans="1:4" x14ac:dyDescent="0.25">
      <c r="A2024" s="5">
        <v>2002</v>
      </c>
      <c r="B2024" s="5" t="s">
        <v>12</v>
      </c>
      <c r="C2024" s="5" t="s">
        <v>33</v>
      </c>
      <c r="D2024" s="3">
        <v>29746</v>
      </c>
    </row>
    <row r="2025" spans="1:4" x14ac:dyDescent="0.25">
      <c r="A2025" s="5">
        <v>2002</v>
      </c>
      <c r="B2025" s="5" t="s">
        <v>13</v>
      </c>
      <c r="C2025" s="5" t="s">
        <v>33</v>
      </c>
      <c r="D2025" s="3">
        <v>29086</v>
      </c>
    </row>
    <row r="2026" spans="1:4" x14ac:dyDescent="0.25">
      <c r="A2026" s="5">
        <v>2002</v>
      </c>
      <c r="B2026" s="5" t="s">
        <v>14</v>
      </c>
      <c r="C2026" s="5" t="s">
        <v>33</v>
      </c>
      <c r="D2026" s="3">
        <v>33565</v>
      </c>
    </row>
    <row r="2027" spans="1:4" x14ac:dyDescent="0.25">
      <c r="A2027" s="5">
        <v>2002</v>
      </c>
      <c r="B2027" s="5" t="s">
        <v>15</v>
      </c>
      <c r="C2027" s="5" t="s">
        <v>33</v>
      </c>
      <c r="D2027" s="3">
        <v>34352</v>
      </c>
    </row>
    <row r="2028" spans="1:4" x14ac:dyDescent="0.25">
      <c r="A2028" s="5">
        <v>2002</v>
      </c>
      <c r="B2028" s="5" t="s">
        <v>4</v>
      </c>
      <c r="C2028" s="5" t="s">
        <v>33</v>
      </c>
      <c r="D2028" s="3">
        <v>35853</v>
      </c>
    </row>
    <row r="2029" spans="1:4" x14ac:dyDescent="0.25">
      <c r="A2029" s="5">
        <v>2002</v>
      </c>
      <c r="B2029" s="5" t="s">
        <v>5</v>
      </c>
      <c r="C2029" s="5" t="s">
        <v>33</v>
      </c>
      <c r="D2029" s="3">
        <v>35604</v>
      </c>
    </row>
    <row r="2030" spans="1:4" x14ac:dyDescent="0.25">
      <c r="A2030" s="5">
        <v>2002</v>
      </c>
      <c r="B2030" s="5" t="s">
        <v>6</v>
      </c>
      <c r="C2030" s="5" t="s">
        <v>33</v>
      </c>
      <c r="D2030" s="3">
        <v>42445</v>
      </c>
    </row>
    <row r="2031" spans="1:4" x14ac:dyDescent="0.25">
      <c r="A2031" s="5">
        <v>2002</v>
      </c>
      <c r="B2031" s="5" t="s">
        <v>7</v>
      </c>
      <c r="C2031" s="5" t="s">
        <v>33</v>
      </c>
      <c r="D2031" s="3">
        <v>45395</v>
      </c>
    </row>
    <row r="2032" spans="1:4" x14ac:dyDescent="0.25">
      <c r="A2032" s="5">
        <v>2002</v>
      </c>
      <c r="B2032" s="5" t="s">
        <v>8</v>
      </c>
      <c r="C2032" s="5" t="s">
        <v>33</v>
      </c>
      <c r="D2032" s="3">
        <v>45206</v>
      </c>
    </row>
    <row r="2033" spans="1:4" x14ac:dyDescent="0.25">
      <c r="A2033" s="5">
        <v>2002</v>
      </c>
      <c r="B2033" s="5" t="s">
        <v>9</v>
      </c>
      <c r="C2033" s="5" t="s">
        <v>33</v>
      </c>
      <c r="D2033" s="3">
        <v>46502</v>
      </c>
    </row>
    <row r="2034" spans="1:4" x14ac:dyDescent="0.25">
      <c r="A2034" s="5">
        <v>2002</v>
      </c>
      <c r="B2034" s="5" t="s">
        <v>10</v>
      </c>
      <c r="C2034" s="5" t="s">
        <v>33</v>
      </c>
      <c r="D2034" s="3">
        <v>44004</v>
      </c>
    </row>
    <row r="2035" spans="1:4" x14ac:dyDescent="0.25">
      <c r="A2035" s="5">
        <v>2002</v>
      </c>
      <c r="B2035" s="5" t="s">
        <v>11</v>
      </c>
      <c r="C2035" s="5" t="s">
        <v>33</v>
      </c>
      <c r="D2035" s="3">
        <v>40213</v>
      </c>
    </row>
    <row r="2036" spans="1:4" x14ac:dyDescent="0.25">
      <c r="A2036" s="5">
        <v>2003</v>
      </c>
      <c r="B2036" s="5" t="s">
        <v>12</v>
      </c>
      <c r="C2036" s="5" t="s">
        <v>33</v>
      </c>
      <c r="D2036" s="3">
        <v>37554</v>
      </c>
    </row>
    <row r="2037" spans="1:4" x14ac:dyDescent="0.25">
      <c r="A2037" s="5">
        <v>2003</v>
      </c>
      <c r="B2037" s="5" t="s">
        <v>13</v>
      </c>
      <c r="C2037" s="5" t="s">
        <v>33</v>
      </c>
      <c r="D2037" s="3">
        <v>36881</v>
      </c>
    </row>
    <row r="2038" spans="1:4" x14ac:dyDescent="0.25">
      <c r="A2038" s="5">
        <v>2003</v>
      </c>
      <c r="B2038" s="5" t="s">
        <v>14</v>
      </c>
      <c r="C2038" s="5" t="s">
        <v>33</v>
      </c>
      <c r="D2038" s="3">
        <v>42852</v>
      </c>
    </row>
    <row r="2039" spans="1:4" x14ac:dyDescent="0.25">
      <c r="A2039" s="5">
        <v>2003</v>
      </c>
      <c r="B2039" s="5" t="s">
        <v>15</v>
      </c>
      <c r="C2039" s="5" t="s">
        <v>33</v>
      </c>
      <c r="D2039" s="3">
        <v>49990</v>
      </c>
    </row>
    <row r="2040" spans="1:4" x14ac:dyDescent="0.25">
      <c r="A2040" s="5">
        <v>2003</v>
      </c>
      <c r="B2040" s="5" t="s">
        <v>4</v>
      </c>
      <c r="C2040" s="5" t="s">
        <v>33</v>
      </c>
      <c r="D2040" s="3">
        <v>60770</v>
      </c>
    </row>
    <row r="2041" spans="1:4" x14ac:dyDescent="0.25">
      <c r="A2041" s="5">
        <v>2003</v>
      </c>
      <c r="B2041" s="5" t="s">
        <v>5</v>
      </c>
      <c r="C2041" s="5" t="s">
        <v>33</v>
      </c>
      <c r="D2041" s="3">
        <v>54148</v>
      </c>
    </row>
    <row r="2042" spans="1:4" x14ac:dyDescent="0.25">
      <c r="A2042" s="5">
        <v>2003</v>
      </c>
      <c r="B2042" s="5" t="s">
        <v>6</v>
      </c>
      <c r="C2042" s="5" t="s">
        <v>33</v>
      </c>
      <c r="D2042" s="3">
        <v>59574</v>
      </c>
    </row>
    <row r="2043" spans="1:4" x14ac:dyDescent="0.25">
      <c r="A2043" s="5">
        <v>2003</v>
      </c>
      <c r="B2043" s="5" t="s">
        <v>7</v>
      </c>
      <c r="C2043" s="5" t="s">
        <v>33</v>
      </c>
      <c r="D2043" s="3">
        <v>57268</v>
      </c>
    </row>
    <row r="2044" spans="1:4" x14ac:dyDescent="0.25">
      <c r="A2044" s="5">
        <v>2003</v>
      </c>
      <c r="B2044" s="5" t="s">
        <v>8</v>
      </c>
      <c r="C2044" s="5" t="s">
        <v>33</v>
      </c>
      <c r="D2044" s="3">
        <v>59328</v>
      </c>
    </row>
    <row r="2045" spans="1:4" x14ac:dyDescent="0.25">
      <c r="A2045" s="5">
        <v>2003</v>
      </c>
      <c r="B2045" s="5" t="s">
        <v>9</v>
      </c>
      <c r="C2045" s="5" t="s">
        <v>33</v>
      </c>
      <c r="D2045" s="3">
        <v>59328</v>
      </c>
    </row>
    <row r="2046" spans="1:4" x14ac:dyDescent="0.25">
      <c r="A2046" s="5">
        <v>2003</v>
      </c>
      <c r="B2046" s="5" t="s">
        <v>10</v>
      </c>
      <c r="C2046" s="5" t="s">
        <v>33</v>
      </c>
      <c r="D2046" s="3">
        <v>52974</v>
      </c>
    </row>
    <row r="2047" spans="1:4" x14ac:dyDescent="0.25">
      <c r="A2047" s="5">
        <v>2003</v>
      </c>
      <c r="B2047" s="5" t="s">
        <v>11</v>
      </c>
      <c r="C2047" s="5" t="s">
        <v>33</v>
      </c>
      <c r="D2047" s="3">
        <v>51274</v>
      </c>
    </row>
    <row r="2048" spans="1:4" x14ac:dyDescent="0.25">
      <c r="A2048" s="5">
        <v>2004</v>
      </c>
      <c r="B2048" s="5" t="s">
        <v>12</v>
      </c>
      <c r="C2048" s="5" t="s">
        <v>33</v>
      </c>
      <c r="D2048" s="3">
        <v>45530</v>
      </c>
    </row>
    <row r="2049" spans="1:4" x14ac:dyDescent="0.25">
      <c r="A2049" s="5">
        <v>2004</v>
      </c>
      <c r="B2049" s="5" t="s">
        <v>13</v>
      </c>
      <c r="C2049" s="5" t="s">
        <v>33</v>
      </c>
      <c r="D2049" s="3">
        <v>48621</v>
      </c>
    </row>
    <row r="2050" spans="1:4" x14ac:dyDescent="0.25">
      <c r="A2050" s="5">
        <v>2004</v>
      </c>
      <c r="B2050" s="5" t="s">
        <v>14</v>
      </c>
      <c r="C2050" s="5" t="s">
        <v>33</v>
      </c>
      <c r="D2050" s="3">
        <v>64850</v>
      </c>
    </row>
    <row r="2051" spans="1:4" x14ac:dyDescent="0.25">
      <c r="A2051" s="5">
        <v>2004</v>
      </c>
      <c r="B2051" s="5" t="s">
        <v>15</v>
      </c>
      <c r="C2051" s="5" t="s">
        <v>33</v>
      </c>
      <c r="D2051" s="3">
        <v>54549</v>
      </c>
    </row>
    <row r="2052" spans="1:4" x14ac:dyDescent="0.25">
      <c r="A2052" s="5">
        <v>2004</v>
      </c>
      <c r="B2052" s="5" t="s">
        <v>4</v>
      </c>
      <c r="C2052" s="5" t="s">
        <v>33</v>
      </c>
      <c r="D2052" s="3">
        <v>57324</v>
      </c>
    </row>
    <row r="2053" spans="1:4" x14ac:dyDescent="0.25">
      <c r="A2053" s="5">
        <v>2004</v>
      </c>
      <c r="B2053" s="5" t="s">
        <v>5</v>
      </c>
      <c r="C2053" s="5" t="s">
        <v>33</v>
      </c>
      <c r="D2053" s="3">
        <v>56982</v>
      </c>
    </row>
    <row r="2054" spans="1:4" x14ac:dyDescent="0.25">
      <c r="A2054" s="5">
        <v>2004</v>
      </c>
      <c r="B2054" s="5" t="s">
        <v>6</v>
      </c>
      <c r="C2054" s="5" t="s">
        <v>33</v>
      </c>
      <c r="D2054" s="3">
        <v>54660</v>
      </c>
    </row>
    <row r="2055" spans="1:4" x14ac:dyDescent="0.25">
      <c r="A2055" s="5">
        <v>2004</v>
      </c>
      <c r="B2055" s="5" t="s">
        <v>7</v>
      </c>
      <c r="C2055" s="5" t="s">
        <v>33</v>
      </c>
      <c r="D2055" s="3">
        <v>55189</v>
      </c>
    </row>
    <row r="2056" spans="1:4" x14ac:dyDescent="0.25">
      <c r="A2056" s="5">
        <v>2004</v>
      </c>
      <c r="B2056" s="5" t="s">
        <v>8</v>
      </c>
      <c r="C2056" s="5" t="s">
        <v>33</v>
      </c>
      <c r="D2056" s="3">
        <v>60987</v>
      </c>
    </row>
    <row r="2057" spans="1:4" x14ac:dyDescent="0.25">
      <c r="A2057" s="5">
        <v>2004</v>
      </c>
      <c r="B2057" s="5" t="s">
        <v>9</v>
      </c>
      <c r="C2057" s="5" t="s">
        <v>33</v>
      </c>
      <c r="D2057" s="3">
        <v>55390</v>
      </c>
    </row>
    <row r="2058" spans="1:4" x14ac:dyDescent="0.25">
      <c r="A2058" s="5">
        <v>2004</v>
      </c>
      <c r="B2058" s="5" t="s">
        <v>10</v>
      </c>
      <c r="C2058" s="5" t="s">
        <v>33</v>
      </c>
      <c r="D2058" s="3">
        <v>61758</v>
      </c>
    </row>
    <row r="2059" spans="1:4" x14ac:dyDescent="0.25">
      <c r="A2059" s="5">
        <v>2004</v>
      </c>
      <c r="B2059" s="5" t="s">
        <v>11</v>
      </c>
      <c r="C2059" s="5" t="s">
        <v>33</v>
      </c>
      <c r="D2059" s="3">
        <v>54887</v>
      </c>
    </row>
    <row r="2060" spans="1:4" x14ac:dyDescent="0.25">
      <c r="A2060" s="5">
        <v>2005</v>
      </c>
      <c r="B2060" s="5" t="s">
        <v>12</v>
      </c>
      <c r="C2060" s="5" t="s">
        <v>33</v>
      </c>
      <c r="D2060" s="3">
        <v>48828</v>
      </c>
    </row>
    <row r="2061" spans="1:4" x14ac:dyDescent="0.25">
      <c r="A2061" s="5">
        <v>2005</v>
      </c>
      <c r="B2061" s="5" t="s">
        <v>13</v>
      </c>
      <c r="C2061" s="5" t="s">
        <v>33</v>
      </c>
      <c r="D2061" s="3">
        <v>46823</v>
      </c>
    </row>
    <row r="2062" spans="1:4" x14ac:dyDescent="0.25">
      <c r="A2062" s="5">
        <v>2005</v>
      </c>
      <c r="B2062" s="5" t="s">
        <v>14</v>
      </c>
      <c r="C2062" s="5" t="s">
        <v>33</v>
      </c>
      <c r="D2062" s="3">
        <v>57738</v>
      </c>
    </row>
    <row r="2063" spans="1:4" x14ac:dyDescent="0.25">
      <c r="A2063" s="5">
        <v>2005</v>
      </c>
      <c r="B2063" s="5" t="s">
        <v>15</v>
      </c>
      <c r="C2063" s="5" t="s">
        <v>33</v>
      </c>
      <c r="D2063" s="3">
        <v>58611</v>
      </c>
    </row>
    <row r="2064" spans="1:4" x14ac:dyDescent="0.25">
      <c r="A2064" s="5">
        <v>2005</v>
      </c>
      <c r="B2064" s="5" t="s">
        <v>4</v>
      </c>
      <c r="C2064" s="5" t="s">
        <v>33</v>
      </c>
      <c r="D2064" s="3">
        <v>58718</v>
      </c>
    </row>
    <row r="2065" spans="1:4" x14ac:dyDescent="0.25">
      <c r="A2065" s="5">
        <v>2005</v>
      </c>
      <c r="B2065" s="5" t="s">
        <v>5</v>
      </c>
      <c r="C2065" s="5" t="s">
        <v>33</v>
      </c>
      <c r="D2065" s="3">
        <v>52490</v>
      </c>
    </row>
    <row r="2066" spans="1:4" x14ac:dyDescent="0.25">
      <c r="A2066" s="5">
        <v>2005</v>
      </c>
      <c r="B2066" s="5" t="s">
        <v>6</v>
      </c>
      <c r="C2066" s="5" t="s">
        <v>33</v>
      </c>
      <c r="D2066" s="3">
        <v>55273</v>
      </c>
    </row>
    <row r="2067" spans="1:4" x14ac:dyDescent="0.25">
      <c r="A2067" s="5">
        <v>2005</v>
      </c>
      <c r="B2067" s="5" t="s">
        <v>7</v>
      </c>
      <c r="C2067" s="5" t="s">
        <v>33</v>
      </c>
      <c r="D2067" s="3">
        <v>55663</v>
      </c>
    </row>
    <row r="2068" spans="1:4" x14ac:dyDescent="0.25">
      <c r="A2068" s="5">
        <v>2005</v>
      </c>
      <c r="B2068" s="5" t="s">
        <v>8</v>
      </c>
      <c r="C2068" s="5" t="s">
        <v>33</v>
      </c>
      <c r="D2068" s="3">
        <v>59396</v>
      </c>
    </row>
    <row r="2069" spans="1:4" x14ac:dyDescent="0.25">
      <c r="A2069" s="5">
        <v>2005</v>
      </c>
      <c r="B2069" s="5" t="s">
        <v>9</v>
      </c>
      <c r="C2069" s="5" t="s">
        <v>33</v>
      </c>
      <c r="D2069" s="3">
        <v>55591</v>
      </c>
    </row>
    <row r="2070" spans="1:4" x14ac:dyDescent="0.25">
      <c r="A2070" s="5">
        <v>2005</v>
      </c>
      <c r="B2070" s="5" t="s">
        <v>10</v>
      </c>
      <c r="C2070" s="5" t="s">
        <v>33</v>
      </c>
      <c r="D2070" s="3">
        <v>61431</v>
      </c>
    </row>
    <row r="2071" spans="1:4" x14ac:dyDescent="0.25">
      <c r="A2071" s="5">
        <v>2005</v>
      </c>
      <c r="B2071" s="5" t="s">
        <v>11</v>
      </c>
      <c r="C2071" s="5" t="s">
        <v>33</v>
      </c>
      <c r="D2071" s="3">
        <v>58580</v>
      </c>
    </row>
    <row r="2072" spans="1:4" x14ac:dyDescent="0.25">
      <c r="A2072" s="5">
        <v>2006</v>
      </c>
      <c r="B2072" s="5" t="s">
        <v>12</v>
      </c>
      <c r="C2072" s="5" t="s">
        <v>33</v>
      </c>
      <c r="D2072" s="3">
        <v>50376</v>
      </c>
    </row>
    <row r="2073" spans="1:4" x14ac:dyDescent="0.25">
      <c r="A2073" s="5">
        <v>2006</v>
      </c>
      <c r="B2073" s="5" t="s">
        <v>13</v>
      </c>
      <c r="C2073" s="5" t="s">
        <v>33</v>
      </c>
      <c r="D2073" s="3">
        <v>47335</v>
      </c>
    </row>
    <row r="2074" spans="1:4" x14ac:dyDescent="0.25">
      <c r="A2074" s="5">
        <v>2006</v>
      </c>
      <c r="B2074" s="5" t="s">
        <v>14</v>
      </c>
      <c r="C2074" s="5" t="s">
        <v>33</v>
      </c>
      <c r="D2074" s="3">
        <v>63719</v>
      </c>
    </row>
    <row r="2075" spans="1:4" x14ac:dyDescent="0.25">
      <c r="A2075" s="5">
        <v>2006</v>
      </c>
      <c r="B2075" s="5" t="s">
        <v>15</v>
      </c>
      <c r="C2075" s="5" t="s">
        <v>33</v>
      </c>
      <c r="D2075" s="3">
        <v>54754</v>
      </c>
    </row>
    <row r="2076" spans="1:4" x14ac:dyDescent="0.25">
      <c r="A2076" s="5">
        <v>2006</v>
      </c>
      <c r="B2076" s="5" t="s">
        <v>4</v>
      </c>
      <c r="C2076" s="5" t="s">
        <v>33</v>
      </c>
      <c r="D2076" s="3">
        <v>63143</v>
      </c>
    </row>
    <row r="2077" spans="1:4" x14ac:dyDescent="0.25">
      <c r="A2077" s="5">
        <v>2006</v>
      </c>
      <c r="B2077" s="5" t="s">
        <v>5</v>
      </c>
      <c r="C2077" s="5" t="s">
        <v>33</v>
      </c>
      <c r="D2077" s="3">
        <v>59671</v>
      </c>
    </row>
    <row r="2078" spans="1:4" x14ac:dyDescent="0.25">
      <c r="A2078" s="5">
        <v>2006</v>
      </c>
      <c r="B2078" s="5" t="s">
        <v>6</v>
      </c>
      <c r="C2078" s="5" t="s">
        <v>33</v>
      </c>
      <c r="D2078" s="3">
        <v>56794</v>
      </c>
    </row>
    <row r="2079" spans="1:4" x14ac:dyDescent="0.25">
      <c r="A2079" s="5">
        <v>2006</v>
      </c>
      <c r="B2079" s="5" t="s">
        <v>7</v>
      </c>
      <c r="C2079" s="5" t="s">
        <v>33</v>
      </c>
      <c r="D2079" s="3">
        <v>59670</v>
      </c>
    </row>
    <row r="2080" spans="1:4" x14ac:dyDescent="0.25">
      <c r="A2080" s="5">
        <v>2006</v>
      </c>
      <c r="B2080" s="5" t="s">
        <v>8</v>
      </c>
      <c r="C2080" s="5" t="s">
        <v>33</v>
      </c>
      <c r="D2080" s="3">
        <v>61935</v>
      </c>
    </row>
    <row r="2081" spans="1:4" x14ac:dyDescent="0.25">
      <c r="A2081" s="5">
        <v>2006</v>
      </c>
      <c r="B2081" s="5" t="s">
        <v>9</v>
      </c>
      <c r="C2081" s="5" t="s">
        <v>33</v>
      </c>
      <c r="D2081" s="3">
        <v>56231</v>
      </c>
    </row>
    <row r="2082" spans="1:4" x14ac:dyDescent="0.25">
      <c r="A2082" s="5">
        <v>2006</v>
      </c>
      <c r="B2082" s="5" t="s">
        <v>10</v>
      </c>
      <c r="C2082" s="5" t="s">
        <v>33</v>
      </c>
      <c r="D2082" s="3">
        <v>60708</v>
      </c>
    </row>
    <row r="2083" spans="1:4" x14ac:dyDescent="0.25">
      <c r="A2083" s="5">
        <v>2006</v>
      </c>
      <c r="B2083" s="5" t="s">
        <v>11</v>
      </c>
      <c r="C2083" s="5" t="s">
        <v>33</v>
      </c>
      <c r="D2083" s="3">
        <v>49841</v>
      </c>
    </row>
    <row r="2084" spans="1:4" x14ac:dyDescent="0.25">
      <c r="A2084" s="5">
        <v>2007</v>
      </c>
      <c r="B2084" s="5" t="s">
        <v>12</v>
      </c>
      <c r="C2084" s="5" t="s">
        <v>33</v>
      </c>
      <c r="D2084" s="3">
        <v>49555</v>
      </c>
    </row>
    <row r="2085" spans="1:4" x14ac:dyDescent="0.25">
      <c r="A2085" s="5">
        <v>2007</v>
      </c>
      <c r="B2085" s="5" t="s">
        <v>13</v>
      </c>
      <c r="C2085" s="5" t="s">
        <v>33</v>
      </c>
      <c r="D2085" s="3">
        <v>46207</v>
      </c>
    </row>
    <row r="2086" spans="1:4" x14ac:dyDescent="0.25">
      <c r="A2086" s="5">
        <v>2007</v>
      </c>
      <c r="B2086" s="5" t="s">
        <v>14</v>
      </c>
      <c r="C2086" s="5" t="s">
        <v>33</v>
      </c>
      <c r="D2086" s="3">
        <v>60344</v>
      </c>
    </row>
    <row r="2087" spans="1:4" x14ac:dyDescent="0.25">
      <c r="A2087" s="5">
        <v>2007</v>
      </c>
      <c r="B2087" s="5" t="s">
        <v>15</v>
      </c>
      <c r="C2087" s="5" t="s">
        <v>33</v>
      </c>
      <c r="D2087" s="3">
        <v>48682</v>
      </c>
    </row>
    <row r="2088" spans="1:4" x14ac:dyDescent="0.25">
      <c r="A2088" s="5">
        <v>2007</v>
      </c>
      <c r="B2088" s="5" t="s">
        <v>4</v>
      </c>
      <c r="C2088" s="5" t="s">
        <v>33</v>
      </c>
      <c r="D2088" s="3">
        <v>48046</v>
      </c>
    </row>
    <row r="2089" spans="1:4" x14ac:dyDescent="0.25">
      <c r="A2089" s="5">
        <v>2007</v>
      </c>
      <c r="B2089" s="5" t="s">
        <v>5</v>
      </c>
      <c r="C2089" s="5" t="s">
        <v>33</v>
      </c>
      <c r="D2089" s="3">
        <v>43635</v>
      </c>
    </row>
    <row r="2090" spans="1:4" x14ac:dyDescent="0.25">
      <c r="A2090" s="5">
        <v>2007</v>
      </c>
      <c r="B2090" s="5" t="s">
        <v>6</v>
      </c>
      <c r="C2090" s="5" t="s">
        <v>33</v>
      </c>
      <c r="D2090" s="3">
        <v>45017</v>
      </c>
    </row>
    <row r="2091" spans="1:4" x14ac:dyDescent="0.25">
      <c r="A2091" s="5">
        <v>2007</v>
      </c>
      <c r="B2091" s="5" t="s">
        <v>7</v>
      </c>
      <c r="C2091" s="5" t="s">
        <v>33</v>
      </c>
      <c r="D2091" s="3">
        <v>48665</v>
      </c>
    </row>
    <row r="2092" spans="1:4" x14ac:dyDescent="0.25">
      <c r="A2092" s="5">
        <v>2007</v>
      </c>
      <c r="B2092" s="5" t="s">
        <v>8</v>
      </c>
      <c r="C2092" s="5" t="s">
        <v>33</v>
      </c>
      <c r="D2092" s="3">
        <v>44100</v>
      </c>
    </row>
    <row r="2093" spans="1:4" x14ac:dyDescent="0.25">
      <c r="A2093" s="5">
        <v>2007</v>
      </c>
      <c r="B2093" s="5" t="s">
        <v>9</v>
      </c>
      <c r="C2093" s="5" t="s">
        <v>33</v>
      </c>
      <c r="D2093" s="3">
        <v>49562</v>
      </c>
    </row>
    <row r="2094" spans="1:4" x14ac:dyDescent="0.25">
      <c r="A2094" s="5">
        <v>2007</v>
      </c>
      <c r="B2094" s="5" t="s">
        <v>10</v>
      </c>
      <c r="C2094" s="5" t="s">
        <v>33</v>
      </c>
      <c r="D2094" s="3">
        <v>62837</v>
      </c>
    </row>
    <row r="2095" spans="1:4" x14ac:dyDescent="0.25">
      <c r="A2095" s="5">
        <v>2007</v>
      </c>
      <c r="B2095" s="5" t="s">
        <v>11</v>
      </c>
      <c r="C2095" s="5" t="s">
        <v>33</v>
      </c>
      <c r="D2095" s="3">
        <v>46897</v>
      </c>
    </row>
    <row r="2096" spans="1:4" x14ac:dyDescent="0.25">
      <c r="A2096" s="5">
        <v>2008</v>
      </c>
      <c r="B2096" s="5" t="s">
        <v>12</v>
      </c>
      <c r="C2096" s="5" t="s">
        <v>33</v>
      </c>
      <c r="D2096" s="3">
        <v>44871</v>
      </c>
    </row>
    <row r="2097" spans="1:4" x14ac:dyDescent="0.25">
      <c r="A2097" s="5">
        <v>2008</v>
      </c>
      <c r="B2097" s="5" t="s">
        <v>13</v>
      </c>
      <c r="C2097" s="5" t="s">
        <v>33</v>
      </c>
      <c r="D2097" s="3">
        <v>45336</v>
      </c>
    </row>
    <row r="2098" spans="1:4" x14ac:dyDescent="0.25">
      <c r="A2098" s="5">
        <v>2008</v>
      </c>
      <c r="B2098" s="5" t="s">
        <v>14</v>
      </c>
      <c r="C2098" s="5" t="s">
        <v>33</v>
      </c>
      <c r="D2098" s="3">
        <v>44181</v>
      </c>
    </row>
    <row r="2099" spans="1:4" x14ac:dyDescent="0.25">
      <c r="A2099" s="5">
        <v>2008</v>
      </c>
      <c r="B2099" s="5" t="s">
        <v>15</v>
      </c>
      <c r="C2099" s="5" t="s">
        <v>33</v>
      </c>
      <c r="D2099" s="3">
        <v>49685</v>
      </c>
    </row>
    <row r="2100" spans="1:4" x14ac:dyDescent="0.25">
      <c r="A2100" s="5">
        <v>2008</v>
      </c>
      <c r="B2100" s="5" t="s">
        <v>4</v>
      </c>
      <c r="C2100" s="5" t="s">
        <v>33</v>
      </c>
      <c r="D2100" s="3">
        <v>46853</v>
      </c>
    </row>
    <row r="2101" spans="1:4" x14ac:dyDescent="0.25">
      <c r="A2101" s="5">
        <v>2008</v>
      </c>
      <c r="B2101" s="5" t="s">
        <v>5</v>
      </c>
      <c r="C2101" s="5" t="s">
        <v>33</v>
      </c>
      <c r="D2101" s="3">
        <v>44589</v>
      </c>
    </row>
    <row r="2102" spans="1:4" x14ac:dyDescent="0.25">
      <c r="A2102" s="5">
        <v>2008</v>
      </c>
      <c r="B2102" s="5" t="s">
        <v>6</v>
      </c>
      <c r="C2102" s="5" t="s">
        <v>33</v>
      </c>
      <c r="D2102" s="3">
        <v>46207</v>
      </c>
    </row>
    <row r="2103" spans="1:4" x14ac:dyDescent="0.25">
      <c r="A2103" s="5">
        <v>2008</v>
      </c>
      <c r="B2103" s="5" t="s">
        <v>7</v>
      </c>
      <c r="C2103" s="5" t="s">
        <v>33</v>
      </c>
      <c r="D2103" s="3">
        <v>40912</v>
      </c>
    </row>
    <row r="2104" spans="1:4" x14ac:dyDescent="0.25">
      <c r="A2104" s="5">
        <v>2008</v>
      </c>
      <c r="B2104" s="5" t="s">
        <v>8</v>
      </c>
      <c r="C2104" s="5" t="s">
        <v>33</v>
      </c>
      <c r="D2104" s="3">
        <v>44246</v>
      </c>
    </row>
    <row r="2105" spans="1:4" x14ac:dyDescent="0.25">
      <c r="A2105" s="5">
        <v>2008</v>
      </c>
      <c r="B2105" s="5" t="s">
        <v>9</v>
      </c>
      <c r="C2105" s="5" t="s">
        <v>33</v>
      </c>
      <c r="D2105" s="3">
        <v>44112</v>
      </c>
    </row>
    <row r="2106" spans="1:4" x14ac:dyDescent="0.25">
      <c r="A2106" s="5">
        <v>2008</v>
      </c>
      <c r="B2106" s="5" t="s">
        <v>10</v>
      </c>
      <c r="C2106" s="5" t="s">
        <v>33</v>
      </c>
      <c r="D2106" s="3">
        <v>39619</v>
      </c>
    </row>
    <row r="2107" spans="1:4" x14ac:dyDescent="0.25">
      <c r="A2107" s="5">
        <v>2008</v>
      </c>
      <c r="B2107" s="5" t="s">
        <v>11</v>
      </c>
      <c r="C2107" s="5" t="s">
        <v>33</v>
      </c>
      <c r="D2107" s="3">
        <v>43418</v>
      </c>
    </row>
    <row r="2108" spans="1:4" x14ac:dyDescent="0.25">
      <c r="A2108" s="5">
        <v>2009</v>
      </c>
      <c r="B2108" s="5" t="s">
        <v>12</v>
      </c>
      <c r="C2108" s="5" t="s">
        <v>33</v>
      </c>
      <c r="D2108" s="3">
        <v>37566</v>
      </c>
    </row>
    <row r="2109" spans="1:4" x14ac:dyDescent="0.25">
      <c r="A2109" s="5">
        <v>2009</v>
      </c>
      <c r="B2109" s="5" t="s">
        <v>13</v>
      </c>
      <c r="C2109" s="5" t="s">
        <v>33</v>
      </c>
      <c r="D2109" s="3">
        <v>37897</v>
      </c>
    </row>
    <row r="2110" spans="1:4" x14ac:dyDescent="0.25">
      <c r="A2110" s="5">
        <v>2009</v>
      </c>
      <c r="B2110" s="5" t="s">
        <v>14</v>
      </c>
      <c r="C2110" s="5" t="s">
        <v>33</v>
      </c>
      <c r="D2110" s="3">
        <v>40516</v>
      </c>
    </row>
    <row r="2111" spans="1:4" x14ac:dyDescent="0.25">
      <c r="A2111" s="5">
        <v>2009</v>
      </c>
      <c r="B2111" s="5" t="s">
        <v>15</v>
      </c>
      <c r="C2111" s="5" t="s">
        <v>33</v>
      </c>
      <c r="D2111" s="3">
        <v>38162</v>
      </c>
    </row>
    <row r="2112" spans="1:4" x14ac:dyDescent="0.25">
      <c r="A2112" s="5">
        <v>2009</v>
      </c>
      <c r="B2112" s="5" t="s">
        <v>4</v>
      </c>
      <c r="C2112" s="5" t="s">
        <v>33</v>
      </c>
      <c r="D2112" s="3">
        <v>38798</v>
      </c>
    </row>
    <row r="2113" spans="1:4" x14ac:dyDescent="0.25">
      <c r="A2113" s="5">
        <v>2009</v>
      </c>
      <c r="B2113" s="5" t="s">
        <v>5</v>
      </c>
      <c r="C2113" s="5" t="s">
        <v>33</v>
      </c>
      <c r="D2113" s="3">
        <v>39451</v>
      </c>
    </row>
    <row r="2114" spans="1:4" x14ac:dyDescent="0.25">
      <c r="A2114" s="5">
        <v>2009</v>
      </c>
      <c r="B2114" s="5" t="s">
        <v>6</v>
      </c>
      <c r="C2114" s="5" t="s">
        <v>33</v>
      </c>
      <c r="D2114" s="3">
        <v>38005</v>
      </c>
    </row>
    <row r="2115" spans="1:4" x14ac:dyDescent="0.25">
      <c r="A2115" s="5">
        <v>2009</v>
      </c>
      <c r="B2115" s="5" t="s">
        <v>7</v>
      </c>
      <c r="C2115" s="5" t="s">
        <v>33</v>
      </c>
      <c r="D2115" s="3">
        <v>35030</v>
      </c>
    </row>
    <row r="2116" spans="1:4" x14ac:dyDescent="0.25">
      <c r="A2116" s="5">
        <v>2009</v>
      </c>
      <c r="B2116" s="5" t="s">
        <v>8</v>
      </c>
      <c r="C2116" s="5" t="s">
        <v>33</v>
      </c>
      <c r="D2116" s="3">
        <v>37822</v>
      </c>
    </row>
    <row r="2117" spans="1:4" x14ac:dyDescent="0.25">
      <c r="A2117" s="5">
        <v>2009</v>
      </c>
      <c r="B2117" s="5" t="s">
        <v>9</v>
      </c>
      <c r="C2117" s="5" t="s">
        <v>33</v>
      </c>
      <c r="D2117" s="3">
        <v>44105</v>
      </c>
    </row>
    <row r="2118" spans="1:4" x14ac:dyDescent="0.25">
      <c r="A2118" s="5">
        <v>2009</v>
      </c>
      <c r="B2118" s="5" t="s">
        <v>10</v>
      </c>
      <c r="C2118" s="5" t="s">
        <v>33</v>
      </c>
      <c r="D2118" s="3">
        <v>37182</v>
      </c>
    </row>
    <row r="2119" spans="1:4" x14ac:dyDescent="0.25">
      <c r="A2119" s="5">
        <v>2009</v>
      </c>
      <c r="B2119" s="5" t="s">
        <v>11</v>
      </c>
      <c r="C2119" s="5" t="s">
        <v>33</v>
      </c>
      <c r="D2119" s="3">
        <v>39784</v>
      </c>
    </row>
    <row r="2120" spans="1:4" x14ac:dyDescent="0.25">
      <c r="A2120" s="5">
        <v>2010</v>
      </c>
      <c r="B2120" s="5" t="s">
        <v>12</v>
      </c>
      <c r="C2120" s="5" t="s">
        <v>33</v>
      </c>
      <c r="D2120" s="3">
        <v>30668</v>
      </c>
    </row>
    <row r="2121" spans="1:4" x14ac:dyDescent="0.25">
      <c r="A2121" s="5">
        <v>2010</v>
      </c>
      <c r="B2121" s="5" t="s">
        <v>13</v>
      </c>
      <c r="C2121" s="5" t="s">
        <v>33</v>
      </c>
      <c r="D2121" s="3">
        <v>34869</v>
      </c>
    </row>
    <row r="2122" spans="1:4" x14ac:dyDescent="0.25">
      <c r="A2122" s="5">
        <v>2010</v>
      </c>
      <c r="B2122" s="5" t="s">
        <v>14</v>
      </c>
      <c r="C2122" s="5" t="s">
        <v>33</v>
      </c>
      <c r="D2122" s="3">
        <v>42175</v>
      </c>
    </row>
    <row r="2123" spans="1:4" x14ac:dyDescent="0.25">
      <c r="A2123" s="5">
        <v>2010</v>
      </c>
      <c r="B2123" s="5" t="s">
        <v>15</v>
      </c>
      <c r="C2123" s="5" t="s">
        <v>33</v>
      </c>
      <c r="D2123" s="3">
        <v>45834</v>
      </c>
    </row>
    <row r="2124" spans="1:4" x14ac:dyDescent="0.25">
      <c r="A2124" s="5">
        <v>2010</v>
      </c>
      <c r="B2124" s="5" t="s">
        <v>4</v>
      </c>
      <c r="C2124" s="5" t="s">
        <v>33</v>
      </c>
      <c r="D2124" s="3">
        <v>45312</v>
      </c>
    </row>
    <row r="2125" spans="1:4" x14ac:dyDescent="0.25">
      <c r="A2125" s="5">
        <v>2010</v>
      </c>
      <c r="B2125" s="5" t="s">
        <v>5</v>
      </c>
      <c r="C2125" s="5" t="s">
        <v>33</v>
      </c>
      <c r="D2125" s="3">
        <v>46536</v>
      </c>
    </row>
    <row r="2126" spans="1:4" x14ac:dyDescent="0.25">
      <c r="A2126" s="5">
        <v>2010</v>
      </c>
      <c r="B2126" s="5" t="s">
        <v>6</v>
      </c>
      <c r="C2126" s="5" t="s">
        <v>33</v>
      </c>
      <c r="D2126" s="3">
        <v>41677</v>
      </c>
    </row>
    <row r="2127" spans="1:4" x14ac:dyDescent="0.25">
      <c r="A2127" s="5">
        <v>2010</v>
      </c>
      <c r="B2127" s="5" t="s">
        <v>7</v>
      </c>
      <c r="C2127" s="5" t="s">
        <v>33</v>
      </c>
      <c r="D2127" s="3">
        <v>42602</v>
      </c>
    </row>
    <row r="2128" spans="1:4" x14ac:dyDescent="0.25">
      <c r="A2128" s="5">
        <v>2010</v>
      </c>
      <c r="B2128" s="5" t="s">
        <v>8</v>
      </c>
      <c r="C2128" s="5" t="s">
        <v>33</v>
      </c>
      <c r="D2128" s="3">
        <v>47617</v>
      </c>
    </row>
    <row r="2129" spans="1:4" x14ac:dyDescent="0.25">
      <c r="A2129" s="5">
        <v>2010</v>
      </c>
      <c r="B2129" s="5" t="s">
        <v>9</v>
      </c>
      <c r="C2129" s="5" t="s">
        <v>33</v>
      </c>
      <c r="D2129" s="3">
        <v>38404</v>
      </c>
    </row>
    <row r="2130" spans="1:4" x14ac:dyDescent="0.25">
      <c r="A2130" s="5">
        <v>2010</v>
      </c>
      <c r="B2130" s="5" t="s">
        <v>10</v>
      </c>
      <c r="C2130" s="5" t="s">
        <v>33</v>
      </c>
      <c r="D2130" s="3">
        <v>43054</v>
      </c>
    </row>
    <row r="2131" spans="1:4" x14ac:dyDescent="0.25">
      <c r="A2131" s="5">
        <v>2010</v>
      </c>
      <c r="B2131" s="5" t="s">
        <v>11</v>
      </c>
      <c r="C2131" s="5" t="s">
        <v>33</v>
      </c>
      <c r="D2131" s="3">
        <v>25258</v>
      </c>
    </row>
    <row r="2132" spans="1:4" x14ac:dyDescent="0.25">
      <c r="A2132" s="5">
        <v>2011</v>
      </c>
      <c r="B2132" s="5" t="s">
        <v>12</v>
      </c>
      <c r="C2132" s="5" t="s">
        <v>33</v>
      </c>
      <c r="D2132" s="3">
        <v>18633</v>
      </c>
    </row>
    <row r="2133" spans="1:4" x14ac:dyDescent="0.25">
      <c r="A2133" s="5">
        <v>2011</v>
      </c>
      <c r="B2133" s="5" t="s">
        <v>13</v>
      </c>
      <c r="C2133" s="5" t="s">
        <v>33</v>
      </c>
      <c r="D2133" s="3">
        <v>14022</v>
      </c>
    </row>
    <row r="2134" spans="1:4" x14ac:dyDescent="0.25">
      <c r="A2134" s="5">
        <v>2011</v>
      </c>
      <c r="B2134" s="5" t="s">
        <v>14</v>
      </c>
      <c r="C2134" s="5" t="s">
        <v>33</v>
      </c>
      <c r="D2134" s="3">
        <v>16763</v>
      </c>
    </row>
    <row r="2135" spans="1:4" x14ac:dyDescent="0.25">
      <c r="A2135" s="5">
        <v>2011</v>
      </c>
      <c r="B2135" s="5" t="s">
        <v>15</v>
      </c>
      <c r="C2135" s="5" t="s">
        <v>33</v>
      </c>
      <c r="D2135" s="3">
        <v>17538</v>
      </c>
    </row>
    <row r="2136" spans="1:4" x14ac:dyDescent="0.25">
      <c r="A2136" s="5">
        <v>2011</v>
      </c>
      <c r="B2136" s="5" t="s">
        <v>4</v>
      </c>
      <c r="C2136" s="5" t="s">
        <v>33</v>
      </c>
      <c r="D2136" s="3">
        <v>25104</v>
      </c>
    </row>
    <row r="2137" spans="1:4" x14ac:dyDescent="0.25">
      <c r="A2137" s="5">
        <v>2011</v>
      </c>
      <c r="B2137" s="5" t="s">
        <v>5</v>
      </c>
      <c r="C2137" s="5" t="s">
        <v>33</v>
      </c>
      <c r="D2137" s="3">
        <v>22183</v>
      </c>
    </row>
    <row r="2138" spans="1:4" x14ac:dyDescent="0.25">
      <c r="A2138" s="5">
        <v>2011</v>
      </c>
      <c r="B2138" s="5" t="s">
        <v>6</v>
      </c>
      <c r="C2138" s="5" t="s">
        <v>33</v>
      </c>
      <c r="D2138" s="3">
        <v>14535</v>
      </c>
    </row>
    <row r="2139" spans="1:4" x14ac:dyDescent="0.25">
      <c r="A2139" s="5">
        <v>2011</v>
      </c>
      <c r="B2139" s="5" t="s">
        <v>7</v>
      </c>
      <c r="C2139" s="5" t="s">
        <v>33</v>
      </c>
      <c r="D2139" s="3">
        <v>12051</v>
      </c>
    </row>
    <row r="2140" spans="1:4" x14ac:dyDescent="0.25">
      <c r="A2140" s="5">
        <v>2011</v>
      </c>
      <c r="B2140" s="5" t="s">
        <v>8</v>
      </c>
      <c r="C2140" s="5" t="s">
        <v>33</v>
      </c>
      <c r="D2140" s="3">
        <v>16832</v>
      </c>
    </row>
    <row r="2141" spans="1:4" x14ac:dyDescent="0.25">
      <c r="A2141" s="5">
        <v>2011</v>
      </c>
      <c r="B2141" s="5" t="s">
        <v>9</v>
      </c>
      <c r="C2141" s="5" t="s">
        <v>33</v>
      </c>
      <c r="D2141" s="3">
        <v>22322</v>
      </c>
    </row>
    <row r="2142" spans="1:4" x14ac:dyDescent="0.25">
      <c r="A2142" s="5">
        <v>2011</v>
      </c>
      <c r="B2142" s="5" t="s">
        <v>10</v>
      </c>
      <c r="C2142" s="5" t="s">
        <v>33</v>
      </c>
      <c r="D2142" s="3">
        <v>33132</v>
      </c>
    </row>
    <row r="2143" spans="1:4" x14ac:dyDescent="0.25">
      <c r="A2143" s="5">
        <v>2011</v>
      </c>
      <c r="B2143" s="5" t="s">
        <v>11</v>
      </c>
      <c r="C2143" s="5" t="s">
        <v>33</v>
      </c>
      <c r="D2143" s="3">
        <v>25315</v>
      </c>
    </row>
    <row r="2144" spans="1:4" x14ac:dyDescent="0.25">
      <c r="A2144" s="5">
        <v>2012</v>
      </c>
      <c r="B2144" s="5" t="s">
        <v>12</v>
      </c>
      <c r="C2144" s="5" t="s">
        <v>33</v>
      </c>
      <c r="D2144" s="3">
        <v>26940</v>
      </c>
    </row>
    <row r="2145" spans="1:4" x14ac:dyDescent="0.25">
      <c r="A2145" s="5">
        <v>2012</v>
      </c>
      <c r="B2145" s="5" t="s">
        <v>13</v>
      </c>
      <c r="C2145" s="5" t="s">
        <v>33</v>
      </c>
      <c r="D2145" s="3">
        <v>25516</v>
      </c>
    </row>
    <row r="2146" spans="1:4" x14ac:dyDescent="0.25">
      <c r="A2146" s="5">
        <v>2012</v>
      </c>
      <c r="B2146" s="5" t="s">
        <v>14</v>
      </c>
      <c r="C2146" s="5" t="s">
        <v>33</v>
      </c>
      <c r="D2146" s="3">
        <v>34503</v>
      </c>
    </row>
    <row r="2147" spans="1:4" x14ac:dyDescent="0.25">
      <c r="A2147" s="5">
        <v>2012</v>
      </c>
      <c r="B2147" s="5" t="s">
        <v>15</v>
      </c>
      <c r="C2147" s="5" t="s">
        <v>33</v>
      </c>
      <c r="D2147" s="3">
        <v>28962</v>
      </c>
    </row>
    <row r="2148" spans="1:4" x14ac:dyDescent="0.25">
      <c r="A2148" s="5">
        <v>2012</v>
      </c>
      <c r="B2148" s="5" t="s">
        <v>4</v>
      </c>
      <c r="C2148" s="5" t="s">
        <v>33</v>
      </c>
      <c r="D2148" s="3">
        <v>31206</v>
      </c>
    </row>
    <row r="2149" spans="1:4" x14ac:dyDescent="0.25">
      <c r="A2149" s="5">
        <v>2012</v>
      </c>
      <c r="B2149" s="5" t="s">
        <v>5</v>
      </c>
      <c r="C2149" s="5" t="s">
        <v>33</v>
      </c>
      <c r="D2149" s="3">
        <v>28593</v>
      </c>
    </row>
    <row r="2150" spans="1:4" x14ac:dyDescent="0.25">
      <c r="A2150" s="5">
        <v>2012</v>
      </c>
      <c r="B2150" s="5" t="s">
        <v>6</v>
      </c>
      <c r="C2150" s="5" t="s">
        <v>33</v>
      </c>
      <c r="D2150" s="3">
        <v>29821</v>
      </c>
    </row>
    <row r="2151" spans="1:4" x14ac:dyDescent="0.25">
      <c r="A2151" s="5">
        <v>2012</v>
      </c>
      <c r="B2151" s="5" t="s">
        <v>7</v>
      </c>
      <c r="C2151" s="5" t="s">
        <v>33</v>
      </c>
      <c r="D2151" s="3">
        <v>26345</v>
      </c>
    </row>
    <row r="2152" spans="1:4" x14ac:dyDescent="0.25">
      <c r="A2152" s="5">
        <v>2012</v>
      </c>
      <c r="B2152" s="5" t="s">
        <v>8</v>
      </c>
      <c r="C2152" s="5" t="s">
        <v>33</v>
      </c>
      <c r="D2152" s="3">
        <v>24563</v>
      </c>
    </row>
    <row r="2153" spans="1:4" x14ac:dyDescent="0.25">
      <c r="A2153" s="5">
        <v>2012</v>
      </c>
      <c r="B2153" s="5" t="s">
        <v>9</v>
      </c>
      <c r="C2153" s="5" t="s">
        <v>33</v>
      </c>
      <c r="D2153" s="3">
        <v>27041</v>
      </c>
    </row>
    <row r="2154" spans="1:4" x14ac:dyDescent="0.25">
      <c r="A2154" s="5">
        <v>2012</v>
      </c>
      <c r="B2154" s="5" t="s">
        <v>10</v>
      </c>
      <c r="C2154" s="5" t="s">
        <v>33</v>
      </c>
      <c r="D2154" s="3">
        <v>23800</v>
      </c>
    </row>
    <row r="2155" spans="1:4" x14ac:dyDescent="0.25">
      <c r="A2155" s="5">
        <v>2012</v>
      </c>
      <c r="B2155" s="5" t="s">
        <v>11</v>
      </c>
      <c r="C2155" s="5" t="s">
        <v>33</v>
      </c>
      <c r="D2155" s="3">
        <v>19973</v>
      </c>
    </row>
    <row r="2156" spans="1:4" x14ac:dyDescent="0.25">
      <c r="A2156" s="5">
        <v>2013</v>
      </c>
      <c r="B2156" s="5" t="s">
        <v>12</v>
      </c>
      <c r="C2156" s="5" t="s">
        <v>33</v>
      </c>
      <c r="D2156" s="3">
        <v>18949</v>
      </c>
    </row>
    <row r="2157" spans="1:4" x14ac:dyDescent="0.25">
      <c r="A2157" s="5">
        <v>2013</v>
      </c>
      <c r="B2157" s="5" t="s">
        <v>13</v>
      </c>
      <c r="C2157" s="5" t="s">
        <v>33</v>
      </c>
      <c r="D2157" s="3">
        <v>15109</v>
      </c>
    </row>
    <row r="2158" spans="1:4" x14ac:dyDescent="0.25">
      <c r="A2158" s="5">
        <v>2013</v>
      </c>
      <c r="B2158" s="5" t="s">
        <v>14</v>
      </c>
      <c r="C2158" s="5" t="s">
        <v>33</v>
      </c>
      <c r="D2158" s="3">
        <v>15836</v>
      </c>
    </row>
    <row r="2159" spans="1:4" x14ac:dyDescent="0.25">
      <c r="A2159" s="5">
        <v>2013</v>
      </c>
      <c r="B2159" s="5" t="s">
        <v>15</v>
      </c>
      <c r="C2159" s="5" t="s">
        <v>33</v>
      </c>
      <c r="D2159" s="3">
        <v>15219</v>
      </c>
    </row>
    <row r="2160" spans="1:4" x14ac:dyDescent="0.25">
      <c r="A2160" s="5">
        <v>2013</v>
      </c>
      <c r="B2160" s="5" t="s">
        <v>4</v>
      </c>
      <c r="C2160" s="5" t="s">
        <v>33</v>
      </c>
      <c r="D2160" s="3">
        <v>18617</v>
      </c>
    </row>
    <row r="2161" spans="1:4" x14ac:dyDescent="0.25">
      <c r="A2161" s="5">
        <v>2013</v>
      </c>
      <c r="B2161" s="5" t="s">
        <v>5</v>
      </c>
      <c r="C2161" s="5" t="s">
        <v>33</v>
      </c>
      <c r="D2161" s="3">
        <v>16350</v>
      </c>
    </row>
    <row r="2162" spans="1:4" x14ac:dyDescent="0.25">
      <c r="A2162" s="5">
        <v>2013</v>
      </c>
      <c r="B2162" s="5" t="s">
        <v>6</v>
      </c>
      <c r="C2162" s="5" t="s">
        <v>33</v>
      </c>
      <c r="D2162" s="3">
        <v>18962</v>
      </c>
    </row>
    <row r="2163" spans="1:4" x14ac:dyDescent="0.25">
      <c r="A2163" s="5">
        <v>2013</v>
      </c>
      <c r="B2163" s="5" t="s">
        <v>7</v>
      </c>
      <c r="C2163" s="5" t="s">
        <v>33</v>
      </c>
      <c r="D2163" s="3">
        <v>19851</v>
      </c>
    </row>
    <row r="2164" spans="1:4" x14ac:dyDescent="0.25">
      <c r="A2164" s="5">
        <v>2013</v>
      </c>
      <c r="B2164" s="5" t="s">
        <v>8</v>
      </c>
      <c r="C2164" s="5" t="s">
        <v>33</v>
      </c>
      <c r="D2164" s="3">
        <v>19600</v>
      </c>
    </row>
    <row r="2165" spans="1:4" x14ac:dyDescent="0.25">
      <c r="A2165" s="5">
        <v>2013</v>
      </c>
      <c r="B2165" s="5" t="s">
        <v>9</v>
      </c>
      <c r="C2165" s="5" t="s">
        <v>33</v>
      </c>
      <c r="D2165" s="3">
        <v>21053</v>
      </c>
    </row>
    <row r="2166" spans="1:4" x14ac:dyDescent="0.25">
      <c r="A2166" s="5">
        <v>2013</v>
      </c>
      <c r="B2166" s="5" t="s">
        <v>10</v>
      </c>
      <c r="C2166" s="5" t="s">
        <v>33</v>
      </c>
      <c r="D2166" s="3">
        <v>16731</v>
      </c>
    </row>
    <row r="2167" spans="1:4" x14ac:dyDescent="0.25">
      <c r="A2167" s="5">
        <v>2013</v>
      </c>
      <c r="B2167" s="5" t="s">
        <v>11</v>
      </c>
      <c r="C2167" s="5" t="s">
        <v>33</v>
      </c>
      <c r="D2167" s="3">
        <v>14860</v>
      </c>
    </row>
    <row r="2168" spans="1:4" x14ac:dyDescent="0.25">
      <c r="A2168" s="5">
        <v>2014</v>
      </c>
      <c r="B2168" s="5" t="s">
        <v>12</v>
      </c>
      <c r="C2168" s="5" t="s">
        <v>33</v>
      </c>
      <c r="D2168" s="3">
        <v>11388</v>
      </c>
    </row>
    <row r="2169" spans="1:4" x14ac:dyDescent="0.25">
      <c r="A2169" s="5">
        <v>2014</v>
      </c>
      <c r="B2169" s="5" t="s">
        <v>13</v>
      </c>
      <c r="C2169" s="5" t="s">
        <v>33</v>
      </c>
      <c r="D2169" s="3">
        <v>10765</v>
      </c>
    </row>
    <row r="2170" spans="1:4" x14ac:dyDescent="0.25">
      <c r="A2170" s="5">
        <v>2014</v>
      </c>
      <c r="B2170" s="5" t="s">
        <v>14</v>
      </c>
      <c r="C2170" s="5" t="s">
        <v>33</v>
      </c>
      <c r="D2170" s="3">
        <v>11025</v>
      </c>
    </row>
    <row r="2171" spans="1:4" x14ac:dyDescent="0.25">
      <c r="A2171" s="5">
        <v>2014</v>
      </c>
      <c r="B2171" s="5" t="s">
        <v>15</v>
      </c>
      <c r="C2171" s="5" t="s">
        <v>33</v>
      </c>
      <c r="D2171" s="3">
        <v>13455</v>
      </c>
    </row>
    <row r="2172" spans="1:4" x14ac:dyDescent="0.25">
      <c r="A2172" s="5">
        <v>2014</v>
      </c>
      <c r="B2172" s="5" t="s">
        <v>4</v>
      </c>
      <c r="C2172" s="5" t="s">
        <v>33</v>
      </c>
      <c r="D2172" s="3">
        <v>12481</v>
      </c>
    </row>
    <row r="2173" spans="1:4" x14ac:dyDescent="0.25">
      <c r="A2173" s="5">
        <v>2014</v>
      </c>
      <c r="B2173" s="5" t="s">
        <v>5</v>
      </c>
      <c r="C2173" s="5" t="s">
        <v>33</v>
      </c>
      <c r="D2173" s="3">
        <v>10952</v>
      </c>
    </row>
    <row r="2174" spans="1:4" x14ac:dyDescent="0.25">
      <c r="A2174" s="5">
        <v>2014</v>
      </c>
      <c r="B2174" s="5" t="s">
        <v>6</v>
      </c>
      <c r="C2174" s="5" t="s">
        <v>33</v>
      </c>
      <c r="D2174" s="3">
        <v>10924</v>
      </c>
    </row>
    <row r="2175" spans="1:4" x14ac:dyDescent="0.25">
      <c r="A2175" s="5">
        <v>2014</v>
      </c>
      <c r="B2175" s="5" t="s">
        <v>7</v>
      </c>
      <c r="C2175" s="5" t="s">
        <v>33</v>
      </c>
      <c r="D2175" s="3">
        <v>17269</v>
      </c>
    </row>
    <row r="2176" spans="1:4" x14ac:dyDescent="0.25">
      <c r="A2176" s="5">
        <v>2014</v>
      </c>
      <c r="B2176" s="5" t="s">
        <v>8</v>
      </c>
      <c r="C2176" s="5" t="s">
        <v>33</v>
      </c>
      <c r="D2176" s="3">
        <v>25251</v>
      </c>
    </row>
    <row r="2177" spans="1:4" x14ac:dyDescent="0.25">
      <c r="A2177" s="5">
        <v>2014</v>
      </c>
      <c r="B2177" s="5" t="s">
        <v>9</v>
      </c>
      <c r="C2177" s="5" t="s">
        <v>33</v>
      </c>
      <c r="D2177" s="3">
        <v>19426</v>
      </c>
    </row>
    <row r="2178" spans="1:4" x14ac:dyDescent="0.25">
      <c r="A2178" s="5">
        <v>2014</v>
      </c>
      <c r="B2178" s="5" t="s">
        <v>10</v>
      </c>
      <c r="C2178" s="5" t="s">
        <v>33</v>
      </c>
      <c r="D2178" s="3">
        <v>18884</v>
      </c>
    </row>
    <row r="2179" spans="1:4" x14ac:dyDescent="0.25">
      <c r="A2179" s="5">
        <v>2014</v>
      </c>
      <c r="B2179" s="5" t="s">
        <v>11</v>
      </c>
      <c r="C2179" s="5" t="s">
        <v>33</v>
      </c>
      <c r="D2179" s="3">
        <v>12788</v>
      </c>
    </row>
    <row r="2180" spans="1:4" x14ac:dyDescent="0.25">
      <c r="A2180" s="5">
        <v>2015</v>
      </c>
      <c r="B2180" s="5" t="s">
        <v>12</v>
      </c>
      <c r="C2180" s="5" t="s">
        <v>33</v>
      </c>
      <c r="D2180" s="3">
        <v>10543</v>
      </c>
    </row>
    <row r="2181" spans="1:4" x14ac:dyDescent="0.25">
      <c r="A2181" s="5">
        <v>2015</v>
      </c>
      <c r="B2181" s="5" t="s">
        <v>13</v>
      </c>
      <c r="C2181" s="5" t="s">
        <v>33</v>
      </c>
      <c r="D2181" s="3">
        <v>19102</v>
      </c>
    </row>
    <row r="2182" spans="1:4" x14ac:dyDescent="0.25">
      <c r="A2182" s="5">
        <v>2015</v>
      </c>
      <c r="B2182" s="5" t="s">
        <v>14</v>
      </c>
      <c r="C2182" s="5" t="s">
        <v>33</v>
      </c>
      <c r="D2182" s="3">
        <v>46108</v>
      </c>
    </row>
    <row r="2183" spans="1:4" x14ac:dyDescent="0.25">
      <c r="A2183" s="5">
        <v>2015</v>
      </c>
      <c r="B2183" s="5" t="s">
        <v>15</v>
      </c>
      <c r="C2183" s="5" t="s">
        <v>33</v>
      </c>
      <c r="D2183" s="3">
        <v>55657</v>
      </c>
    </row>
    <row r="2184" spans="1:4" x14ac:dyDescent="0.25">
      <c r="A2184" s="5">
        <v>2015</v>
      </c>
      <c r="B2184" s="5" t="s">
        <v>4</v>
      </c>
      <c r="C2184" s="5" t="s">
        <v>33</v>
      </c>
      <c r="D2184" s="3">
        <v>51553</v>
      </c>
    </row>
    <row r="2185" spans="1:4" x14ac:dyDescent="0.25">
      <c r="A2185" s="5">
        <v>2015</v>
      </c>
      <c r="B2185" s="5" t="s">
        <v>5</v>
      </c>
      <c r="C2185" s="5" t="s">
        <v>33</v>
      </c>
      <c r="D2185" s="3">
        <v>51299</v>
      </c>
    </row>
    <row r="2186" spans="1:4" x14ac:dyDescent="0.25">
      <c r="A2186" s="5">
        <v>2015</v>
      </c>
      <c r="B2186" s="5" t="s">
        <v>6</v>
      </c>
      <c r="C2186" s="5" t="s">
        <v>33</v>
      </c>
      <c r="D2186" s="3">
        <v>54218</v>
      </c>
    </row>
    <row r="2187" spans="1:4" x14ac:dyDescent="0.25">
      <c r="A2187" s="5">
        <v>2015</v>
      </c>
      <c r="B2187" s="5" t="s">
        <v>7</v>
      </c>
      <c r="C2187" s="5" t="s">
        <v>33</v>
      </c>
      <c r="D2187" s="3">
        <v>47792</v>
      </c>
    </row>
    <row r="2188" spans="1:4" x14ac:dyDescent="0.25">
      <c r="A2188" s="5">
        <v>2015</v>
      </c>
      <c r="B2188" s="5" t="s">
        <v>8</v>
      </c>
      <c r="C2188" s="5" t="s">
        <v>33</v>
      </c>
      <c r="D2188" s="3">
        <v>54496</v>
      </c>
    </row>
    <row r="2189" spans="1:4" x14ac:dyDescent="0.25">
      <c r="A2189" s="5">
        <v>2015</v>
      </c>
      <c r="B2189" s="5" t="s">
        <v>9</v>
      </c>
      <c r="C2189" s="5" t="s">
        <v>33</v>
      </c>
      <c r="D2189" s="3">
        <v>59719</v>
      </c>
    </row>
    <row r="2190" spans="1:4" x14ac:dyDescent="0.25">
      <c r="A2190" s="5">
        <v>2015</v>
      </c>
      <c r="B2190" s="5" t="s">
        <v>10</v>
      </c>
      <c r="C2190" s="5" t="s">
        <v>33</v>
      </c>
      <c r="D2190" s="3">
        <v>56689</v>
      </c>
    </row>
    <row r="2191" spans="1:4" x14ac:dyDescent="0.25">
      <c r="A2191" s="5">
        <v>2015</v>
      </c>
      <c r="B2191" s="5" t="s">
        <v>11</v>
      </c>
      <c r="C2191" s="5" t="s">
        <v>33</v>
      </c>
      <c r="D2191" s="3">
        <v>48446</v>
      </c>
    </row>
    <row r="2192" spans="1:4" x14ac:dyDescent="0.25">
      <c r="A2192" s="5">
        <v>2016</v>
      </c>
      <c r="B2192" s="5" t="s">
        <v>12</v>
      </c>
      <c r="C2192" s="5" t="s">
        <v>33</v>
      </c>
      <c r="D2192" s="3">
        <v>44247</v>
      </c>
    </row>
    <row r="2193" spans="1:4" x14ac:dyDescent="0.25">
      <c r="A2193" s="5">
        <v>2016</v>
      </c>
      <c r="B2193" s="5" t="s">
        <v>13</v>
      </c>
      <c r="C2193" s="5" t="s">
        <v>33</v>
      </c>
      <c r="D2193" s="3">
        <v>49153</v>
      </c>
    </row>
    <row r="2194" spans="1:4" x14ac:dyDescent="0.25">
      <c r="A2194" s="5">
        <v>2016</v>
      </c>
      <c r="B2194" s="5" t="s">
        <v>14</v>
      </c>
      <c r="C2194" s="5" t="s">
        <v>33</v>
      </c>
      <c r="D2194" s="3">
        <v>45596</v>
      </c>
    </row>
    <row r="2195" spans="1:4" x14ac:dyDescent="0.25">
      <c r="A2195" s="5">
        <v>2016</v>
      </c>
      <c r="B2195" s="5" t="s">
        <v>15</v>
      </c>
      <c r="C2195" s="5" t="s">
        <v>33</v>
      </c>
      <c r="D2195" s="3">
        <v>58509</v>
      </c>
    </row>
    <row r="2196" spans="1:4" x14ac:dyDescent="0.25">
      <c r="A2196" s="5">
        <v>2016</v>
      </c>
      <c r="B2196" s="5" t="s">
        <v>4</v>
      </c>
      <c r="C2196" s="5" t="s">
        <v>33</v>
      </c>
      <c r="D2196" s="3">
        <v>63083</v>
      </c>
    </row>
    <row r="2197" spans="1:4" x14ac:dyDescent="0.25">
      <c r="A2197" s="5">
        <v>2016</v>
      </c>
      <c r="B2197" s="5" t="s">
        <v>5</v>
      </c>
      <c r="C2197" s="5" t="s">
        <v>33</v>
      </c>
      <c r="D2197" s="3">
        <v>53836</v>
      </c>
    </row>
    <row r="2198" spans="1:4" x14ac:dyDescent="0.25">
      <c r="A2198" s="5">
        <v>2016</v>
      </c>
      <c r="B2198" s="5" t="s">
        <v>6</v>
      </c>
      <c r="C2198" s="5" t="s">
        <v>33</v>
      </c>
      <c r="D2198" s="3">
        <v>29119</v>
      </c>
    </row>
    <row r="2199" spans="1:4" x14ac:dyDescent="0.25">
      <c r="A2199" s="5">
        <v>2016</v>
      </c>
      <c r="B2199" s="5" t="s">
        <v>7</v>
      </c>
      <c r="C2199" s="5" t="s">
        <v>33</v>
      </c>
      <c r="D2199" s="3">
        <v>67979</v>
      </c>
    </row>
    <row r="2200" spans="1:4" x14ac:dyDescent="0.25">
      <c r="A2200" s="5">
        <v>2016</v>
      </c>
      <c r="B2200" s="5" t="s">
        <v>8</v>
      </c>
      <c r="C2200" s="5" t="s">
        <v>33</v>
      </c>
      <c r="D2200" s="3">
        <v>68247</v>
      </c>
    </row>
    <row r="2201" spans="1:4" x14ac:dyDescent="0.25">
      <c r="A2201" s="5">
        <v>2016</v>
      </c>
      <c r="B2201" s="5" t="s">
        <v>9</v>
      </c>
      <c r="C2201" s="5" t="s">
        <v>33</v>
      </c>
      <c r="D2201" s="3">
        <v>61847</v>
      </c>
    </row>
    <row r="2202" spans="1:4" x14ac:dyDescent="0.25">
      <c r="A2202" s="5">
        <v>2016</v>
      </c>
      <c r="B2202" s="5" t="s">
        <v>10</v>
      </c>
      <c r="C2202" s="5" t="s">
        <v>33</v>
      </c>
      <c r="D2202" s="3">
        <v>66066</v>
      </c>
    </row>
    <row r="2203" spans="1:4" x14ac:dyDescent="0.25">
      <c r="A2203" s="5">
        <v>2016</v>
      </c>
      <c r="B2203" s="5" t="s">
        <v>11</v>
      </c>
      <c r="C2203" s="5" t="s">
        <v>33</v>
      </c>
      <c r="D2203" s="3">
        <v>59747</v>
      </c>
    </row>
    <row r="2204" spans="1:4" x14ac:dyDescent="0.25">
      <c r="A2204" s="5">
        <v>2017</v>
      </c>
      <c r="B2204" s="5" t="s">
        <v>12</v>
      </c>
      <c r="C2204" s="5" t="s">
        <v>33</v>
      </c>
      <c r="D2204" s="3">
        <v>46525</v>
      </c>
    </row>
    <row r="2205" spans="1:4" x14ac:dyDescent="0.25">
      <c r="A2205" s="5">
        <v>2017</v>
      </c>
      <c r="B2205" s="5" t="s">
        <v>13</v>
      </c>
      <c r="C2205" s="5" t="s">
        <v>33</v>
      </c>
      <c r="D2205" s="3">
        <v>26100</v>
      </c>
    </row>
    <row r="2206" spans="1:4" x14ac:dyDescent="0.25">
      <c r="A2206" s="5">
        <v>2017</v>
      </c>
      <c r="B2206" s="5" t="s">
        <v>14</v>
      </c>
      <c r="C2206" s="5" t="s">
        <v>33</v>
      </c>
      <c r="D2206" s="3">
        <v>61671</v>
      </c>
    </row>
    <row r="2207" spans="1:4" x14ac:dyDescent="0.25">
      <c r="A2207" s="5">
        <v>2017</v>
      </c>
      <c r="B2207" s="5" t="s">
        <v>15</v>
      </c>
      <c r="C2207" s="5" t="s">
        <v>33</v>
      </c>
      <c r="D2207" s="3">
        <v>50883</v>
      </c>
    </row>
    <row r="2208" spans="1:4" x14ac:dyDescent="0.25">
      <c r="A2208" s="5">
        <v>2017</v>
      </c>
      <c r="B2208" s="5" t="s">
        <v>4</v>
      </c>
      <c r="C2208" s="5" t="s">
        <v>33</v>
      </c>
      <c r="D2208" s="3">
        <v>88419</v>
      </c>
    </row>
    <row r="2209" spans="1:4" x14ac:dyDescent="0.25">
      <c r="A2209" s="5">
        <v>2017</v>
      </c>
      <c r="B2209" s="5" t="s">
        <v>5</v>
      </c>
      <c r="C2209" s="5" t="s">
        <v>33</v>
      </c>
      <c r="D2209" s="3">
        <v>62706</v>
      </c>
    </row>
    <row r="2210" spans="1:4" x14ac:dyDescent="0.25">
      <c r="A2210" s="5">
        <v>2017</v>
      </c>
      <c r="B2210" s="5" t="s">
        <v>6</v>
      </c>
      <c r="C2210" s="5" t="s">
        <v>33</v>
      </c>
      <c r="D2210" s="3">
        <v>62261</v>
      </c>
    </row>
    <row r="2211" spans="1:4" x14ac:dyDescent="0.25">
      <c r="A2211" s="5">
        <v>2017</v>
      </c>
      <c r="B2211" s="5" t="s">
        <v>7</v>
      </c>
      <c r="C2211" s="5" t="s">
        <v>33</v>
      </c>
      <c r="D2211" s="3">
        <v>66208</v>
      </c>
    </row>
    <row r="2212" spans="1:4" x14ac:dyDescent="0.25">
      <c r="A2212" s="5">
        <v>2017</v>
      </c>
      <c r="B2212" s="5" t="s">
        <v>8</v>
      </c>
      <c r="C2212" s="5" t="s">
        <v>33</v>
      </c>
      <c r="D2212" s="3">
        <v>62627</v>
      </c>
    </row>
    <row r="2213" spans="1:4" x14ac:dyDescent="0.25">
      <c r="A2213" s="5">
        <v>2017</v>
      </c>
      <c r="B2213" s="5" t="s">
        <v>9</v>
      </c>
      <c r="C2213" s="5" t="s">
        <v>33</v>
      </c>
      <c r="D2213" s="3">
        <v>63776</v>
      </c>
    </row>
    <row r="2214" spans="1:4" x14ac:dyDescent="0.25">
      <c r="A2214" s="5">
        <v>2017</v>
      </c>
      <c r="B2214" s="5" t="s">
        <v>10</v>
      </c>
      <c r="C2214" s="5" t="s">
        <v>33</v>
      </c>
      <c r="D2214" s="3">
        <v>65538</v>
      </c>
    </row>
    <row r="2215" spans="1:4" x14ac:dyDescent="0.25">
      <c r="A2215" s="5">
        <v>2017</v>
      </c>
      <c r="B2215" s="5" t="s">
        <v>11</v>
      </c>
      <c r="C2215" s="5" t="s">
        <v>33</v>
      </c>
      <c r="D2215" s="3">
        <v>52781</v>
      </c>
    </row>
    <row r="2216" spans="1:4" x14ac:dyDescent="0.25">
      <c r="A2216" s="5">
        <v>2018</v>
      </c>
      <c r="B2216" s="5" t="s">
        <v>12</v>
      </c>
      <c r="C2216" s="5" t="s">
        <v>33</v>
      </c>
      <c r="D2216" s="3">
        <v>64277</v>
      </c>
    </row>
    <row r="2217" spans="1:4" x14ac:dyDescent="0.25">
      <c r="A2217" s="5">
        <v>2018</v>
      </c>
      <c r="B2217" s="5" t="s">
        <v>13</v>
      </c>
      <c r="C2217" s="5" t="s">
        <v>33</v>
      </c>
      <c r="D2217" s="3">
        <v>64428</v>
      </c>
    </row>
    <row r="2218" spans="1:4" x14ac:dyDescent="0.25">
      <c r="A2218" s="5">
        <v>2018</v>
      </c>
      <c r="B2218" s="5" t="s">
        <v>14</v>
      </c>
      <c r="C2218" s="5" t="s">
        <v>33</v>
      </c>
      <c r="D2218" s="3">
        <v>84313</v>
      </c>
    </row>
    <row r="2219" spans="1:4" x14ac:dyDescent="0.25">
      <c r="A2219" s="5">
        <v>2018</v>
      </c>
      <c r="B2219" s="5" t="s">
        <v>15</v>
      </c>
      <c r="C2219" s="5" t="s">
        <v>33</v>
      </c>
      <c r="D2219" s="3">
        <v>80245</v>
      </c>
    </row>
    <row r="2220" spans="1:4" x14ac:dyDescent="0.25">
      <c r="A2220" s="5">
        <v>2018</v>
      </c>
      <c r="B2220" s="5" t="s">
        <v>4</v>
      </c>
      <c r="C2220" s="5" t="s">
        <v>33</v>
      </c>
      <c r="D2220" s="3">
        <v>86207</v>
      </c>
    </row>
    <row r="2221" spans="1:4" x14ac:dyDescent="0.25">
      <c r="A2221" s="5">
        <v>2018</v>
      </c>
      <c r="B2221" s="5" t="s">
        <v>5</v>
      </c>
      <c r="C2221" s="5" t="s">
        <v>33</v>
      </c>
      <c r="D2221" s="3">
        <v>78115</v>
      </c>
    </row>
    <row r="2222" spans="1:4" x14ac:dyDescent="0.25">
      <c r="A2222" s="5">
        <v>2018</v>
      </c>
      <c r="B2222" s="5" t="s">
        <v>6</v>
      </c>
      <c r="C2222" s="5" t="s">
        <v>33</v>
      </c>
      <c r="D2222" s="3">
        <v>72131</v>
      </c>
    </row>
    <row r="2223" spans="1:4" x14ac:dyDescent="0.25">
      <c r="A2223" s="5">
        <v>2018</v>
      </c>
      <c r="B2223" s="5" t="s">
        <v>7</v>
      </c>
      <c r="C2223" s="5" t="s">
        <v>33</v>
      </c>
      <c r="D2223" s="3">
        <v>80037</v>
      </c>
    </row>
    <row r="2224" spans="1:4" x14ac:dyDescent="0.25">
      <c r="A2224" s="5">
        <v>2018</v>
      </c>
      <c r="B2224" s="5" t="s">
        <v>8</v>
      </c>
      <c r="C2224" s="5" t="s">
        <v>33</v>
      </c>
      <c r="D2224" s="3">
        <v>76267</v>
      </c>
    </row>
    <row r="2225" spans="1:4" x14ac:dyDescent="0.25">
      <c r="A2225" s="5">
        <v>2018</v>
      </c>
      <c r="B2225" s="5" t="s">
        <v>9</v>
      </c>
      <c r="C2225" s="5" t="s">
        <v>33</v>
      </c>
      <c r="D2225" s="3">
        <v>85364</v>
      </c>
    </row>
    <row r="2226" spans="1:4" x14ac:dyDescent="0.25">
      <c r="A2226" s="5">
        <v>2018</v>
      </c>
      <c r="B2226" s="5" t="s">
        <v>10</v>
      </c>
      <c r="C2226" s="5" t="s">
        <v>33</v>
      </c>
      <c r="D2226" s="3">
        <v>77098</v>
      </c>
    </row>
    <row r="2227" spans="1:4" x14ac:dyDescent="0.25">
      <c r="A2227" s="5">
        <v>2018</v>
      </c>
      <c r="B2227" s="5" t="s">
        <v>11</v>
      </c>
      <c r="C2227" s="5" t="s">
        <v>33</v>
      </c>
      <c r="D2227" s="3">
        <v>64777</v>
      </c>
    </row>
    <row r="2228" spans="1:4" x14ac:dyDescent="0.25">
      <c r="A2228" s="5">
        <v>2019</v>
      </c>
      <c r="B2228" s="5" t="s">
        <v>12</v>
      </c>
      <c r="C2228" s="5" t="s">
        <v>33</v>
      </c>
      <c r="D2228" s="3">
        <v>67815</v>
      </c>
    </row>
    <row r="2229" spans="1:4" x14ac:dyDescent="0.25">
      <c r="A2229" s="5">
        <v>2019</v>
      </c>
      <c r="B2229" s="5" t="s">
        <v>13</v>
      </c>
      <c r="C2229" s="5" t="s">
        <v>33</v>
      </c>
      <c r="D2229" s="3">
        <v>64622</v>
      </c>
    </row>
    <row r="2230" spans="1:4" x14ac:dyDescent="0.25">
      <c r="A2230" s="5">
        <v>2019</v>
      </c>
      <c r="B2230" s="5" t="s">
        <v>14</v>
      </c>
      <c r="C2230" s="5" t="s">
        <v>33</v>
      </c>
      <c r="D2230" s="3">
        <v>70030</v>
      </c>
    </row>
    <row r="2231" spans="1:4" x14ac:dyDescent="0.25">
      <c r="A2231" s="5">
        <v>2019</v>
      </c>
      <c r="B2231" s="5" t="s">
        <v>15</v>
      </c>
      <c r="C2231" s="5" t="s">
        <v>33</v>
      </c>
      <c r="D2231" s="3">
        <v>69418</v>
      </c>
    </row>
    <row r="2232" spans="1:4" x14ac:dyDescent="0.25">
      <c r="A2232" s="5">
        <v>2019</v>
      </c>
      <c r="B2232" s="5" t="s">
        <v>4</v>
      </c>
      <c r="C2232" s="5" t="s">
        <v>33</v>
      </c>
      <c r="D2232" s="3">
        <v>75867</v>
      </c>
    </row>
    <row r="2233" spans="1:4" x14ac:dyDescent="0.25">
      <c r="A2233" s="5">
        <v>2019</v>
      </c>
      <c r="B2233" s="5" t="s">
        <v>5</v>
      </c>
      <c r="C2233" s="5" t="s">
        <v>33</v>
      </c>
      <c r="D2233" s="3">
        <v>65677</v>
      </c>
    </row>
    <row r="2234" spans="1:4" x14ac:dyDescent="0.25">
      <c r="A2234" s="5">
        <v>2019</v>
      </c>
      <c r="B2234" s="5" t="s">
        <v>6</v>
      </c>
      <c r="C2234" s="5" t="s">
        <v>33</v>
      </c>
      <c r="D2234" s="3">
        <v>65456</v>
      </c>
    </row>
    <row r="2235" spans="1:4" x14ac:dyDescent="0.25">
      <c r="A2235" s="5">
        <v>2019</v>
      </c>
      <c r="B2235" s="5" t="s">
        <v>7</v>
      </c>
      <c r="C2235" s="5" t="s">
        <v>33</v>
      </c>
      <c r="D2235" s="3">
        <v>68252</v>
      </c>
    </row>
    <row r="2236" spans="1:4" x14ac:dyDescent="0.25">
      <c r="A2236" s="5">
        <v>2019</v>
      </c>
      <c r="B2236" s="5" t="s">
        <v>8</v>
      </c>
      <c r="C2236" s="5" t="s">
        <v>33</v>
      </c>
      <c r="D2236" s="3">
        <v>63705</v>
      </c>
    </row>
    <row r="2237" spans="1:4" x14ac:dyDescent="0.25">
      <c r="A2237" s="5">
        <v>2019</v>
      </c>
      <c r="B2237" s="5" t="s">
        <v>9</v>
      </c>
      <c r="C2237" s="5" t="s">
        <v>33</v>
      </c>
      <c r="D2237" s="3">
        <v>74741</v>
      </c>
    </row>
    <row r="2238" spans="1:4" x14ac:dyDescent="0.25">
      <c r="A2238" s="5">
        <v>2019</v>
      </c>
      <c r="B2238" s="5" t="s">
        <v>10</v>
      </c>
      <c r="C2238" s="5" t="s">
        <v>33</v>
      </c>
      <c r="D2238" s="3">
        <v>67884</v>
      </c>
    </row>
    <row r="2239" spans="1:4" x14ac:dyDescent="0.25">
      <c r="A2239" s="5">
        <v>2019</v>
      </c>
      <c r="B2239" s="5" t="s">
        <v>11</v>
      </c>
      <c r="C2239" s="5" t="s">
        <v>33</v>
      </c>
      <c r="D2239" s="3">
        <v>60627</v>
      </c>
    </row>
    <row r="2240" spans="1:4" x14ac:dyDescent="0.25">
      <c r="A2240" s="5">
        <v>2020</v>
      </c>
      <c r="B2240" s="5" t="s">
        <v>12</v>
      </c>
      <c r="C2240" s="5" t="s">
        <v>33</v>
      </c>
      <c r="D2240" s="3">
        <v>50989</v>
      </c>
    </row>
    <row r="2241" spans="1:4" x14ac:dyDescent="0.25">
      <c r="A2241" s="5">
        <v>2020</v>
      </c>
      <c r="B2241" s="5" t="s">
        <v>13</v>
      </c>
      <c r="C2241" s="5" t="s">
        <v>33</v>
      </c>
      <c r="D2241" s="3">
        <v>42932</v>
      </c>
    </row>
    <row r="2242" spans="1:4" x14ac:dyDescent="0.25">
      <c r="A2242" s="5">
        <v>2020</v>
      </c>
      <c r="B2242" s="5" t="s">
        <v>14</v>
      </c>
      <c r="C2242" s="5" t="s">
        <v>33</v>
      </c>
      <c r="D2242" s="3">
        <v>31529</v>
      </c>
    </row>
    <row r="2243" spans="1:4" x14ac:dyDescent="0.25">
      <c r="A2243" s="5">
        <v>2020</v>
      </c>
      <c r="B2243" s="5" t="s">
        <v>15</v>
      </c>
      <c r="C2243" s="5" t="s">
        <v>33</v>
      </c>
      <c r="D2243" s="3">
        <v>4592</v>
      </c>
    </row>
    <row r="2244" spans="1:4" x14ac:dyDescent="0.25">
      <c r="A2244" s="5">
        <v>2020</v>
      </c>
      <c r="B2244" s="5" t="s">
        <v>4</v>
      </c>
      <c r="C2244" s="5" t="s">
        <v>33</v>
      </c>
      <c r="D2244" s="3">
        <v>8311</v>
      </c>
    </row>
    <row r="2245" spans="1:4" x14ac:dyDescent="0.25">
      <c r="A2245" s="5">
        <v>2020</v>
      </c>
      <c r="B2245" s="5" t="s">
        <v>5</v>
      </c>
      <c r="C2245" s="5" t="s">
        <v>33</v>
      </c>
      <c r="D2245" s="3">
        <v>9810</v>
      </c>
    </row>
    <row r="2246" spans="1:4" x14ac:dyDescent="0.25">
      <c r="A2246" s="5">
        <v>2020</v>
      </c>
      <c r="B2246" s="5" t="s">
        <v>6</v>
      </c>
      <c r="C2246" s="5" t="s">
        <v>33</v>
      </c>
      <c r="D2246" s="3">
        <v>9486</v>
      </c>
    </row>
    <row r="2247" spans="1:4" x14ac:dyDescent="0.25">
      <c r="A2247" s="5">
        <v>2020</v>
      </c>
      <c r="B2247" s="5" t="s">
        <v>7</v>
      </c>
      <c r="C2247" s="5" t="s">
        <v>33</v>
      </c>
      <c r="D2247" s="3">
        <v>10302</v>
      </c>
    </row>
    <row r="2248" spans="1:4" x14ac:dyDescent="0.25">
      <c r="A2248" s="5">
        <v>2020</v>
      </c>
      <c r="B2248" s="5" t="s">
        <v>8</v>
      </c>
      <c r="C2248" s="5" t="s">
        <v>33</v>
      </c>
      <c r="D2248" s="3">
        <v>12290</v>
      </c>
    </row>
    <row r="2249" spans="1:4" x14ac:dyDescent="0.25">
      <c r="A2249" s="5">
        <v>1994</v>
      </c>
      <c r="B2249" s="5" t="s">
        <v>12</v>
      </c>
      <c r="C2249" s="5" t="s">
        <v>34</v>
      </c>
      <c r="D2249" s="3">
        <v>24148</v>
      </c>
    </row>
    <row r="2250" spans="1:4" x14ac:dyDescent="0.25">
      <c r="A2250" s="5">
        <v>1994</v>
      </c>
      <c r="B2250" s="5" t="s">
        <v>13</v>
      </c>
      <c r="C2250" s="5" t="s">
        <v>34</v>
      </c>
      <c r="D2250" s="3">
        <v>31943</v>
      </c>
    </row>
    <row r="2251" spans="1:4" x14ac:dyDescent="0.25">
      <c r="A2251" s="5">
        <v>1994</v>
      </c>
      <c r="B2251" s="5" t="s">
        <v>14</v>
      </c>
      <c r="C2251" s="5" t="s">
        <v>34</v>
      </c>
      <c r="D2251" s="3">
        <v>40743</v>
      </c>
    </row>
    <row r="2252" spans="1:4" x14ac:dyDescent="0.25">
      <c r="A2252" s="5">
        <v>1994</v>
      </c>
      <c r="B2252" s="5" t="s">
        <v>15</v>
      </c>
      <c r="C2252" s="5" t="s">
        <v>34</v>
      </c>
      <c r="D2252" s="3">
        <v>41563</v>
      </c>
    </row>
    <row r="2253" spans="1:4" x14ac:dyDescent="0.25">
      <c r="A2253" s="5">
        <v>1994</v>
      </c>
      <c r="B2253" s="5" t="s">
        <v>4</v>
      </c>
      <c r="C2253" s="5" t="s">
        <v>34</v>
      </c>
      <c r="D2253" s="3">
        <v>44610</v>
      </c>
    </row>
    <row r="2254" spans="1:4" x14ac:dyDescent="0.25">
      <c r="A2254" s="5">
        <v>1994</v>
      </c>
      <c r="B2254" s="5" t="s">
        <v>5</v>
      </c>
      <c r="C2254" s="5" t="s">
        <v>34</v>
      </c>
      <c r="D2254" s="3">
        <v>44591</v>
      </c>
    </row>
    <row r="2255" spans="1:4" x14ac:dyDescent="0.25">
      <c r="A2255" s="5">
        <v>1994</v>
      </c>
      <c r="B2255" s="5" t="s">
        <v>6</v>
      </c>
      <c r="C2255" s="5" t="s">
        <v>34</v>
      </c>
      <c r="D2255" s="3">
        <v>44644</v>
      </c>
    </row>
    <row r="2256" spans="1:4" x14ac:dyDescent="0.25">
      <c r="A2256" s="5">
        <v>1994</v>
      </c>
      <c r="B2256" s="5" t="s">
        <v>7</v>
      </c>
      <c r="C2256" s="5" t="s">
        <v>34</v>
      </c>
      <c r="D2256" s="3">
        <v>49198</v>
      </c>
    </row>
    <row r="2257" spans="1:4" x14ac:dyDescent="0.25">
      <c r="A2257" s="5">
        <v>1994</v>
      </c>
      <c r="B2257" s="5" t="s">
        <v>8</v>
      </c>
      <c r="C2257" s="5" t="s">
        <v>34</v>
      </c>
      <c r="D2257" s="3">
        <v>51969</v>
      </c>
    </row>
    <row r="2258" spans="1:4" x14ac:dyDescent="0.25">
      <c r="A2258" s="5">
        <v>1994</v>
      </c>
      <c r="B2258" s="5" t="s">
        <v>9</v>
      </c>
      <c r="C2258" s="5" t="s">
        <v>34</v>
      </c>
      <c r="D2258" s="3">
        <v>50709</v>
      </c>
    </row>
    <row r="2259" spans="1:4" x14ac:dyDescent="0.25">
      <c r="A2259" s="5">
        <v>1994</v>
      </c>
      <c r="B2259" s="5" t="s">
        <v>10</v>
      </c>
      <c r="C2259" s="5" t="s">
        <v>34</v>
      </c>
      <c r="D2259" s="3">
        <v>52201</v>
      </c>
    </row>
    <row r="2260" spans="1:4" x14ac:dyDescent="0.25">
      <c r="A2260" s="5">
        <v>1994</v>
      </c>
      <c r="B2260" s="5" t="s">
        <v>11</v>
      </c>
      <c r="C2260" s="5" t="s">
        <v>34</v>
      </c>
      <c r="D2260" s="3">
        <v>48495</v>
      </c>
    </row>
    <row r="2261" spans="1:4" x14ac:dyDescent="0.25">
      <c r="A2261" s="5">
        <v>1995</v>
      </c>
      <c r="B2261" s="5" t="s">
        <v>12</v>
      </c>
      <c r="C2261" s="5" t="s">
        <v>34</v>
      </c>
      <c r="D2261" s="3">
        <v>41734</v>
      </c>
    </row>
    <row r="2262" spans="1:4" x14ac:dyDescent="0.25">
      <c r="A2262" s="5">
        <v>1995</v>
      </c>
      <c r="B2262" s="5" t="s">
        <v>13</v>
      </c>
      <c r="C2262" s="5" t="s">
        <v>34</v>
      </c>
      <c r="D2262" s="3">
        <v>39908</v>
      </c>
    </row>
    <row r="2263" spans="1:4" x14ac:dyDescent="0.25">
      <c r="A2263" s="5">
        <v>1995</v>
      </c>
      <c r="B2263" s="5" t="s">
        <v>14</v>
      </c>
      <c r="C2263" s="5" t="s">
        <v>34</v>
      </c>
      <c r="D2263" s="3">
        <v>53705</v>
      </c>
    </row>
    <row r="2264" spans="1:4" x14ac:dyDescent="0.25">
      <c r="A2264" s="5">
        <v>1995</v>
      </c>
      <c r="B2264" s="5" t="s">
        <v>15</v>
      </c>
      <c r="C2264" s="5" t="s">
        <v>34</v>
      </c>
      <c r="D2264" s="3">
        <v>43746</v>
      </c>
    </row>
    <row r="2265" spans="1:4" x14ac:dyDescent="0.25">
      <c r="A2265" s="5">
        <v>1995</v>
      </c>
      <c r="B2265" s="5" t="s">
        <v>4</v>
      </c>
      <c r="C2265" s="5" t="s">
        <v>34</v>
      </c>
      <c r="D2265" s="3">
        <v>46471</v>
      </c>
    </row>
    <row r="2266" spans="1:4" x14ac:dyDescent="0.25">
      <c r="A2266" s="5">
        <v>1995</v>
      </c>
      <c r="B2266" s="5" t="s">
        <v>5</v>
      </c>
      <c r="C2266" s="5" t="s">
        <v>34</v>
      </c>
      <c r="D2266" s="3">
        <v>45167</v>
      </c>
    </row>
    <row r="2267" spans="1:4" x14ac:dyDescent="0.25">
      <c r="A2267" s="5">
        <v>1995</v>
      </c>
      <c r="B2267" s="5" t="s">
        <v>6</v>
      </c>
      <c r="C2267" s="5" t="s">
        <v>34</v>
      </c>
      <c r="D2267" s="3">
        <v>46651</v>
      </c>
    </row>
    <row r="2268" spans="1:4" x14ac:dyDescent="0.25">
      <c r="A2268" s="5">
        <v>1995</v>
      </c>
      <c r="B2268" s="5" t="s">
        <v>7</v>
      </c>
      <c r="C2268" s="5" t="s">
        <v>34</v>
      </c>
      <c r="D2268" s="3">
        <v>48724</v>
      </c>
    </row>
    <row r="2269" spans="1:4" x14ac:dyDescent="0.25">
      <c r="A2269" s="5">
        <v>1995</v>
      </c>
      <c r="B2269" s="5" t="s">
        <v>8</v>
      </c>
      <c r="C2269" s="5" t="s">
        <v>34</v>
      </c>
      <c r="D2269" s="3">
        <v>46341</v>
      </c>
    </row>
    <row r="2270" spans="1:4" x14ac:dyDescent="0.25">
      <c r="A2270" s="5">
        <v>1995</v>
      </c>
      <c r="B2270" s="5" t="s">
        <v>9</v>
      </c>
      <c r="C2270" s="5" t="s">
        <v>34</v>
      </c>
      <c r="D2270" s="3">
        <v>46954</v>
      </c>
    </row>
    <row r="2271" spans="1:4" x14ac:dyDescent="0.25">
      <c r="A2271" s="5">
        <v>1995</v>
      </c>
      <c r="B2271" s="5" t="s">
        <v>10</v>
      </c>
      <c r="C2271" s="5" t="s">
        <v>34</v>
      </c>
      <c r="D2271" s="3">
        <v>50209</v>
      </c>
    </row>
    <row r="2272" spans="1:4" x14ac:dyDescent="0.25">
      <c r="A2272" s="5">
        <v>1995</v>
      </c>
      <c r="B2272" s="5" t="s">
        <v>11</v>
      </c>
      <c r="C2272" s="5" t="s">
        <v>34</v>
      </c>
      <c r="D2272" s="3">
        <v>43816</v>
      </c>
    </row>
    <row r="2273" spans="1:4" x14ac:dyDescent="0.25">
      <c r="A2273" s="5">
        <v>1996</v>
      </c>
      <c r="B2273" s="5" t="s">
        <v>12</v>
      </c>
      <c r="C2273" s="5" t="s">
        <v>34</v>
      </c>
      <c r="D2273" s="3">
        <v>42752</v>
      </c>
    </row>
    <row r="2274" spans="1:4" x14ac:dyDescent="0.25">
      <c r="A2274" s="5">
        <v>1996</v>
      </c>
      <c r="B2274" s="5" t="s">
        <v>13</v>
      </c>
      <c r="C2274" s="5" t="s">
        <v>34</v>
      </c>
      <c r="D2274" s="3">
        <v>41807</v>
      </c>
    </row>
    <row r="2275" spans="1:4" x14ac:dyDescent="0.25">
      <c r="A2275" s="5">
        <v>1996</v>
      </c>
      <c r="B2275" s="5" t="s">
        <v>14</v>
      </c>
      <c r="C2275" s="5" t="s">
        <v>34</v>
      </c>
      <c r="D2275" s="3">
        <v>46974</v>
      </c>
    </row>
    <row r="2276" spans="1:4" x14ac:dyDescent="0.25">
      <c r="A2276" s="5">
        <v>1996</v>
      </c>
      <c r="B2276" s="5" t="s">
        <v>15</v>
      </c>
      <c r="C2276" s="5" t="s">
        <v>34</v>
      </c>
      <c r="D2276" s="3">
        <v>51226</v>
      </c>
    </row>
    <row r="2277" spans="1:4" x14ac:dyDescent="0.25">
      <c r="A2277" s="5">
        <v>1996</v>
      </c>
      <c r="B2277" s="5" t="s">
        <v>4</v>
      </c>
      <c r="C2277" s="5" t="s">
        <v>34</v>
      </c>
      <c r="D2277" s="3">
        <v>57772</v>
      </c>
    </row>
    <row r="2278" spans="1:4" x14ac:dyDescent="0.25">
      <c r="A2278" s="5">
        <v>1996</v>
      </c>
      <c r="B2278" s="5" t="s">
        <v>5</v>
      </c>
      <c r="C2278" s="5" t="s">
        <v>34</v>
      </c>
      <c r="D2278" s="3">
        <v>46837</v>
      </c>
    </row>
    <row r="2279" spans="1:4" x14ac:dyDescent="0.25">
      <c r="A2279" s="5">
        <v>1996</v>
      </c>
      <c r="B2279" s="5" t="s">
        <v>6</v>
      </c>
      <c r="C2279" s="5" t="s">
        <v>34</v>
      </c>
      <c r="D2279" s="3">
        <v>54101</v>
      </c>
    </row>
    <row r="2280" spans="1:4" x14ac:dyDescent="0.25">
      <c r="A2280" s="5">
        <v>1996</v>
      </c>
      <c r="B2280" s="5" t="s">
        <v>7</v>
      </c>
      <c r="C2280" s="5" t="s">
        <v>34</v>
      </c>
      <c r="D2280" s="3">
        <v>52400</v>
      </c>
    </row>
    <row r="2281" spans="1:4" x14ac:dyDescent="0.25">
      <c r="A2281" s="5">
        <v>1996</v>
      </c>
      <c r="B2281" s="5" t="s">
        <v>8</v>
      </c>
      <c r="C2281" s="5" t="s">
        <v>34</v>
      </c>
      <c r="D2281" s="3">
        <v>51178</v>
      </c>
    </row>
    <row r="2282" spans="1:4" x14ac:dyDescent="0.25">
      <c r="A2282" s="5">
        <v>1996</v>
      </c>
      <c r="B2282" s="5" t="s">
        <v>9</v>
      </c>
      <c r="C2282" s="5" t="s">
        <v>34</v>
      </c>
      <c r="D2282" s="3">
        <v>57427</v>
      </c>
    </row>
    <row r="2283" spans="1:4" x14ac:dyDescent="0.25">
      <c r="A2283" s="5">
        <v>1996</v>
      </c>
      <c r="B2283" s="5" t="s">
        <v>10</v>
      </c>
      <c r="C2283" s="5" t="s">
        <v>34</v>
      </c>
      <c r="D2283" s="3">
        <v>52194</v>
      </c>
    </row>
    <row r="2284" spans="1:4" x14ac:dyDescent="0.25">
      <c r="A2284" s="5">
        <v>1996</v>
      </c>
      <c r="B2284" s="5" t="s">
        <v>11</v>
      </c>
      <c r="C2284" s="5" t="s">
        <v>34</v>
      </c>
      <c r="D2284" s="3">
        <v>44237</v>
      </c>
    </row>
    <row r="2285" spans="1:4" x14ac:dyDescent="0.25">
      <c r="A2285" s="5">
        <v>1997</v>
      </c>
      <c r="B2285" s="5" t="s">
        <v>12</v>
      </c>
      <c r="C2285" s="5" t="s">
        <v>34</v>
      </c>
      <c r="D2285" s="3">
        <v>44268</v>
      </c>
    </row>
    <row r="2286" spans="1:4" x14ac:dyDescent="0.25">
      <c r="A2286" s="5">
        <v>1997</v>
      </c>
      <c r="B2286" s="5" t="s">
        <v>13</v>
      </c>
      <c r="C2286" s="5" t="s">
        <v>34</v>
      </c>
      <c r="D2286" s="3">
        <v>41590</v>
      </c>
    </row>
    <row r="2287" spans="1:4" x14ac:dyDescent="0.25">
      <c r="A2287" s="5">
        <v>1997</v>
      </c>
      <c r="B2287" s="5" t="s">
        <v>14</v>
      </c>
      <c r="C2287" s="5" t="s">
        <v>34</v>
      </c>
      <c r="D2287" s="3">
        <v>50003</v>
      </c>
    </row>
    <row r="2288" spans="1:4" x14ac:dyDescent="0.25">
      <c r="A2288" s="5">
        <v>1997</v>
      </c>
      <c r="B2288" s="5" t="s">
        <v>15</v>
      </c>
      <c r="C2288" s="5" t="s">
        <v>34</v>
      </c>
      <c r="D2288" s="3">
        <v>57241</v>
      </c>
    </row>
    <row r="2289" spans="1:4" x14ac:dyDescent="0.25">
      <c r="A2289" s="5">
        <v>1997</v>
      </c>
      <c r="B2289" s="5" t="s">
        <v>4</v>
      </c>
      <c r="C2289" s="5" t="s">
        <v>34</v>
      </c>
      <c r="D2289" s="3">
        <v>54774</v>
      </c>
    </row>
    <row r="2290" spans="1:4" x14ac:dyDescent="0.25">
      <c r="A2290" s="5">
        <v>1997</v>
      </c>
      <c r="B2290" s="5" t="s">
        <v>5</v>
      </c>
      <c r="C2290" s="5" t="s">
        <v>34</v>
      </c>
      <c r="D2290" s="3">
        <v>50077</v>
      </c>
    </row>
    <row r="2291" spans="1:4" x14ac:dyDescent="0.25">
      <c r="A2291" s="5">
        <v>1997</v>
      </c>
      <c r="B2291" s="5" t="s">
        <v>6</v>
      </c>
      <c r="C2291" s="5" t="s">
        <v>34</v>
      </c>
      <c r="D2291" s="3">
        <v>55457</v>
      </c>
    </row>
    <row r="2292" spans="1:4" x14ac:dyDescent="0.25">
      <c r="A2292" s="5">
        <v>1997</v>
      </c>
      <c r="B2292" s="5" t="s">
        <v>7</v>
      </c>
      <c r="C2292" s="5" t="s">
        <v>34</v>
      </c>
      <c r="D2292" s="3">
        <v>50861</v>
      </c>
    </row>
    <row r="2293" spans="1:4" x14ac:dyDescent="0.25">
      <c r="A2293" s="5">
        <v>1997</v>
      </c>
      <c r="B2293" s="5" t="s">
        <v>8</v>
      </c>
      <c r="C2293" s="5" t="s">
        <v>34</v>
      </c>
      <c r="D2293" s="3">
        <v>57543</v>
      </c>
    </row>
    <row r="2294" spans="1:4" x14ac:dyDescent="0.25">
      <c r="A2294" s="5">
        <v>1997</v>
      </c>
      <c r="B2294" s="5" t="s">
        <v>9</v>
      </c>
      <c r="C2294" s="5" t="s">
        <v>34</v>
      </c>
      <c r="D2294" s="3">
        <v>59037</v>
      </c>
    </row>
    <row r="2295" spans="1:4" x14ac:dyDescent="0.25">
      <c r="A2295" s="5">
        <v>1997</v>
      </c>
      <c r="B2295" s="5" t="s">
        <v>10</v>
      </c>
      <c r="C2295" s="5" t="s">
        <v>34</v>
      </c>
      <c r="D2295" s="3">
        <v>53273</v>
      </c>
    </row>
    <row r="2296" spans="1:4" x14ac:dyDescent="0.25">
      <c r="A2296" s="5">
        <v>1997</v>
      </c>
      <c r="B2296" s="5" t="s">
        <v>11</v>
      </c>
      <c r="C2296" s="5" t="s">
        <v>34</v>
      </c>
      <c r="D2296" s="3">
        <v>48664</v>
      </c>
    </row>
    <row r="2297" spans="1:4" x14ac:dyDescent="0.25">
      <c r="A2297" s="5">
        <v>1998</v>
      </c>
      <c r="B2297" s="5" t="s">
        <v>12</v>
      </c>
      <c r="C2297" s="5" t="s">
        <v>34</v>
      </c>
      <c r="D2297" s="3">
        <v>45377</v>
      </c>
    </row>
    <row r="2298" spans="1:4" x14ac:dyDescent="0.25">
      <c r="A2298" s="5">
        <v>1998</v>
      </c>
      <c r="B2298" s="5" t="s">
        <v>13</v>
      </c>
      <c r="C2298" s="5" t="s">
        <v>34</v>
      </c>
      <c r="D2298" s="3">
        <v>42342</v>
      </c>
    </row>
    <row r="2299" spans="1:4" x14ac:dyDescent="0.25">
      <c r="A2299" s="5">
        <v>1998</v>
      </c>
      <c r="B2299" s="5" t="s">
        <v>14</v>
      </c>
      <c r="C2299" s="5" t="s">
        <v>34</v>
      </c>
      <c r="D2299" s="3">
        <v>55037</v>
      </c>
    </row>
    <row r="2300" spans="1:4" x14ac:dyDescent="0.25">
      <c r="A2300" s="5">
        <v>1998</v>
      </c>
      <c r="B2300" s="5" t="s">
        <v>15</v>
      </c>
      <c r="C2300" s="5" t="s">
        <v>34</v>
      </c>
      <c r="D2300" s="3">
        <v>55132</v>
      </c>
    </row>
    <row r="2301" spans="1:4" x14ac:dyDescent="0.25">
      <c r="A2301" s="5">
        <v>1998</v>
      </c>
      <c r="B2301" s="5" t="s">
        <v>4</v>
      </c>
      <c r="C2301" s="5" t="s">
        <v>34</v>
      </c>
      <c r="D2301" s="3">
        <v>53179</v>
      </c>
    </row>
    <row r="2302" spans="1:4" x14ac:dyDescent="0.25">
      <c r="A2302" s="5">
        <v>1998</v>
      </c>
      <c r="B2302" s="5" t="s">
        <v>5</v>
      </c>
      <c r="C2302" s="5" t="s">
        <v>34</v>
      </c>
      <c r="D2302" s="3">
        <v>51860</v>
      </c>
    </row>
    <row r="2303" spans="1:4" x14ac:dyDescent="0.25">
      <c r="A2303" s="5">
        <v>1998</v>
      </c>
      <c r="B2303" s="5" t="s">
        <v>6</v>
      </c>
      <c r="C2303" s="5" t="s">
        <v>34</v>
      </c>
      <c r="D2303" s="3">
        <v>56708</v>
      </c>
    </row>
    <row r="2304" spans="1:4" x14ac:dyDescent="0.25">
      <c r="A2304" s="5">
        <v>1998</v>
      </c>
      <c r="B2304" s="5" t="s">
        <v>7</v>
      </c>
      <c r="C2304" s="5" t="s">
        <v>34</v>
      </c>
      <c r="D2304" s="3">
        <v>53489</v>
      </c>
    </row>
    <row r="2305" spans="1:4" x14ac:dyDescent="0.25">
      <c r="A2305" s="5">
        <v>1998</v>
      </c>
      <c r="B2305" s="5" t="s">
        <v>8</v>
      </c>
      <c r="C2305" s="5" t="s">
        <v>34</v>
      </c>
      <c r="D2305" s="3">
        <v>58526</v>
      </c>
    </row>
    <row r="2306" spans="1:4" x14ac:dyDescent="0.25">
      <c r="A2306" s="5">
        <v>1998</v>
      </c>
      <c r="B2306" s="5" t="s">
        <v>9</v>
      </c>
      <c r="C2306" s="5" t="s">
        <v>34</v>
      </c>
      <c r="D2306" s="3">
        <v>60366</v>
      </c>
    </row>
    <row r="2307" spans="1:4" x14ac:dyDescent="0.25">
      <c r="A2307" s="5">
        <v>1998</v>
      </c>
      <c r="B2307" s="5" t="s">
        <v>10</v>
      </c>
      <c r="C2307" s="5" t="s">
        <v>34</v>
      </c>
      <c r="D2307" s="3">
        <v>59859</v>
      </c>
    </row>
    <row r="2308" spans="1:4" x14ac:dyDescent="0.25">
      <c r="A2308" s="5">
        <v>1998</v>
      </c>
      <c r="B2308" s="5" t="s">
        <v>11</v>
      </c>
      <c r="C2308" s="5" t="s">
        <v>34</v>
      </c>
      <c r="D2308" s="3">
        <v>56082</v>
      </c>
    </row>
    <row r="2309" spans="1:4" x14ac:dyDescent="0.25">
      <c r="A2309" s="5">
        <v>1999</v>
      </c>
      <c r="B2309" s="5" t="s">
        <v>12</v>
      </c>
      <c r="C2309" s="5" t="s">
        <v>34</v>
      </c>
      <c r="D2309" s="3">
        <v>46390</v>
      </c>
    </row>
    <row r="2310" spans="1:4" x14ac:dyDescent="0.25">
      <c r="A2310" s="5">
        <v>1999</v>
      </c>
      <c r="B2310" s="5" t="s">
        <v>13</v>
      </c>
      <c r="C2310" s="5" t="s">
        <v>34</v>
      </c>
      <c r="D2310" s="3">
        <v>47332</v>
      </c>
    </row>
    <row r="2311" spans="1:4" x14ac:dyDescent="0.25">
      <c r="A2311" s="5">
        <v>1999</v>
      </c>
      <c r="B2311" s="5" t="s">
        <v>14</v>
      </c>
      <c r="C2311" s="5" t="s">
        <v>34</v>
      </c>
      <c r="D2311" s="3">
        <v>64416</v>
      </c>
    </row>
    <row r="2312" spans="1:4" x14ac:dyDescent="0.25">
      <c r="A2312" s="5">
        <v>1999</v>
      </c>
      <c r="B2312" s="5" t="s">
        <v>15</v>
      </c>
      <c r="C2312" s="5" t="s">
        <v>34</v>
      </c>
      <c r="D2312" s="3">
        <v>60927</v>
      </c>
    </row>
    <row r="2313" spans="1:4" x14ac:dyDescent="0.25">
      <c r="A2313" s="5">
        <v>1999</v>
      </c>
      <c r="B2313" s="5" t="s">
        <v>4</v>
      </c>
      <c r="C2313" s="5" t="s">
        <v>34</v>
      </c>
      <c r="D2313" s="3">
        <v>58039</v>
      </c>
    </row>
    <row r="2314" spans="1:4" x14ac:dyDescent="0.25">
      <c r="A2314" s="5">
        <v>1999</v>
      </c>
      <c r="B2314" s="5" t="s">
        <v>5</v>
      </c>
      <c r="C2314" s="5" t="s">
        <v>34</v>
      </c>
      <c r="D2314" s="3">
        <v>57781</v>
      </c>
    </row>
    <row r="2315" spans="1:4" x14ac:dyDescent="0.25">
      <c r="A2315" s="5">
        <v>1999</v>
      </c>
      <c r="B2315" s="5" t="s">
        <v>6</v>
      </c>
      <c r="C2315" s="5" t="s">
        <v>34</v>
      </c>
      <c r="D2315" s="3">
        <v>59474</v>
      </c>
    </row>
    <row r="2316" spans="1:4" x14ac:dyDescent="0.25">
      <c r="A2316" s="5">
        <v>1999</v>
      </c>
      <c r="B2316" s="5" t="s">
        <v>7</v>
      </c>
      <c r="C2316" s="5" t="s">
        <v>34</v>
      </c>
      <c r="D2316" s="3">
        <v>58733</v>
      </c>
    </row>
    <row r="2317" spans="1:4" x14ac:dyDescent="0.25">
      <c r="A2317" s="5">
        <v>1999</v>
      </c>
      <c r="B2317" s="5" t="s">
        <v>8</v>
      </c>
      <c r="C2317" s="5" t="s">
        <v>34</v>
      </c>
      <c r="D2317" s="3">
        <v>62383</v>
      </c>
    </row>
    <row r="2318" spans="1:4" x14ac:dyDescent="0.25">
      <c r="A2318" s="5">
        <v>1999</v>
      </c>
      <c r="B2318" s="5" t="s">
        <v>9</v>
      </c>
      <c r="C2318" s="5" t="s">
        <v>34</v>
      </c>
      <c r="D2318" s="3">
        <v>57722</v>
      </c>
    </row>
    <row r="2319" spans="1:4" x14ac:dyDescent="0.25">
      <c r="A2319" s="5">
        <v>1999</v>
      </c>
      <c r="B2319" s="5" t="s">
        <v>10</v>
      </c>
      <c r="C2319" s="5" t="s">
        <v>34</v>
      </c>
      <c r="D2319" s="3">
        <v>60959</v>
      </c>
    </row>
    <row r="2320" spans="1:4" x14ac:dyDescent="0.25">
      <c r="A2320" s="5">
        <v>1999</v>
      </c>
      <c r="B2320" s="5" t="s">
        <v>11</v>
      </c>
      <c r="C2320" s="5" t="s">
        <v>34</v>
      </c>
      <c r="D2320" s="3">
        <v>56469</v>
      </c>
    </row>
    <row r="2321" spans="1:4" x14ac:dyDescent="0.25">
      <c r="A2321" s="5">
        <v>2000</v>
      </c>
      <c r="B2321" s="5" t="s">
        <v>12</v>
      </c>
      <c r="C2321" s="5" t="s">
        <v>34</v>
      </c>
      <c r="D2321" s="3">
        <v>45486</v>
      </c>
    </row>
    <row r="2322" spans="1:4" x14ac:dyDescent="0.25">
      <c r="A2322" s="5">
        <v>2000</v>
      </c>
      <c r="B2322" s="5" t="s">
        <v>13</v>
      </c>
      <c r="C2322" s="5" t="s">
        <v>34</v>
      </c>
      <c r="D2322" s="3">
        <v>50919</v>
      </c>
    </row>
    <row r="2323" spans="1:4" x14ac:dyDescent="0.25">
      <c r="A2323" s="5">
        <v>2000</v>
      </c>
      <c r="B2323" s="5" t="s">
        <v>14</v>
      </c>
      <c r="C2323" s="5" t="s">
        <v>34</v>
      </c>
      <c r="D2323" s="3">
        <v>66409</v>
      </c>
    </row>
    <row r="2324" spans="1:4" x14ac:dyDescent="0.25">
      <c r="A2324" s="5">
        <v>2000</v>
      </c>
      <c r="B2324" s="5" t="s">
        <v>15</v>
      </c>
      <c r="C2324" s="5" t="s">
        <v>34</v>
      </c>
      <c r="D2324" s="3">
        <v>57940</v>
      </c>
    </row>
    <row r="2325" spans="1:4" x14ac:dyDescent="0.25">
      <c r="A2325" s="5">
        <v>2000</v>
      </c>
      <c r="B2325" s="5" t="s">
        <v>4</v>
      </c>
      <c r="C2325" s="5" t="s">
        <v>34</v>
      </c>
      <c r="D2325" s="3">
        <v>62308</v>
      </c>
    </row>
    <row r="2326" spans="1:4" x14ac:dyDescent="0.25">
      <c r="A2326" s="5">
        <v>2000</v>
      </c>
      <c r="B2326" s="5" t="s">
        <v>5</v>
      </c>
      <c r="C2326" s="5" t="s">
        <v>34</v>
      </c>
      <c r="D2326" s="3">
        <v>59176</v>
      </c>
    </row>
    <row r="2327" spans="1:4" x14ac:dyDescent="0.25">
      <c r="A2327" s="5">
        <v>2000</v>
      </c>
      <c r="B2327" s="5" t="s">
        <v>6</v>
      </c>
      <c r="C2327" s="5" t="s">
        <v>34</v>
      </c>
      <c r="D2327" s="3">
        <v>61613</v>
      </c>
    </row>
    <row r="2328" spans="1:4" x14ac:dyDescent="0.25">
      <c r="A2328" s="5">
        <v>2000</v>
      </c>
      <c r="B2328" s="5" t="s">
        <v>7</v>
      </c>
      <c r="C2328" s="5" t="s">
        <v>34</v>
      </c>
      <c r="D2328" s="3">
        <v>66033</v>
      </c>
    </row>
    <row r="2329" spans="1:4" x14ac:dyDescent="0.25">
      <c r="A2329" s="5">
        <v>2000</v>
      </c>
      <c r="B2329" s="5" t="s">
        <v>8</v>
      </c>
      <c r="C2329" s="5" t="s">
        <v>34</v>
      </c>
      <c r="D2329" s="3">
        <v>66167</v>
      </c>
    </row>
    <row r="2330" spans="1:4" x14ac:dyDescent="0.25">
      <c r="A2330" s="5">
        <v>2000</v>
      </c>
      <c r="B2330" s="5" t="s">
        <v>9</v>
      </c>
      <c r="C2330" s="5" t="s">
        <v>34</v>
      </c>
      <c r="D2330" s="3">
        <v>64665</v>
      </c>
    </row>
    <row r="2331" spans="1:4" x14ac:dyDescent="0.25">
      <c r="A2331" s="5">
        <v>2000</v>
      </c>
      <c r="B2331" s="5" t="s">
        <v>10</v>
      </c>
      <c r="C2331" s="5" t="s">
        <v>34</v>
      </c>
      <c r="D2331" s="3">
        <v>62793</v>
      </c>
    </row>
    <row r="2332" spans="1:4" x14ac:dyDescent="0.25">
      <c r="A2332" s="5">
        <v>2000</v>
      </c>
      <c r="B2332" s="5" t="s">
        <v>11</v>
      </c>
      <c r="C2332" s="5" t="s">
        <v>34</v>
      </c>
      <c r="D2332" s="3">
        <v>53910</v>
      </c>
    </row>
    <row r="2333" spans="1:4" x14ac:dyDescent="0.25">
      <c r="A2333" s="5">
        <v>2001</v>
      </c>
      <c r="B2333" s="5" t="s">
        <v>12</v>
      </c>
      <c r="C2333" s="5" t="s">
        <v>34</v>
      </c>
      <c r="D2333" s="3">
        <v>48067</v>
      </c>
    </row>
    <row r="2334" spans="1:4" x14ac:dyDescent="0.25">
      <c r="A2334" s="5">
        <v>2001</v>
      </c>
      <c r="B2334" s="5" t="s">
        <v>13</v>
      </c>
      <c r="C2334" s="5" t="s">
        <v>34</v>
      </c>
      <c r="D2334" s="3">
        <v>48524</v>
      </c>
    </row>
    <row r="2335" spans="1:4" x14ac:dyDescent="0.25">
      <c r="A2335" s="5">
        <v>2001</v>
      </c>
      <c r="B2335" s="5" t="s">
        <v>14</v>
      </c>
      <c r="C2335" s="5" t="s">
        <v>34</v>
      </c>
      <c r="D2335" s="3">
        <v>59500</v>
      </c>
    </row>
    <row r="2336" spans="1:4" x14ac:dyDescent="0.25">
      <c r="A2336" s="5">
        <v>2001</v>
      </c>
      <c r="B2336" s="5" t="s">
        <v>15</v>
      </c>
      <c r="C2336" s="5" t="s">
        <v>34</v>
      </c>
      <c r="D2336" s="3">
        <v>55421</v>
      </c>
    </row>
    <row r="2337" spans="1:4" x14ac:dyDescent="0.25">
      <c r="A2337" s="5">
        <v>2001</v>
      </c>
      <c r="B2337" s="5" t="s">
        <v>4</v>
      </c>
      <c r="C2337" s="5" t="s">
        <v>34</v>
      </c>
      <c r="D2337" s="3">
        <v>61682</v>
      </c>
    </row>
    <row r="2338" spans="1:4" x14ac:dyDescent="0.25">
      <c r="A2338" s="5">
        <v>2001</v>
      </c>
      <c r="B2338" s="5" t="s">
        <v>5</v>
      </c>
      <c r="C2338" s="5" t="s">
        <v>34</v>
      </c>
      <c r="D2338" s="3">
        <v>56957</v>
      </c>
    </row>
    <row r="2339" spans="1:4" x14ac:dyDescent="0.25">
      <c r="A2339" s="5">
        <v>2001</v>
      </c>
      <c r="B2339" s="5" t="s">
        <v>6</v>
      </c>
      <c r="C2339" s="5" t="s">
        <v>34</v>
      </c>
      <c r="D2339" s="3">
        <v>54052</v>
      </c>
    </row>
    <row r="2340" spans="1:4" x14ac:dyDescent="0.25">
      <c r="A2340" s="5">
        <v>2001</v>
      </c>
      <c r="B2340" s="5" t="s">
        <v>7</v>
      </c>
      <c r="C2340" s="5" t="s">
        <v>34</v>
      </c>
      <c r="D2340" s="3">
        <v>59479</v>
      </c>
    </row>
    <row r="2341" spans="1:4" x14ac:dyDescent="0.25">
      <c r="A2341" s="5">
        <v>2001</v>
      </c>
      <c r="B2341" s="5" t="s">
        <v>8</v>
      </c>
      <c r="C2341" s="5" t="s">
        <v>34</v>
      </c>
      <c r="D2341" s="3">
        <v>55784</v>
      </c>
    </row>
    <row r="2342" spans="1:4" x14ac:dyDescent="0.25">
      <c r="A2342" s="5">
        <v>2001</v>
      </c>
      <c r="B2342" s="5" t="s">
        <v>9</v>
      </c>
      <c r="C2342" s="5" t="s">
        <v>34</v>
      </c>
      <c r="D2342" s="3">
        <v>57028</v>
      </c>
    </row>
    <row r="2343" spans="1:4" x14ac:dyDescent="0.25">
      <c r="A2343" s="5">
        <v>2001</v>
      </c>
      <c r="B2343" s="5" t="s">
        <v>10</v>
      </c>
      <c r="C2343" s="5" t="s">
        <v>34</v>
      </c>
      <c r="D2343" s="3">
        <v>55398</v>
      </c>
    </row>
    <row r="2344" spans="1:4" x14ac:dyDescent="0.25">
      <c r="A2344" s="5">
        <v>2001</v>
      </c>
      <c r="B2344" s="5" t="s">
        <v>11</v>
      </c>
      <c r="C2344" s="5" t="s">
        <v>34</v>
      </c>
      <c r="D2344" s="3">
        <v>40974</v>
      </c>
    </row>
    <row r="2345" spans="1:4" x14ac:dyDescent="0.25">
      <c r="A2345" s="5">
        <v>2002</v>
      </c>
      <c r="B2345" s="5" t="s">
        <v>12</v>
      </c>
      <c r="C2345" s="5" t="s">
        <v>34</v>
      </c>
      <c r="D2345" s="3">
        <v>40935</v>
      </c>
    </row>
    <row r="2346" spans="1:4" x14ac:dyDescent="0.25">
      <c r="A2346" s="5">
        <v>2002</v>
      </c>
      <c r="B2346" s="5" t="s">
        <v>13</v>
      </c>
      <c r="C2346" s="5" t="s">
        <v>34</v>
      </c>
      <c r="D2346" s="3">
        <v>39855</v>
      </c>
    </row>
    <row r="2347" spans="1:4" x14ac:dyDescent="0.25">
      <c r="A2347" s="5">
        <v>2002</v>
      </c>
      <c r="B2347" s="5" t="s">
        <v>14</v>
      </c>
      <c r="C2347" s="5" t="s">
        <v>34</v>
      </c>
      <c r="D2347" s="3">
        <v>45720</v>
      </c>
    </row>
    <row r="2348" spans="1:4" x14ac:dyDescent="0.25">
      <c r="A2348" s="5">
        <v>2002</v>
      </c>
      <c r="B2348" s="5" t="s">
        <v>15</v>
      </c>
      <c r="C2348" s="5" t="s">
        <v>34</v>
      </c>
      <c r="D2348" s="3">
        <v>47492</v>
      </c>
    </row>
    <row r="2349" spans="1:4" x14ac:dyDescent="0.25">
      <c r="A2349" s="5">
        <v>2002</v>
      </c>
      <c r="B2349" s="5" t="s">
        <v>4</v>
      </c>
      <c r="C2349" s="5" t="s">
        <v>34</v>
      </c>
      <c r="D2349" s="3">
        <v>50221</v>
      </c>
    </row>
    <row r="2350" spans="1:4" x14ac:dyDescent="0.25">
      <c r="A2350" s="5">
        <v>2002</v>
      </c>
      <c r="B2350" s="5" t="s">
        <v>5</v>
      </c>
      <c r="C2350" s="5" t="s">
        <v>34</v>
      </c>
      <c r="D2350" s="3">
        <v>46883</v>
      </c>
    </row>
    <row r="2351" spans="1:4" x14ac:dyDescent="0.25">
      <c r="A2351" s="5">
        <v>2002</v>
      </c>
      <c r="B2351" s="5" t="s">
        <v>6</v>
      </c>
      <c r="C2351" s="5" t="s">
        <v>34</v>
      </c>
      <c r="D2351" s="3">
        <v>51820</v>
      </c>
    </row>
    <row r="2352" spans="1:4" x14ac:dyDescent="0.25">
      <c r="A2352" s="5">
        <v>2002</v>
      </c>
      <c r="B2352" s="5" t="s">
        <v>7</v>
      </c>
      <c r="C2352" s="5" t="s">
        <v>34</v>
      </c>
      <c r="D2352" s="3">
        <v>54750</v>
      </c>
    </row>
    <row r="2353" spans="1:4" x14ac:dyDescent="0.25">
      <c r="A2353" s="5">
        <v>2002</v>
      </c>
      <c r="B2353" s="5" t="s">
        <v>8</v>
      </c>
      <c r="C2353" s="5" t="s">
        <v>34</v>
      </c>
      <c r="D2353" s="3">
        <v>54109</v>
      </c>
    </row>
    <row r="2354" spans="1:4" x14ac:dyDescent="0.25">
      <c r="A2354" s="5">
        <v>2002</v>
      </c>
      <c r="B2354" s="5" t="s">
        <v>9</v>
      </c>
      <c r="C2354" s="5" t="s">
        <v>34</v>
      </c>
      <c r="D2354" s="3">
        <v>56952</v>
      </c>
    </row>
    <row r="2355" spans="1:4" x14ac:dyDescent="0.25">
      <c r="A2355" s="5">
        <v>2002</v>
      </c>
      <c r="B2355" s="5" t="s">
        <v>10</v>
      </c>
      <c r="C2355" s="5" t="s">
        <v>34</v>
      </c>
      <c r="D2355" s="3">
        <v>54399</v>
      </c>
    </row>
    <row r="2356" spans="1:4" x14ac:dyDescent="0.25">
      <c r="A2356" s="5">
        <v>2002</v>
      </c>
      <c r="B2356" s="5" t="s">
        <v>11</v>
      </c>
      <c r="C2356" s="5" t="s">
        <v>34</v>
      </c>
      <c r="D2356" s="3">
        <v>51120</v>
      </c>
    </row>
    <row r="2357" spans="1:4" x14ac:dyDescent="0.25">
      <c r="A2357" s="5">
        <v>2003</v>
      </c>
      <c r="B2357" s="5" t="s">
        <v>12</v>
      </c>
      <c r="C2357" s="5" t="s">
        <v>34</v>
      </c>
      <c r="D2357" s="3">
        <v>44539</v>
      </c>
    </row>
    <row r="2358" spans="1:4" x14ac:dyDescent="0.25">
      <c r="A2358" s="5">
        <v>2003</v>
      </c>
      <c r="B2358" s="5" t="s">
        <v>13</v>
      </c>
      <c r="C2358" s="5" t="s">
        <v>34</v>
      </c>
      <c r="D2358" s="3">
        <v>43039</v>
      </c>
    </row>
    <row r="2359" spans="1:4" x14ac:dyDescent="0.25">
      <c r="A2359" s="5">
        <v>2003</v>
      </c>
      <c r="B2359" s="5" t="s">
        <v>14</v>
      </c>
      <c r="C2359" s="5" t="s">
        <v>34</v>
      </c>
      <c r="D2359" s="3">
        <v>52016</v>
      </c>
    </row>
    <row r="2360" spans="1:4" x14ac:dyDescent="0.25">
      <c r="A2360" s="5">
        <v>2003</v>
      </c>
      <c r="B2360" s="5" t="s">
        <v>15</v>
      </c>
      <c r="C2360" s="5" t="s">
        <v>34</v>
      </c>
      <c r="D2360" s="3">
        <v>56903</v>
      </c>
    </row>
    <row r="2361" spans="1:4" x14ac:dyDescent="0.25">
      <c r="A2361" s="5">
        <v>2003</v>
      </c>
      <c r="B2361" s="5" t="s">
        <v>4</v>
      </c>
      <c r="C2361" s="5" t="s">
        <v>34</v>
      </c>
      <c r="D2361" s="3">
        <v>59675</v>
      </c>
    </row>
    <row r="2362" spans="1:4" x14ac:dyDescent="0.25">
      <c r="A2362" s="5">
        <v>2003</v>
      </c>
      <c r="B2362" s="5" t="s">
        <v>5</v>
      </c>
      <c r="C2362" s="5" t="s">
        <v>34</v>
      </c>
      <c r="D2362" s="3">
        <v>54991</v>
      </c>
    </row>
    <row r="2363" spans="1:4" x14ac:dyDescent="0.25">
      <c r="A2363" s="5">
        <v>2003</v>
      </c>
      <c r="B2363" s="5" t="s">
        <v>6</v>
      </c>
      <c r="C2363" s="5" t="s">
        <v>34</v>
      </c>
      <c r="D2363" s="3">
        <v>58955</v>
      </c>
    </row>
    <row r="2364" spans="1:4" x14ac:dyDescent="0.25">
      <c r="A2364" s="5">
        <v>2003</v>
      </c>
      <c r="B2364" s="5" t="s">
        <v>7</v>
      </c>
      <c r="C2364" s="5" t="s">
        <v>34</v>
      </c>
      <c r="D2364" s="3">
        <v>58945</v>
      </c>
    </row>
    <row r="2365" spans="1:4" x14ac:dyDescent="0.25">
      <c r="A2365" s="5">
        <v>2003</v>
      </c>
      <c r="B2365" s="5" t="s">
        <v>8</v>
      </c>
      <c r="C2365" s="5" t="s">
        <v>34</v>
      </c>
      <c r="D2365" s="3">
        <v>59531</v>
      </c>
    </row>
    <row r="2366" spans="1:4" x14ac:dyDescent="0.25">
      <c r="A2366" s="5">
        <v>2003</v>
      </c>
      <c r="B2366" s="5" t="s">
        <v>9</v>
      </c>
      <c r="C2366" s="5" t="s">
        <v>34</v>
      </c>
      <c r="D2366" s="3">
        <v>59531</v>
      </c>
    </row>
    <row r="2367" spans="1:4" x14ac:dyDescent="0.25">
      <c r="A2367" s="5">
        <v>2003</v>
      </c>
      <c r="B2367" s="5" t="s">
        <v>10</v>
      </c>
      <c r="C2367" s="5" t="s">
        <v>34</v>
      </c>
      <c r="D2367" s="3">
        <v>53976</v>
      </c>
    </row>
    <row r="2368" spans="1:4" x14ac:dyDescent="0.25">
      <c r="A2368" s="5">
        <v>2003</v>
      </c>
      <c r="B2368" s="5" t="s">
        <v>11</v>
      </c>
      <c r="C2368" s="5" t="s">
        <v>34</v>
      </c>
      <c r="D2368" s="3">
        <v>52433</v>
      </c>
    </row>
    <row r="2369" spans="1:4" x14ac:dyDescent="0.25">
      <c r="A2369" s="5">
        <v>2004</v>
      </c>
      <c r="B2369" s="5" t="s">
        <v>12</v>
      </c>
      <c r="C2369" s="5" t="s">
        <v>34</v>
      </c>
      <c r="D2369" s="3">
        <v>44650</v>
      </c>
    </row>
    <row r="2370" spans="1:4" x14ac:dyDescent="0.25">
      <c r="A2370" s="5">
        <v>2004</v>
      </c>
      <c r="B2370" s="5" t="s">
        <v>13</v>
      </c>
      <c r="C2370" s="5" t="s">
        <v>34</v>
      </c>
      <c r="D2370" s="3">
        <v>45547</v>
      </c>
    </row>
    <row r="2371" spans="1:4" x14ac:dyDescent="0.25">
      <c r="A2371" s="5">
        <v>2004</v>
      </c>
      <c r="B2371" s="5" t="s">
        <v>14</v>
      </c>
      <c r="C2371" s="5" t="s">
        <v>34</v>
      </c>
      <c r="D2371" s="3">
        <v>62399</v>
      </c>
    </row>
    <row r="2372" spans="1:4" x14ac:dyDescent="0.25">
      <c r="A2372" s="5">
        <v>2004</v>
      </c>
      <c r="B2372" s="5" t="s">
        <v>15</v>
      </c>
      <c r="C2372" s="5" t="s">
        <v>34</v>
      </c>
      <c r="D2372" s="3">
        <v>54514</v>
      </c>
    </row>
    <row r="2373" spans="1:4" x14ac:dyDescent="0.25">
      <c r="A2373" s="5">
        <v>2004</v>
      </c>
      <c r="B2373" s="5" t="s">
        <v>4</v>
      </c>
      <c r="C2373" s="5" t="s">
        <v>34</v>
      </c>
      <c r="D2373" s="3">
        <v>54795</v>
      </c>
    </row>
    <row r="2374" spans="1:4" x14ac:dyDescent="0.25">
      <c r="A2374" s="5">
        <v>2004</v>
      </c>
      <c r="B2374" s="5" t="s">
        <v>5</v>
      </c>
      <c r="C2374" s="5" t="s">
        <v>34</v>
      </c>
      <c r="D2374" s="3">
        <v>58453</v>
      </c>
    </row>
    <row r="2375" spans="1:4" x14ac:dyDescent="0.25">
      <c r="A2375" s="5">
        <v>2004</v>
      </c>
      <c r="B2375" s="5" t="s">
        <v>6</v>
      </c>
      <c r="C2375" s="5" t="s">
        <v>34</v>
      </c>
      <c r="D2375" s="3">
        <v>56808</v>
      </c>
    </row>
    <row r="2376" spans="1:4" x14ac:dyDescent="0.25">
      <c r="A2376" s="5">
        <v>2004</v>
      </c>
      <c r="B2376" s="5" t="s">
        <v>7</v>
      </c>
      <c r="C2376" s="5" t="s">
        <v>34</v>
      </c>
      <c r="D2376" s="3">
        <v>57551</v>
      </c>
    </row>
    <row r="2377" spans="1:4" x14ac:dyDescent="0.25">
      <c r="A2377" s="5">
        <v>2004</v>
      </c>
      <c r="B2377" s="5" t="s">
        <v>8</v>
      </c>
      <c r="C2377" s="5" t="s">
        <v>34</v>
      </c>
      <c r="D2377" s="3">
        <v>63544</v>
      </c>
    </row>
    <row r="2378" spans="1:4" x14ac:dyDescent="0.25">
      <c r="A2378" s="5">
        <v>2004</v>
      </c>
      <c r="B2378" s="5" t="s">
        <v>9</v>
      </c>
      <c r="C2378" s="5" t="s">
        <v>34</v>
      </c>
      <c r="D2378" s="3">
        <v>60221</v>
      </c>
    </row>
    <row r="2379" spans="1:4" x14ac:dyDescent="0.25">
      <c r="A2379" s="5">
        <v>2004</v>
      </c>
      <c r="B2379" s="5" t="s">
        <v>10</v>
      </c>
      <c r="C2379" s="5" t="s">
        <v>34</v>
      </c>
      <c r="D2379" s="3">
        <v>61781</v>
      </c>
    </row>
    <row r="2380" spans="1:4" x14ac:dyDescent="0.25">
      <c r="A2380" s="5">
        <v>2004</v>
      </c>
      <c r="B2380" s="5" t="s">
        <v>11</v>
      </c>
      <c r="C2380" s="5" t="s">
        <v>34</v>
      </c>
      <c r="D2380" s="3">
        <v>54441</v>
      </c>
    </row>
    <row r="2381" spans="1:4" x14ac:dyDescent="0.25">
      <c r="A2381" s="5">
        <v>2005</v>
      </c>
      <c r="B2381" s="5" t="s">
        <v>12</v>
      </c>
      <c r="C2381" s="5" t="s">
        <v>34</v>
      </c>
      <c r="D2381" s="3">
        <v>45899</v>
      </c>
    </row>
    <row r="2382" spans="1:4" x14ac:dyDescent="0.25">
      <c r="A2382" s="5">
        <v>2005</v>
      </c>
      <c r="B2382" s="5" t="s">
        <v>13</v>
      </c>
      <c r="C2382" s="5" t="s">
        <v>34</v>
      </c>
      <c r="D2382" s="3">
        <v>42516</v>
      </c>
    </row>
    <row r="2383" spans="1:4" x14ac:dyDescent="0.25">
      <c r="A2383" s="5">
        <v>2005</v>
      </c>
      <c r="B2383" s="5" t="s">
        <v>14</v>
      </c>
      <c r="C2383" s="5" t="s">
        <v>34</v>
      </c>
      <c r="D2383" s="3">
        <v>56573</v>
      </c>
    </row>
    <row r="2384" spans="1:4" x14ac:dyDescent="0.25">
      <c r="A2384" s="5">
        <v>2005</v>
      </c>
      <c r="B2384" s="5" t="s">
        <v>15</v>
      </c>
      <c r="C2384" s="5" t="s">
        <v>34</v>
      </c>
      <c r="D2384" s="3">
        <v>56981</v>
      </c>
    </row>
    <row r="2385" spans="1:4" x14ac:dyDescent="0.25">
      <c r="A2385" s="5">
        <v>2005</v>
      </c>
      <c r="B2385" s="5" t="s">
        <v>4</v>
      </c>
      <c r="C2385" s="5" t="s">
        <v>34</v>
      </c>
      <c r="D2385" s="3">
        <v>57759</v>
      </c>
    </row>
    <row r="2386" spans="1:4" x14ac:dyDescent="0.25">
      <c r="A2386" s="5">
        <v>2005</v>
      </c>
      <c r="B2386" s="5" t="s">
        <v>5</v>
      </c>
      <c r="C2386" s="5" t="s">
        <v>34</v>
      </c>
      <c r="D2386" s="3">
        <v>54749</v>
      </c>
    </row>
    <row r="2387" spans="1:4" x14ac:dyDescent="0.25">
      <c r="A2387" s="5">
        <v>2005</v>
      </c>
      <c r="B2387" s="5" t="s">
        <v>6</v>
      </c>
      <c r="C2387" s="5" t="s">
        <v>34</v>
      </c>
      <c r="D2387" s="3">
        <v>53459</v>
      </c>
    </row>
    <row r="2388" spans="1:4" x14ac:dyDescent="0.25">
      <c r="A2388" s="5">
        <v>2005</v>
      </c>
      <c r="B2388" s="5" t="s">
        <v>7</v>
      </c>
      <c r="C2388" s="5" t="s">
        <v>34</v>
      </c>
      <c r="D2388" s="3">
        <v>55549</v>
      </c>
    </row>
    <row r="2389" spans="1:4" x14ac:dyDescent="0.25">
      <c r="A2389" s="5">
        <v>2005</v>
      </c>
      <c r="B2389" s="5" t="s">
        <v>8</v>
      </c>
      <c r="C2389" s="5" t="s">
        <v>34</v>
      </c>
      <c r="D2389" s="3">
        <v>57276</v>
      </c>
    </row>
    <row r="2390" spans="1:4" x14ac:dyDescent="0.25">
      <c r="A2390" s="5">
        <v>2005</v>
      </c>
      <c r="B2390" s="5" t="s">
        <v>9</v>
      </c>
      <c r="C2390" s="5" t="s">
        <v>34</v>
      </c>
      <c r="D2390" s="3">
        <v>54505</v>
      </c>
    </row>
    <row r="2391" spans="1:4" x14ac:dyDescent="0.25">
      <c r="A2391" s="5">
        <v>2005</v>
      </c>
      <c r="B2391" s="5" t="s">
        <v>10</v>
      </c>
      <c r="C2391" s="5" t="s">
        <v>34</v>
      </c>
      <c r="D2391" s="3">
        <v>56297</v>
      </c>
    </row>
    <row r="2392" spans="1:4" x14ac:dyDescent="0.25">
      <c r="A2392" s="5">
        <v>2005</v>
      </c>
      <c r="B2392" s="5" t="s">
        <v>11</v>
      </c>
      <c r="C2392" s="5" t="s">
        <v>34</v>
      </c>
      <c r="D2392" s="3">
        <v>52634</v>
      </c>
    </row>
    <row r="2393" spans="1:4" x14ac:dyDescent="0.25">
      <c r="A2393" s="5">
        <v>2006</v>
      </c>
      <c r="B2393" s="5" t="s">
        <v>12</v>
      </c>
      <c r="C2393" s="5" t="s">
        <v>34</v>
      </c>
      <c r="D2393" s="3">
        <v>45709</v>
      </c>
    </row>
    <row r="2394" spans="1:4" x14ac:dyDescent="0.25">
      <c r="A2394" s="5">
        <v>2006</v>
      </c>
      <c r="B2394" s="5" t="s">
        <v>13</v>
      </c>
      <c r="C2394" s="5" t="s">
        <v>34</v>
      </c>
      <c r="D2394" s="3">
        <v>44843</v>
      </c>
    </row>
    <row r="2395" spans="1:4" x14ac:dyDescent="0.25">
      <c r="A2395" s="5">
        <v>2006</v>
      </c>
      <c r="B2395" s="5" t="s">
        <v>14</v>
      </c>
      <c r="C2395" s="5" t="s">
        <v>34</v>
      </c>
      <c r="D2395" s="3">
        <v>58690</v>
      </c>
    </row>
    <row r="2396" spans="1:4" x14ac:dyDescent="0.25">
      <c r="A2396" s="5">
        <v>2006</v>
      </c>
      <c r="B2396" s="5" t="s">
        <v>15</v>
      </c>
      <c r="C2396" s="5" t="s">
        <v>34</v>
      </c>
      <c r="D2396" s="3">
        <v>54090</v>
      </c>
    </row>
    <row r="2397" spans="1:4" x14ac:dyDescent="0.25">
      <c r="A2397" s="5">
        <v>2006</v>
      </c>
      <c r="B2397" s="5" t="s">
        <v>4</v>
      </c>
      <c r="C2397" s="5" t="s">
        <v>34</v>
      </c>
      <c r="D2397" s="3">
        <v>56994</v>
      </c>
    </row>
    <row r="2398" spans="1:4" x14ac:dyDescent="0.25">
      <c r="A2398" s="5">
        <v>2006</v>
      </c>
      <c r="B2398" s="5" t="s">
        <v>5</v>
      </c>
      <c r="C2398" s="5" t="s">
        <v>34</v>
      </c>
      <c r="D2398" s="3">
        <v>54421</v>
      </c>
    </row>
    <row r="2399" spans="1:4" x14ac:dyDescent="0.25">
      <c r="A2399" s="5">
        <v>2006</v>
      </c>
      <c r="B2399" s="5" t="s">
        <v>6</v>
      </c>
      <c r="C2399" s="5" t="s">
        <v>34</v>
      </c>
      <c r="D2399" s="3">
        <v>55988</v>
      </c>
    </row>
    <row r="2400" spans="1:4" x14ac:dyDescent="0.25">
      <c r="A2400" s="5">
        <v>2006</v>
      </c>
      <c r="B2400" s="5" t="s">
        <v>7</v>
      </c>
      <c r="C2400" s="5" t="s">
        <v>34</v>
      </c>
      <c r="D2400" s="3">
        <v>58943</v>
      </c>
    </row>
    <row r="2401" spans="1:4" x14ac:dyDescent="0.25">
      <c r="A2401" s="5">
        <v>2006</v>
      </c>
      <c r="B2401" s="5" t="s">
        <v>8</v>
      </c>
      <c r="C2401" s="5" t="s">
        <v>34</v>
      </c>
      <c r="D2401" s="3">
        <v>60341</v>
      </c>
    </row>
    <row r="2402" spans="1:4" x14ac:dyDescent="0.25">
      <c r="A2402" s="5">
        <v>2006</v>
      </c>
      <c r="B2402" s="5" t="s">
        <v>9</v>
      </c>
      <c r="C2402" s="5" t="s">
        <v>34</v>
      </c>
      <c r="D2402" s="3">
        <v>58648</v>
      </c>
    </row>
    <row r="2403" spans="1:4" x14ac:dyDescent="0.25">
      <c r="A2403" s="5">
        <v>2006</v>
      </c>
      <c r="B2403" s="5" t="s">
        <v>10</v>
      </c>
      <c r="C2403" s="5" t="s">
        <v>34</v>
      </c>
      <c r="D2403" s="3">
        <v>61461</v>
      </c>
    </row>
    <row r="2404" spans="1:4" x14ac:dyDescent="0.25">
      <c r="A2404" s="5">
        <v>2006</v>
      </c>
      <c r="B2404" s="5" t="s">
        <v>11</v>
      </c>
      <c r="C2404" s="5" t="s">
        <v>34</v>
      </c>
      <c r="D2404" s="3">
        <v>50987</v>
      </c>
    </row>
    <row r="2405" spans="1:4" x14ac:dyDescent="0.25">
      <c r="A2405" s="5">
        <v>2007</v>
      </c>
      <c r="B2405" s="5" t="s">
        <v>12</v>
      </c>
      <c r="C2405" s="5" t="s">
        <v>34</v>
      </c>
      <c r="D2405" s="3">
        <v>46038</v>
      </c>
    </row>
    <row r="2406" spans="1:4" x14ac:dyDescent="0.25">
      <c r="A2406" s="5">
        <v>2007</v>
      </c>
      <c r="B2406" s="5" t="s">
        <v>13</v>
      </c>
      <c r="C2406" s="5" t="s">
        <v>34</v>
      </c>
      <c r="D2406" s="3">
        <v>45519</v>
      </c>
    </row>
    <row r="2407" spans="1:4" x14ac:dyDescent="0.25">
      <c r="A2407" s="5">
        <v>2007</v>
      </c>
      <c r="B2407" s="5" t="s">
        <v>14</v>
      </c>
      <c r="C2407" s="5" t="s">
        <v>34</v>
      </c>
      <c r="D2407" s="3">
        <v>59014</v>
      </c>
    </row>
    <row r="2408" spans="1:4" x14ac:dyDescent="0.25">
      <c r="A2408" s="5">
        <v>2007</v>
      </c>
      <c r="B2408" s="5" t="s">
        <v>15</v>
      </c>
      <c r="C2408" s="5" t="s">
        <v>34</v>
      </c>
      <c r="D2408" s="3">
        <v>51452</v>
      </c>
    </row>
    <row r="2409" spans="1:4" x14ac:dyDescent="0.25">
      <c r="A2409" s="5">
        <v>2007</v>
      </c>
      <c r="B2409" s="5" t="s">
        <v>4</v>
      </c>
      <c r="C2409" s="5" t="s">
        <v>34</v>
      </c>
      <c r="D2409" s="3">
        <v>47785</v>
      </c>
    </row>
    <row r="2410" spans="1:4" x14ac:dyDescent="0.25">
      <c r="A2410" s="5">
        <v>2007</v>
      </c>
      <c r="B2410" s="5" t="s">
        <v>5</v>
      </c>
      <c r="C2410" s="5" t="s">
        <v>34</v>
      </c>
      <c r="D2410" s="3">
        <v>46442</v>
      </c>
    </row>
    <row r="2411" spans="1:4" x14ac:dyDescent="0.25">
      <c r="A2411" s="5">
        <v>2007</v>
      </c>
      <c r="B2411" s="5" t="s">
        <v>6</v>
      </c>
      <c r="C2411" s="5" t="s">
        <v>34</v>
      </c>
      <c r="D2411" s="3">
        <v>46341</v>
      </c>
    </row>
    <row r="2412" spans="1:4" x14ac:dyDescent="0.25">
      <c r="A2412" s="5">
        <v>2007</v>
      </c>
      <c r="B2412" s="5" t="s">
        <v>7</v>
      </c>
      <c r="C2412" s="5" t="s">
        <v>34</v>
      </c>
      <c r="D2412" s="3">
        <v>52167</v>
      </c>
    </row>
    <row r="2413" spans="1:4" x14ac:dyDescent="0.25">
      <c r="A2413" s="5">
        <v>2007</v>
      </c>
      <c r="B2413" s="5" t="s">
        <v>8</v>
      </c>
      <c r="C2413" s="5" t="s">
        <v>34</v>
      </c>
      <c r="D2413" s="3">
        <v>44656</v>
      </c>
    </row>
    <row r="2414" spans="1:4" x14ac:dyDescent="0.25">
      <c r="A2414" s="5">
        <v>2007</v>
      </c>
      <c r="B2414" s="5" t="s">
        <v>9</v>
      </c>
      <c r="C2414" s="5" t="s">
        <v>34</v>
      </c>
      <c r="D2414" s="3">
        <v>49589</v>
      </c>
    </row>
    <row r="2415" spans="1:4" x14ac:dyDescent="0.25">
      <c r="A2415" s="5">
        <v>2007</v>
      </c>
      <c r="B2415" s="5" t="s">
        <v>10</v>
      </c>
      <c r="C2415" s="5" t="s">
        <v>34</v>
      </c>
      <c r="D2415" s="3">
        <v>54404</v>
      </c>
    </row>
    <row r="2416" spans="1:4" x14ac:dyDescent="0.25">
      <c r="A2416" s="5">
        <v>2007</v>
      </c>
      <c r="B2416" s="5" t="s">
        <v>11</v>
      </c>
      <c r="C2416" s="5" t="s">
        <v>34</v>
      </c>
      <c r="D2416" s="3">
        <v>46025</v>
      </c>
    </row>
    <row r="2417" spans="1:4" x14ac:dyDescent="0.25">
      <c r="A2417" s="5">
        <v>2008</v>
      </c>
      <c r="B2417" s="5" t="s">
        <v>12</v>
      </c>
      <c r="C2417" s="5" t="s">
        <v>34</v>
      </c>
      <c r="D2417" s="3">
        <v>42482</v>
      </c>
    </row>
    <row r="2418" spans="1:4" x14ac:dyDescent="0.25">
      <c r="A2418" s="5">
        <v>2008</v>
      </c>
      <c r="B2418" s="5" t="s">
        <v>13</v>
      </c>
      <c r="C2418" s="5" t="s">
        <v>34</v>
      </c>
      <c r="D2418" s="3">
        <v>44590</v>
      </c>
    </row>
    <row r="2419" spans="1:4" x14ac:dyDescent="0.25">
      <c r="A2419" s="5">
        <v>2008</v>
      </c>
      <c r="B2419" s="5" t="s">
        <v>14</v>
      </c>
      <c r="C2419" s="5" t="s">
        <v>34</v>
      </c>
      <c r="D2419" s="3">
        <v>48555</v>
      </c>
    </row>
    <row r="2420" spans="1:4" x14ac:dyDescent="0.25">
      <c r="A2420" s="5">
        <v>2008</v>
      </c>
      <c r="B2420" s="5" t="s">
        <v>15</v>
      </c>
      <c r="C2420" s="5" t="s">
        <v>34</v>
      </c>
      <c r="D2420" s="3">
        <v>52072</v>
      </c>
    </row>
    <row r="2421" spans="1:4" x14ac:dyDescent="0.25">
      <c r="A2421" s="5">
        <v>2008</v>
      </c>
      <c r="B2421" s="5" t="s">
        <v>4</v>
      </c>
      <c r="C2421" s="5" t="s">
        <v>34</v>
      </c>
      <c r="D2421" s="3">
        <v>53239</v>
      </c>
    </row>
    <row r="2422" spans="1:4" x14ac:dyDescent="0.25">
      <c r="A2422" s="5">
        <v>2008</v>
      </c>
      <c r="B2422" s="5" t="s">
        <v>5</v>
      </c>
      <c r="C2422" s="5" t="s">
        <v>34</v>
      </c>
      <c r="D2422" s="3">
        <v>48543</v>
      </c>
    </row>
    <row r="2423" spans="1:4" x14ac:dyDescent="0.25">
      <c r="A2423" s="5">
        <v>2008</v>
      </c>
      <c r="B2423" s="5" t="s">
        <v>6</v>
      </c>
      <c r="C2423" s="5" t="s">
        <v>34</v>
      </c>
      <c r="D2423" s="3">
        <v>51477</v>
      </c>
    </row>
    <row r="2424" spans="1:4" x14ac:dyDescent="0.25">
      <c r="A2424" s="5">
        <v>2008</v>
      </c>
      <c r="B2424" s="5" t="s">
        <v>7</v>
      </c>
      <c r="C2424" s="5" t="s">
        <v>34</v>
      </c>
      <c r="D2424" s="3">
        <v>50116</v>
      </c>
    </row>
    <row r="2425" spans="1:4" x14ac:dyDescent="0.25">
      <c r="A2425" s="5">
        <v>2008</v>
      </c>
      <c r="B2425" s="5" t="s">
        <v>8</v>
      </c>
      <c r="C2425" s="5" t="s">
        <v>34</v>
      </c>
      <c r="D2425" s="3">
        <v>49689</v>
      </c>
    </row>
    <row r="2426" spans="1:4" x14ac:dyDescent="0.25">
      <c r="A2426" s="5">
        <v>2008</v>
      </c>
      <c r="B2426" s="5" t="s">
        <v>9</v>
      </c>
      <c r="C2426" s="5" t="s">
        <v>34</v>
      </c>
      <c r="D2426" s="3">
        <v>50288</v>
      </c>
    </row>
    <row r="2427" spans="1:4" x14ac:dyDescent="0.25">
      <c r="A2427" s="5">
        <v>2008</v>
      </c>
      <c r="B2427" s="5" t="s">
        <v>10</v>
      </c>
      <c r="C2427" s="5" t="s">
        <v>34</v>
      </c>
      <c r="D2427" s="3">
        <v>49950</v>
      </c>
    </row>
    <row r="2428" spans="1:4" x14ac:dyDescent="0.25">
      <c r="A2428" s="5">
        <v>2008</v>
      </c>
      <c r="B2428" s="5" t="s">
        <v>11</v>
      </c>
      <c r="C2428" s="5" t="s">
        <v>34</v>
      </c>
      <c r="D2428" s="3">
        <v>47260</v>
      </c>
    </row>
    <row r="2429" spans="1:4" x14ac:dyDescent="0.25">
      <c r="A2429" s="5">
        <v>2009</v>
      </c>
      <c r="B2429" s="5" t="s">
        <v>12</v>
      </c>
      <c r="C2429" s="5" t="s">
        <v>34</v>
      </c>
      <c r="D2429" s="3">
        <v>41949</v>
      </c>
    </row>
    <row r="2430" spans="1:4" x14ac:dyDescent="0.25">
      <c r="A2430" s="5">
        <v>2009</v>
      </c>
      <c r="B2430" s="5" t="s">
        <v>13</v>
      </c>
      <c r="C2430" s="5" t="s">
        <v>34</v>
      </c>
      <c r="D2430" s="3">
        <v>41076</v>
      </c>
    </row>
    <row r="2431" spans="1:4" x14ac:dyDescent="0.25">
      <c r="A2431" s="5">
        <v>2009</v>
      </c>
      <c r="B2431" s="5" t="s">
        <v>14</v>
      </c>
      <c r="C2431" s="5" t="s">
        <v>34</v>
      </c>
      <c r="D2431" s="3">
        <v>48310</v>
      </c>
    </row>
    <row r="2432" spans="1:4" x14ac:dyDescent="0.25">
      <c r="A2432" s="5">
        <v>2009</v>
      </c>
      <c r="B2432" s="5" t="s">
        <v>15</v>
      </c>
      <c r="C2432" s="5" t="s">
        <v>34</v>
      </c>
      <c r="D2432" s="3">
        <v>46062</v>
      </c>
    </row>
    <row r="2433" spans="1:4" x14ac:dyDescent="0.25">
      <c r="A2433" s="5">
        <v>2009</v>
      </c>
      <c r="B2433" s="5" t="s">
        <v>4</v>
      </c>
      <c r="C2433" s="5" t="s">
        <v>34</v>
      </c>
      <c r="D2433" s="3">
        <v>46530</v>
      </c>
    </row>
    <row r="2434" spans="1:4" x14ac:dyDescent="0.25">
      <c r="A2434" s="5">
        <v>2009</v>
      </c>
      <c r="B2434" s="5" t="s">
        <v>5</v>
      </c>
      <c r="C2434" s="5" t="s">
        <v>34</v>
      </c>
      <c r="D2434" s="3">
        <v>46996</v>
      </c>
    </row>
    <row r="2435" spans="1:4" x14ac:dyDescent="0.25">
      <c r="A2435" s="5">
        <v>2009</v>
      </c>
      <c r="B2435" s="5" t="s">
        <v>6</v>
      </c>
      <c r="C2435" s="5" t="s">
        <v>34</v>
      </c>
      <c r="D2435" s="3">
        <v>38783</v>
      </c>
    </row>
    <row r="2436" spans="1:4" x14ac:dyDescent="0.25">
      <c r="A2436" s="5">
        <v>2009</v>
      </c>
      <c r="B2436" s="5" t="s">
        <v>7</v>
      </c>
      <c r="C2436" s="5" t="s">
        <v>34</v>
      </c>
      <c r="D2436" s="3">
        <v>37126</v>
      </c>
    </row>
    <row r="2437" spans="1:4" x14ac:dyDescent="0.25">
      <c r="A2437" s="5">
        <v>2009</v>
      </c>
      <c r="B2437" s="5" t="s">
        <v>8</v>
      </c>
      <c r="C2437" s="5" t="s">
        <v>34</v>
      </c>
      <c r="D2437" s="3">
        <v>43499</v>
      </c>
    </row>
    <row r="2438" spans="1:4" x14ac:dyDescent="0.25">
      <c r="A2438" s="5">
        <v>2009</v>
      </c>
      <c r="B2438" s="5" t="s">
        <v>9</v>
      </c>
      <c r="C2438" s="5" t="s">
        <v>34</v>
      </c>
      <c r="D2438" s="3">
        <v>46315</v>
      </c>
    </row>
    <row r="2439" spans="1:4" x14ac:dyDescent="0.25">
      <c r="A2439" s="5">
        <v>2009</v>
      </c>
      <c r="B2439" s="5" t="s">
        <v>10</v>
      </c>
      <c r="C2439" s="5" t="s">
        <v>34</v>
      </c>
      <c r="D2439" s="3">
        <v>42516</v>
      </c>
    </row>
    <row r="2440" spans="1:4" x14ac:dyDescent="0.25">
      <c r="A2440" s="5">
        <v>2009</v>
      </c>
      <c r="B2440" s="5" t="s">
        <v>11</v>
      </c>
      <c r="C2440" s="5" t="s">
        <v>34</v>
      </c>
      <c r="D2440" s="3">
        <v>39282</v>
      </c>
    </row>
    <row r="2441" spans="1:4" x14ac:dyDescent="0.25">
      <c r="A2441" s="5">
        <v>2010</v>
      </c>
      <c r="B2441" s="5" t="s">
        <v>12</v>
      </c>
      <c r="C2441" s="5" t="s">
        <v>34</v>
      </c>
      <c r="D2441" s="3">
        <v>32491</v>
      </c>
    </row>
    <row r="2442" spans="1:4" x14ac:dyDescent="0.25">
      <c r="A2442" s="5">
        <v>2010</v>
      </c>
      <c r="B2442" s="5" t="s">
        <v>13</v>
      </c>
      <c r="C2442" s="5" t="s">
        <v>34</v>
      </c>
      <c r="D2442" s="3">
        <v>33511</v>
      </c>
    </row>
    <row r="2443" spans="1:4" x14ac:dyDescent="0.25">
      <c r="A2443" s="5">
        <v>2010</v>
      </c>
      <c r="B2443" s="5" t="s">
        <v>14</v>
      </c>
      <c r="C2443" s="5" t="s">
        <v>34</v>
      </c>
      <c r="D2443" s="3">
        <v>46482</v>
      </c>
    </row>
    <row r="2444" spans="1:4" x14ac:dyDescent="0.25">
      <c r="A2444" s="5">
        <v>2010</v>
      </c>
      <c r="B2444" s="5" t="s">
        <v>15</v>
      </c>
      <c r="C2444" s="5" t="s">
        <v>34</v>
      </c>
      <c r="D2444" s="3">
        <v>43930</v>
      </c>
    </row>
    <row r="2445" spans="1:4" x14ac:dyDescent="0.25">
      <c r="A2445" s="5">
        <v>2010</v>
      </c>
      <c r="B2445" s="5" t="s">
        <v>4</v>
      </c>
      <c r="C2445" s="5" t="s">
        <v>34</v>
      </c>
      <c r="D2445" s="3">
        <v>42328</v>
      </c>
    </row>
    <row r="2446" spans="1:4" x14ac:dyDescent="0.25">
      <c r="A2446" s="5">
        <v>2010</v>
      </c>
      <c r="B2446" s="5" t="s">
        <v>5</v>
      </c>
      <c r="C2446" s="5" t="s">
        <v>34</v>
      </c>
      <c r="D2446" s="3">
        <v>47876</v>
      </c>
    </row>
    <row r="2447" spans="1:4" x14ac:dyDescent="0.25">
      <c r="A2447" s="5">
        <v>2010</v>
      </c>
      <c r="B2447" s="5" t="s">
        <v>6</v>
      </c>
      <c r="C2447" s="5" t="s">
        <v>34</v>
      </c>
      <c r="D2447" s="3">
        <v>43306</v>
      </c>
    </row>
    <row r="2448" spans="1:4" x14ac:dyDescent="0.25">
      <c r="A2448" s="5">
        <v>2010</v>
      </c>
      <c r="B2448" s="5" t="s">
        <v>7</v>
      </c>
      <c r="C2448" s="5" t="s">
        <v>34</v>
      </c>
      <c r="D2448" s="3">
        <v>41984</v>
      </c>
    </row>
    <row r="2449" spans="1:4" x14ac:dyDescent="0.25">
      <c r="A2449" s="5">
        <v>2010</v>
      </c>
      <c r="B2449" s="5" t="s">
        <v>8</v>
      </c>
      <c r="C2449" s="5" t="s">
        <v>34</v>
      </c>
      <c r="D2449" s="3">
        <v>40557</v>
      </c>
    </row>
    <row r="2450" spans="1:4" x14ac:dyDescent="0.25">
      <c r="A2450" s="5">
        <v>2010</v>
      </c>
      <c r="B2450" s="5" t="s">
        <v>9</v>
      </c>
      <c r="C2450" s="5" t="s">
        <v>34</v>
      </c>
      <c r="D2450" s="3">
        <v>35528</v>
      </c>
    </row>
    <row r="2451" spans="1:4" x14ac:dyDescent="0.25">
      <c r="A2451" s="5">
        <v>2010</v>
      </c>
      <c r="B2451" s="5" t="s">
        <v>10</v>
      </c>
      <c r="C2451" s="5" t="s">
        <v>34</v>
      </c>
      <c r="D2451" s="3">
        <v>29540</v>
      </c>
    </row>
    <row r="2452" spans="1:4" x14ac:dyDescent="0.25">
      <c r="A2452" s="5">
        <v>2010</v>
      </c>
      <c r="B2452" s="5" t="s">
        <v>11</v>
      </c>
      <c r="C2452" s="5" t="s">
        <v>34</v>
      </c>
      <c r="D2452" s="3">
        <v>12925</v>
      </c>
    </row>
    <row r="2453" spans="1:4" x14ac:dyDescent="0.25">
      <c r="A2453" s="5">
        <v>2011</v>
      </c>
      <c r="B2453" s="5" t="s">
        <v>12</v>
      </c>
      <c r="C2453" s="5" t="s">
        <v>34</v>
      </c>
      <c r="D2453" s="3">
        <v>16027</v>
      </c>
    </row>
    <row r="2454" spans="1:4" x14ac:dyDescent="0.25">
      <c r="A2454" s="5">
        <v>2011</v>
      </c>
      <c r="B2454" s="5" t="s">
        <v>13</v>
      </c>
      <c r="C2454" s="5" t="s">
        <v>34</v>
      </c>
      <c r="D2454" s="3">
        <v>26520</v>
      </c>
    </row>
    <row r="2455" spans="1:4" x14ac:dyDescent="0.25">
      <c r="A2455" s="5">
        <v>2011</v>
      </c>
      <c r="B2455" s="5" t="s">
        <v>14</v>
      </c>
      <c r="C2455" s="5" t="s">
        <v>34</v>
      </c>
      <c r="D2455" s="3">
        <v>27873</v>
      </c>
    </row>
    <row r="2456" spans="1:4" x14ac:dyDescent="0.25">
      <c r="A2456" s="5">
        <v>2011</v>
      </c>
      <c r="B2456" s="5" t="s">
        <v>15</v>
      </c>
      <c r="C2456" s="5" t="s">
        <v>34</v>
      </c>
      <c r="D2456" s="3">
        <v>28846</v>
      </c>
    </row>
    <row r="2457" spans="1:4" x14ac:dyDescent="0.25">
      <c r="A2457" s="5">
        <v>2011</v>
      </c>
      <c r="B2457" s="5" t="s">
        <v>4</v>
      </c>
      <c r="C2457" s="5" t="s">
        <v>34</v>
      </c>
      <c r="D2457" s="3">
        <v>29391</v>
      </c>
    </row>
    <row r="2458" spans="1:4" x14ac:dyDescent="0.25">
      <c r="A2458" s="5">
        <v>2011</v>
      </c>
      <c r="B2458" s="5" t="s">
        <v>5</v>
      </c>
      <c r="C2458" s="5" t="s">
        <v>34</v>
      </c>
      <c r="D2458" s="3">
        <v>29010</v>
      </c>
    </row>
    <row r="2459" spans="1:4" x14ac:dyDescent="0.25">
      <c r="A2459" s="5">
        <v>2011</v>
      </c>
      <c r="B2459" s="5" t="s">
        <v>6</v>
      </c>
      <c r="C2459" s="5" t="s">
        <v>34</v>
      </c>
      <c r="D2459" s="3">
        <v>20302</v>
      </c>
    </row>
    <row r="2460" spans="1:4" x14ac:dyDescent="0.25">
      <c r="A2460" s="5">
        <v>2011</v>
      </c>
      <c r="B2460" s="5" t="s">
        <v>7</v>
      </c>
      <c r="C2460" s="5" t="s">
        <v>34</v>
      </c>
      <c r="D2460" s="3">
        <v>14771</v>
      </c>
    </row>
    <row r="2461" spans="1:4" x14ac:dyDescent="0.25">
      <c r="A2461" s="5">
        <v>2011</v>
      </c>
      <c r="B2461" s="5" t="s">
        <v>8</v>
      </c>
      <c r="C2461" s="5" t="s">
        <v>34</v>
      </c>
      <c r="D2461" s="3">
        <v>20711</v>
      </c>
    </row>
    <row r="2462" spans="1:4" x14ac:dyDescent="0.25">
      <c r="A2462" s="5">
        <v>2011</v>
      </c>
      <c r="B2462" s="5" t="s">
        <v>9</v>
      </c>
      <c r="C2462" s="5" t="s">
        <v>34</v>
      </c>
      <c r="D2462" s="3">
        <v>23194</v>
      </c>
    </row>
    <row r="2463" spans="1:4" x14ac:dyDescent="0.25">
      <c r="A2463" s="5">
        <v>2011</v>
      </c>
      <c r="B2463" s="5" t="s">
        <v>10</v>
      </c>
      <c r="C2463" s="5" t="s">
        <v>34</v>
      </c>
      <c r="D2463" s="3">
        <v>35049</v>
      </c>
    </row>
    <row r="2464" spans="1:4" x14ac:dyDescent="0.25">
      <c r="A2464" s="5">
        <v>2011</v>
      </c>
      <c r="B2464" s="5" t="s">
        <v>11</v>
      </c>
      <c r="C2464" s="5" t="s">
        <v>34</v>
      </c>
      <c r="D2464" s="3">
        <v>31711</v>
      </c>
    </row>
    <row r="2465" spans="1:4" x14ac:dyDescent="0.25">
      <c r="A2465" s="5">
        <v>2012</v>
      </c>
      <c r="B2465" s="5" t="s">
        <v>12</v>
      </c>
      <c r="C2465" s="5" t="s">
        <v>34</v>
      </c>
      <c r="D2465" s="3">
        <v>29500</v>
      </c>
    </row>
    <row r="2466" spans="1:4" x14ac:dyDescent="0.25">
      <c r="A2466" s="5">
        <v>2012</v>
      </c>
      <c r="B2466" s="5" t="s">
        <v>13</v>
      </c>
      <c r="C2466" s="5" t="s">
        <v>34</v>
      </c>
      <c r="D2466" s="3">
        <v>25751</v>
      </c>
    </row>
    <row r="2467" spans="1:4" x14ac:dyDescent="0.25">
      <c r="A2467" s="5">
        <v>2012</v>
      </c>
      <c r="B2467" s="5" t="s">
        <v>14</v>
      </c>
      <c r="C2467" s="5" t="s">
        <v>34</v>
      </c>
      <c r="D2467" s="3">
        <v>37494</v>
      </c>
    </row>
    <row r="2468" spans="1:4" x14ac:dyDescent="0.25">
      <c r="A2468" s="5">
        <v>2012</v>
      </c>
      <c r="B2468" s="5" t="s">
        <v>15</v>
      </c>
      <c r="C2468" s="5" t="s">
        <v>34</v>
      </c>
      <c r="D2468" s="3">
        <v>35067</v>
      </c>
    </row>
    <row r="2469" spans="1:4" x14ac:dyDescent="0.25">
      <c r="A2469" s="5">
        <v>2012</v>
      </c>
      <c r="B2469" s="5" t="s">
        <v>4</v>
      </c>
      <c r="C2469" s="5" t="s">
        <v>34</v>
      </c>
      <c r="D2469" s="3">
        <v>37910</v>
      </c>
    </row>
    <row r="2470" spans="1:4" x14ac:dyDescent="0.25">
      <c r="A2470" s="5">
        <v>2012</v>
      </c>
      <c r="B2470" s="5" t="s">
        <v>5</v>
      </c>
      <c r="C2470" s="5" t="s">
        <v>34</v>
      </c>
      <c r="D2470" s="3">
        <v>39068</v>
      </c>
    </row>
    <row r="2471" spans="1:4" x14ac:dyDescent="0.25">
      <c r="A2471" s="5">
        <v>2012</v>
      </c>
      <c r="B2471" s="5" t="s">
        <v>6</v>
      </c>
      <c r="C2471" s="5" t="s">
        <v>34</v>
      </c>
      <c r="D2471" s="3">
        <v>38827</v>
      </c>
    </row>
    <row r="2472" spans="1:4" x14ac:dyDescent="0.25">
      <c r="A2472" s="5">
        <v>2012</v>
      </c>
      <c r="B2472" s="5" t="s">
        <v>7</v>
      </c>
      <c r="C2472" s="5" t="s">
        <v>34</v>
      </c>
      <c r="D2472" s="3">
        <v>27673</v>
      </c>
    </row>
    <row r="2473" spans="1:4" x14ac:dyDescent="0.25">
      <c r="A2473" s="5">
        <v>2012</v>
      </c>
      <c r="B2473" s="5" t="s">
        <v>8</v>
      </c>
      <c r="C2473" s="5" t="s">
        <v>34</v>
      </c>
      <c r="D2473" s="3">
        <v>27900</v>
      </c>
    </row>
    <row r="2474" spans="1:4" x14ac:dyDescent="0.25">
      <c r="A2474" s="5">
        <v>2012</v>
      </c>
      <c r="B2474" s="5" t="s">
        <v>9</v>
      </c>
      <c r="C2474" s="5" t="s">
        <v>34</v>
      </c>
      <c r="D2474" s="3">
        <v>28871</v>
      </c>
    </row>
    <row r="2475" spans="1:4" x14ac:dyDescent="0.25">
      <c r="A2475" s="5">
        <v>2012</v>
      </c>
      <c r="B2475" s="5" t="s">
        <v>10</v>
      </c>
      <c r="C2475" s="5" t="s">
        <v>34</v>
      </c>
      <c r="D2475" s="3">
        <v>25886</v>
      </c>
    </row>
    <row r="2476" spans="1:4" x14ac:dyDescent="0.25">
      <c r="A2476" s="5">
        <v>2012</v>
      </c>
      <c r="B2476" s="5" t="s">
        <v>11</v>
      </c>
      <c r="C2476" s="5" t="s">
        <v>34</v>
      </c>
      <c r="D2476" s="3">
        <v>25482</v>
      </c>
    </row>
    <row r="2477" spans="1:4" x14ac:dyDescent="0.25">
      <c r="A2477" s="5">
        <v>2013</v>
      </c>
      <c r="B2477" s="5" t="s">
        <v>12</v>
      </c>
      <c r="C2477" s="5" t="s">
        <v>34</v>
      </c>
      <c r="D2477" s="3">
        <v>23540</v>
      </c>
    </row>
    <row r="2478" spans="1:4" x14ac:dyDescent="0.25">
      <c r="A2478" s="5">
        <v>2013</v>
      </c>
      <c r="B2478" s="5" t="s">
        <v>13</v>
      </c>
      <c r="C2478" s="5" t="s">
        <v>34</v>
      </c>
      <c r="D2478" s="3">
        <v>18041</v>
      </c>
    </row>
    <row r="2479" spans="1:4" x14ac:dyDescent="0.25">
      <c r="A2479" s="5">
        <v>2013</v>
      </c>
      <c r="B2479" s="5" t="s">
        <v>14</v>
      </c>
      <c r="C2479" s="5" t="s">
        <v>34</v>
      </c>
      <c r="D2479" s="3">
        <v>20404</v>
      </c>
    </row>
    <row r="2480" spans="1:4" x14ac:dyDescent="0.25">
      <c r="A2480" s="5">
        <v>2013</v>
      </c>
      <c r="B2480" s="5" t="s">
        <v>15</v>
      </c>
      <c r="C2480" s="5" t="s">
        <v>34</v>
      </c>
      <c r="D2480" s="3">
        <v>23275</v>
      </c>
    </row>
    <row r="2481" spans="1:4" x14ac:dyDescent="0.25">
      <c r="A2481" s="5">
        <v>2013</v>
      </c>
      <c r="B2481" s="5" t="s">
        <v>4</v>
      </c>
      <c r="C2481" s="5" t="s">
        <v>34</v>
      </c>
      <c r="D2481" s="3">
        <v>27763</v>
      </c>
    </row>
    <row r="2482" spans="1:4" x14ac:dyDescent="0.25">
      <c r="A2482" s="5">
        <v>2013</v>
      </c>
      <c r="B2482" s="5" t="s">
        <v>5</v>
      </c>
      <c r="C2482" s="5" t="s">
        <v>34</v>
      </c>
      <c r="D2482" s="3">
        <v>24118</v>
      </c>
    </row>
    <row r="2483" spans="1:4" x14ac:dyDescent="0.25">
      <c r="A2483" s="5">
        <v>2013</v>
      </c>
      <c r="B2483" s="5" t="s">
        <v>6</v>
      </c>
      <c r="C2483" s="5" t="s">
        <v>34</v>
      </c>
      <c r="D2483" s="3">
        <v>27436</v>
      </c>
    </row>
    <row r="2484" spans="1:4" x14ac:dyDescent="0.25">
      <c r="A2484" s="5">
        <v>2013</v>
      </c>
      <c r="B2484" s="5" t="s">
        <v>7</v>
      </c>
      <c r="C2484" s="5" t="s">
        <v>34</v>
      </c>
      <c r="D2484" s="3">
        <v>27126</v>
      </c>
    </row>
    <row r="2485" spans="1:4" x14ac:dyDescent="0.25">
      <c r="A2485" s="5">
        <v>2013</v>
      </c>
      <c r="B2485" s="5" t="s">
        <v>8</v>
      </c>
      <c r="C2485" s="5" t="s">
        <v>34</v>
      </c>
      <c r="D2485" s="3">
        <v>27091</v>
      </c>
    </row>
    <row r="2486" spans="1:4" x14ac:dyDescent="0.25">
      <c r="A2486" s="5">
        <v>2013</v>
      </c>
      <c r="B2486" s="5" t="s">
        <v>9</v>
      </c>
      <c r="C2486" s="5" t="s">
        <v>34</v>
      </c>
      <c r="D2486" s="3">
        <v>29677</v>
      </c>
    </row>
    <row r="2487" spans="1:4" x14ac:dyDescent="0.25">
      <c r="A2487" s="5">
        <v>2013</v>
      </c>
      <c r="B2487" s="5" t="s">
        <v>10</v>
      </c>
      <c r="C2487" s="5" t="s">
        <v>34</v>
      </c>
      <c r="D2487" s="3">
        <v>26707</v>
      </c>
    </row>
    <row r="2488" spans="1:4" x14ac:dyDescent="0.25">
      <c r="A2488" s="5">
        <v>2013</v>
      </c>
      <c r="B2488" s="5" t="s">
        <v>11</v>
      </c>
      <c r="C2488" s="5" t="s">
        <v>34</v>
      </c>
      <c r="D2488" s="3">
        <v>21480</v>
      </c>
    </row>
    <row r="2489" spans="1:4" x14ac:dyDescent="0.25">
      <c r="A2489" s="5">
        <v>2014</v>
      </c>
      <c r="B2489" s="5" t="s">
        <v>12</v>
      </c>
      <c r="C2489" s="5" t="s">
        <v>34</v>
      </c>
      <c r="D2489" s="3">
        <v>18063</v>
      </c>
    </row>
    <row r="2490" spans="1:4" x14ac:dyDescent="0.25">
      <c r="A2490" s="5">
        <v>2014</v>
      </c>
      <c r="B2490" s="5" t="s">
        <v>13</v>
      </c>
      <c r="C2490" s="5" t="s">
        <v>34</v>
      </c>
      <c r="D2490" s="3">
        <v>16400</v>
      </c>
    </row>
    <row r="2491" spans="1:4" x14ac:dyDescent="0.25">
      <c r="A2491" s="5">
        <v>2014</v>
      </c>
      <c r="B2491" s="5" t="s">
        <v>14</v>
      </c>
      <c r="C2491" s="5" t="s">
        <v>34</v>
      </c>
      <c r="D2491" s="3">
        <v>11978</v>
      </c>
    </row>
    <row r="2492" spans="1:4" x14ac:dyDescent="0.25">
      <c r="A2492" s="5">
        <v>2014</v>
      </c>
      <c r="B2492" s="5" t="s">
        <v>15</v>
      </c>
      <c r="C2492" s="5" t="s">
        <v>34</v>
      </c>
      <c r="D2492" s="3">
        <v>21171</v>
      </c>
    </row>
    <row r="2493" spans="1:4" x14ac:dyDescent="0.25">
      <c r="A2493" s="5">
        <v>2014</v>
      </c>
      <c r="B2493" s="5" t="s">
        <v>4</v>
      </c>
      <c r="C2493" s="5" t="s">
        <v>34</v>
      </c>
      <c r="D2493" s="3">
        <v>18214</v>
      </c>
    </row>
    <row r="2494" spans="1:4" x14ac:dyDescent="0.25">
      <c r="A2494" s="5">
        <v>2014</v>
      </c>
      <c r="B2494" s="5" t="s">
        <v>5</v>
      </c>
      <c r="C2494" s="5" t="s">
        <v>34</v>
      </c>
      <c r="D2494" s="3">
        <v>20081</v>
      </c>
    </row>
    <row r="2495" spans="1:4" x14ac:dyDescent="0.25">
      <c r="A2495" s="5">
        <v>2014</v>
      </c>
      <c r="B2495" s="5" t="s">
        <v>6</v>
      </c>
      <c r="C2495" s="5" t="s">
        <v>34</v>
      </c>
      <c r="D2495" s="3">
        <v>17401</v>
      </c>
    </row>
    <row r="2496" spans="1:4" x14ac:dyDescent="0.25">
      <c r="A2496" s="5">
        <v>2014</v>
      </c>
      <c r="B2496" s="5" t="s">
        <v>7</v>
      </c>
      <c r="C2496" s="5" t="s">
        <v>34</v>
      </c>
      <c r="D2496" s="3">
        <v>15193</v>
      </c>
    </row>
    <row r="2497" spans="1:4" x14ac:dyDescent="0.25">
      <c r="A2497" s="5">
        <v>2014</v>
      </c>
      <c r="B2497" s="5" t="s">
        <v>8</v>
      </c>
      <c r="C2497" s="5" t="s">
        <v>34</v>
      </c>
      <c r="D2497" s="3">
        <v>21915</v>
      </c>
    </row>
    <row r="2498" spans="1:4" x14ac:dyDescent="0.25">
      <c r="A2498" s="5">
        <v>2014</v>
      </c>
      <c r="B2498" s="5" t="s">
        <v>9</v>
      </c>
      <c r="C2498" s="5" t="s">
        <v>34</v>
      </c>
      <c r="D2498" s="3">
        <v>19223</v>
      </c>
    </row>
    <row r="2499" spans="1:4" x14ac:dyDescent="0.25">
      <c r="A2499" s="5">
        <v>2014</v>
      </c>
      <c r="B2499" s="5" t="s">
        <v>10</v>
      </c>
      <c r="C2499" s="5" t="s">
        <v>34</v>
      </c>
      <c r="D2499" s="3">
        <v>17437</v>
      </c>
    </row>
    <row r="2500" spans="1:4" x14ac:dyDescent="0.25">
      <c r="A2500" s="5">
        <v>2014</v>
      </c>
      <c r="B2500" s="5" t="s">
        <v>11</v>
      </c>
      <c r="C2500" s="5" t="s">
        <v>34</v>
      </c>
      <c r="D2500" s="3">
        <v>14511</v>
      </c>
    </row>
    <row r="2501" spans="1:4" x14ac:dyDescent="0.25">
      <c r="A2501" s="5">
        <v>2015</v>
      </c>
      <c r="B2501" s="5" t="s">
        <v>12</v>
      </c>
      <c r="C2501" s="5" t="s">
        <v>34</v>
      </c>
      <c r="D2501" s="3">
        <v>15322</v>
      </c>
    </row>
    <row r="2502" spans="1:4" x14ac:dyDescent="0.25">
      <c r="A2502" s="5">
        <v>2015</v>
      </c>
      <c r="B2502" s="5" t="s">
        <v>13</v>
      </c>
      <c r="C2502" s="5" t="s">
        <v>34</v>
      </c>
      <c r="D2502" s="3">
        <v>16738</v>
      </c>
    </row>
    <row r="2503" spans="1:4" x14ac:dyDescent="0.25">
      <c r="A2503" s="5">
        <v>2015</v>
      </c>
      <c r="B2503" s="5" t="s">
        <v>14</v>
      </c>
      <c r="C2503" s="5" t="s">
        <v>34</v>
      </c>
      <c r="D2503" s="3">
        <v>23853</v>
      </c>
    </row>
    <row r="2504" spans="1:4" x14ac:dyDescent="0.25">
      <c r="A2504" s="5">
        <v>2015</v>
      </c>
      <c r="B2504" s="5" t="s">
        <v>15</v>
      </c>
      <c r="C2504" s="5" t="s">
        <v>34</v>
      </c>
      <c r="D2504" s="3">
        <v>25635</v>
      </c>
    </row>
    <row r="2505" spans="1:4" x14ac:dyDescent="0.25">
      <c r="A2505" s="5">
        <v>2015</v>
      </c>
      <c r="B2505" s="5" t="s">
        <v>4</v>
      </c>
      <c r="C2505" s="5" t="s">
        <v>34</v>
      </c>
      <c r="D2505" s="3">
        <v>21294</v>
      </c>
    </row>
    <row r="2506" spans="1:4" x14ac:dyDescent="0.25">
      <c r="A2506" s="5">
        <v>2015</v>
      </c>
      <c r="B2506" s="5" t="s">
        <v>5</v>
      </c>
      <c r="C2506" s="5" t="s">
        <v>34</v>
      </c>
      <c r="D2506" s="3">
        <v>25899</v>
      </c>
    </row>
    <row r="2507" spans="1:4" x14ac:dyDescent="0.25">
      <c r="A2507" s="5">
        <v>2015</v>
      </c>
      <c r="B2507" s="5" t="s">
        <v>6</v>
      </c>
      <c r="C2507" s="5" t="s">
        <v>34</v>
      </c>
      <c r="D2507" s="3">
        <v>27824</v>
      </c>
    </row>
    <row r="2508" spans="1:4" x14ac:dyDescent="0.25">
      <c r="A2508" s="5">
        <v>2015</v>
      </c>
      <c r="B2508" s="5" t="s">
        <v>7</v>
      </c>
      <c r="C2508" s="5" t="s">
        <v>34</v>
      </c>
      <c r="D2508" s="3">
        <v>26540</v>
      </c>
    </row>
    <row r="2509" spans="1:4" x14ac:dyDescent="0.25">
      <c r="A2509" s="5">
        <v>2015</v>
      </c>
      <c r="B2509" s="5" t="s">
        <v>8</v>
      </c>
      <c r="C2509" s="5" t="s">
        <v>34</v>
      </c>
      <c r="D2509" s="3">
        <v>31082</v>
      </c>
    </row>
    <row r="2510" spans="1:4" x14ac:dyDescent="0.25">
      <c r="A2510" s="5">
        <v>2015</v>
      </c>
      <c r="B2510" s="5" t="s">
        <v>9</v>
      </c>
      <c r="C2510" s="5" t="s">
        <v>34</v>
      </c>
      <c r="D2510" s="3">
        <v>32088</v>
      </c>
    </row>
    <row r="2511" spans="1:4" x14ac:dyDescent="0.25">
      <c r="A2511" s="5">
        <v>2015</v>
      </c>
      <c r="B2511" s="5" t="s">
        <v>10</v>
      </c>
      <c r="C2511" s="5" t="s">
        <v>34</v>
      </c>
      <c r="D2511" s="3">
        <v>28559</v>
      </c>
    </row>
    <row r="2512" spans="1:4" x14ac:dyDescent="0.25">
      <c r="A2512" s="5">
        <v>2015</v>
      </c>
      <c r="B2512" s="5" t="s">
        <v>11</v>
      </c>
      <c r="C2512" s="5" t="s">
        <v>34</v>
      </c>
      <c r="D2512" s="3">
        <v>27231</v>
      </c>
    </row>
    <row r="2513" spans="1:4" x14ac:dyDescent="0.25">
      <c r="A2513" s="5">
        <v>2016</v>
      </c>
      <c r="B2513" s="5" t="s">
        <v>12</v>
      </c>
      <c r="C2513" s="5" t="s">
        <v>34</v>
      </c>
      <c r="D2513" s="3">
        <v>26143</v>
      </c>
    </row>
    <row r="2514" spans="1:4" x14ac:dyDescent="0.25">
      <c r="A2514" s="5">
        <v>2016</v>
      </c>
      <c r="B2514" s="5" t="s">
        <v>13</v>
      </c>
      <c r="C2514" s="5" t="s">
        <v>34</v>
      </c>
      <c r="D2514" s="3">
        <v>27807</v>
      </c>
    </row>
    <row r="2515" spans="1:4" x14ac:dyDescent="0.25">
      <c r="A2515" s="5">
        <v>2016</v>
      </c>
      <c r="B2515" s="5" t="s">
        <v>14</v>
      </c>
      <c r="C2515" s="5" t="s">
        <v>34</v>
      </c>
      <c r="D2515" s="3">
        <v>34938</v>
      </c>
    </row>
    <row r="2516" spans="1:4" x14ac:dyDescent="0.25">
      <c r="A2516" s="5">
        <v>2016</v>
      </c>
      <c r="B2516" s="5" t="s">
        <v>15</v>
      </c>
      <c r="C2516" s="5" t="s">
        <v>34</v>
      </c>
      <c r="D2516" s="3">
        <v>33653</v>
      </c>
    </row>
    <row r="2517" spans="1:4" x14ac:dyDescent="0.25">
      <c r="A2517" s="5">
        <v>2016</v>
      </c>
      <c r="B2517" s="5" t="s">
        <v>4</v>
      </c>
      <c r="C2517" s="5" t="s">
        <v>34</v>
      </c>
      <c r="D2517" s="3">
        <v>31373</v>
      </c>
    </row>
    <row r="2518" spans="1:4" x14ac:dyDescent="0.25">
      <c r="A2518" s="5">
        <v>2016</v>
      </c>
      <c r="B2518" s="5" t="s">
        <v>5</v>
      </c>
      <c r="C2518" s="5" t="s">
        <v>34</v>
      </c>
      <c r="D2518" s="3">
        <v>29704</v>
      </c>
    </row>
    <row r="2519" spans="1:4" x14ac:dyDescent="0.25">
      <c r="A2519" s="5">
        <v>2016</v>
      </c>
      <c r="B2519" s="5" t="s">
        <v>6</v>
      </c>
      <c r="C2519" s="5" t="s">
        <v>34</v>
      </c>
      <c r="D2519" s="3">
        <v>29104</v>
      </c>
    </row>
    <row r="2520" spans="1:4" x14ac:dyDescent="0.25">
      <c r="A2520" s="5">
        <v>2016</v>
      </c>
      <c r="B2520" s="5" t="s">
        <v>7</v>
      </c>
      <c r="C2520" s="5" t="s">
        <v>34</v>
      </c>
      <c r="D2520" s="3">
        <v>32696</v>
      </c>
    </row>
    <row r="2521" spans="1:4" x14ac:dyDescent="0.25">
      <c r="A2521" s="5">
        <v>2016</v>
      </c>
      <c r="B2521" s="5" t="s">
        <v>8</v>
      </c>
      <c r="C2521" s="5" t="s">
        <v>34</v>
      </c>
      <c r="D2521" s="3">
        <v>33304</v>
      </c>
    </row>
    <row r="2522" spans="1:4" x14ac:dyDescent="0.25">
      <c r="A2522" s="5">
        <v>2016</v>
      </c>
      <c r="B2522" s="5" t="s">
        <v>9</v>
      </c>
      <c r="C2522" s="5" t="s">
        <v>34</v>
      </c>
      <c r="D2522" s="3">
        <v>31189</v>
      </c>
    </row>
    <row r="2523" spans="1:4" x14ac:dyDescent="0.25">
      <c r="A2523" s="5">
        <v>2016</v>
      </c>
      <c r="B2523" s="5" t="s">
        <v>10</v>
      </c>
      <c r="C2523" s="5" t="s">
        <v>34</v>
      </c>
      <c r="D2523" s="3">
        <v>31208</v>
      </c>
    </row>
    <row r="2524" spans="1:4" x14ac:dyDescent="0.25">
      <c r="A2524" s="5">
        <v>2016</v>
      </c>
      <c r="B2524" s="5" t="s">
        <v>11</v>
      </c>
      <c r="C2524" s="5" t="s">
        <v>34</v>
      </c>
      <c r="D2524" s="3">
        <v>29105</v>
      </c>
    </row>
    <row r="2525" spans="1:4" x14ac:dyDescent="0.25">
      <c r="A2525" s="5">
        <v>2017</v>
      </c>
      <c r="B2525" s="5" t="s">
        <v>12</v>
      </c>
      <c r="C2525" s="5" t="s">
        <v>34</v>
      </c>
      <c r="D2525" s="3">
        <v>26032</v>
      </c>
    </row>
    <row r="2526" spans="1:4" x14ac:dyDescent="0.25">
      <c r="A2526" s="5">
        <v>2017</v>
      </c>
      <c r="B2526" s="5" t="s">
        <v>13</v>
      </c>
      <c r="C2526" s="5" t="s">
        <v>34</v>
      </c>
      <c r="D2526" s="3">
        <v>25056</v>
      </c>
    </row>
    <row r="2527" spans="1:4" x14ac:dyDescent="0.25">
      <c r="A2527" s="5">
        <v>2017</v>
      </c>
      <c r="B2527" s="5" t="s">
        <v>14</v>
      </c>
      <c r="C2527" s="5" t="s">
        <v>34</v>
      </c>
      <c r="D2527" s="3">
        <v>33645</v>
      </c>
    </row>
    <row r="2528" spans="1:4" x14ac:dyDescent="0.25">
      <c r="A2528" s="5">
        <v>2017</v>
      </c>
      <c r="B2528" s="5" t="s">
        <v>15</v>
      </c>
      <c r="C2528" s="5" t="s">
        <v>34</v>
      </c>
      <c r="D2528" s="3">
        <v>29051</v>
      </c>
    </row>
    <row r="2529" spans="1:4" x14ac:dyDescent="0.25">
      <c r="A2529" s="5">
        <v>2017</v>
      </c>
      <c r="B2529" s="5" t="s">
        <v>4</v>
      </c>
      <c r="C2529" s="5" t="s">
        <v>34</v>
      </c>
      <c r="D2529" s="3">
        <v>30829</v>
      </c>
    </row>
    <row r="2530" spans="1:4" x14ac:dyDescent="0.25">
      <c r="A2530" s="5">
        <v>2017</v>
      </c>
      <c r="B2530" s="5" t="s">
        <v>5</v>
      </c>
      <c r="C2530" s="5" t="s">
        <v>34</v>
      </c>
      <c r="D2530" s="3">
        <v>31530</v>
      </c>
    </row>
    <row r="2531" spans="1:4" x14ac:dyDescent="0.25">
      <c r="A2531" s="5">
        <v>2017</v>
      </c>
      <c r="B2531" s="5" t="s">
        <v>6</v>
      </c>
      <c r="C2531" s="5" t="s">
        <v>34</v>
      </c>
      <c r="D2531" s="3">
        <v>43358</v>
      </c>
    </row>
    <row r="2532" spans="1:4" x14ac:dyDescent="0.25">
      <c r="A2532" s="5">
        <v>2017</v>
      </c>
      <c r="B2532" s="5" t="s">
        <v>7</v>
      </c>
      <c r="C2532" s="5" t="s">
        <v>34</v>
      </c>
      <c r="D2532" s="3">
        <v>47433</v>
      </c>
    </row>
    <row r="2533" spans="1:4" x14ac:dyDescent="0.25">
      <c r="A2533" s="5">
        <v>2017</v>
      </c>
      <c r="B2533" s="5" t="s">
        <v>8</v>
      </c>
      <c r="C2533" s="5" t="s">
        <v>34</v>
      </c>
      <c r="D2533" s="3">
        <v>47898</v>
      </c>
    </row>
    <row r="2534" spans="1:4" x14ac:dyDescent="0.25">
      <c r="A2534" s="5">
        <v>2017</v>
      </c>
      <c r="B2534" s="5" t="s">
        <v>9</v>
      </c>
      <c r="C2534" s="5" t="s">
        <v>34</v>
      </c>
      <c r="D2534" s="3">
        <v>49067</v>
      </c>
    </row>
    <row r="2535" spans="1:4" x14ac:dyDescent="0.25">
      <c r="A2535" s="5">
        <v>2017</v>
      </c>
      <c r="B2535" s="5" t="s">
        <v>10</v>
      </c>
      <c r="C2535" s="5" t="s">
        <v>34</v>
      </c>
      <c r="D2535" s="3">
        <v>51006</v>
      </c>
    </row>
    <row r="2536" spans="1:4" x14ac:dyDescent="0.25">
      <c r="A2536" s="5">
        <v>2017</v>
      </c>
      <c r="B2536" s="5" t="s">
        <v>11</v>
      </c>
      <c r="C2536" s="5" t="s">
        <v>34</v>
      </c>
      <c r="D2536" s="3">
        <v>41112</v>
      </c>
    </row>
    <row r="2537" spans="1:4" x14ac:dyDescent="0.25">
      <c r="A2537" s="5">
        <v>2018</v>
      </c>
      <c r="B2537" s="5" t="s">
        <v>12</v>
      </c>
      <c r="C2537" s="5" t="s">
        <v>34</v>
      </c>
      <c r="D2537" s="3">
        <v>44696</v>
      </c>
    </row>
    <row r="2538" spans="1:4" x14ac:dyDescent="0.25">
      <c r="A2538" s="5">
        <v>2018</v>
      </c>
      <c r="B2538" s="5" t="s">
        <v>13</v>
      </c>
      <c r="C2538" s="5" t="s">
        <v>34</v>
      </c>
      <c r="D2538" s="3">
        <v>41537</v>
      </c>
    </row>
    <row r="2539" spans="1:4" x14ac:dyDescent="0.25">
      <c r="A2539" s="5">
        <v>2018</v>
      </c>
      <c r="B2539" s="5" t="s">
        <v>14</v>
      </c>
      <c r="C2539" s="5" t="s">
        <v>34</v>
      </c>
      <c r="D2539" s="3">
        <v>49852</v>
      </c>
    </row>
    <row r="2540" spans="1:4" x14ac:dyDescent="0.25">
      <c r="A2540" s="5">
        <v>2018</v>
      </c>
      <c r="B2540" s="5" t="s">
        <v>15</v>
      </c>
      <c r="C2540" s="5" t="s">
        <v>34</v>
      </c>
      <c r="D2540" s="3">
        <v>49006</v>
      </c>
    </row>
    <row r="2541" spans="1:4" x14ac:dyDescent="0.25">
      <c r="A2541" s="5">
        <v>2018</v>
      </c>
      <c r="B2541" s="5" t="s">
        <v>4</v>
      </c>
      <c r="C2541" s="5" t="s">
        <v>34</v>
      </c>
      <c r="D2541" s="3">
        <v>51231</v>
      </c>
    </row>
    <row r="2542" spans="1:4" x14ac:dyDescent="0.25">
      <c r="A2542" s="5">
        <v>2018</v>
      </c>
      <c r="B2542" s="5" t="s">
        <v>5</v>
      </c>
      <c r="C2542" s="5" t="s">
        <v>34</v>
      </c>
      <c r="D2542" s="3">
        <v>50996</v>
      </c>
    </row>
    <row r="2543" spans="1:4" x14ac:dyDescent="0.25">
      <c r="A2543" s="5">
        <v>2018</v>
      </c>
      <c r="B2543" s="5" t="s">
        <v>6</v>
      </c>
      <c r="C2543" s="5" t="s">
        <v>34</v>
      </c>
      <c r="D2543" s="3">
        <v>51030</v>
      </c>
    </row>
    <row r="2544" spans="1:4" x14ac:dyDescent="0.25">
      <c r="A2544" s="5">
        <v>2018</v>
      </c>
      <c r="B2544" s="5" t="s">
        <v>7</v>
      </c>
      <c r="C2544" s="5" t="s">
        <v>34</v>
      </c>
      <c r="D2544" s="3">
        <v>57268</v>
      </c>
    </row>
    <row r="2545" spans="1:4" x14ac:dyDescent="0.25">
      <c r="A2545" s="5">
        <v>2018</v>
      </c>
      <c r="B2545" s="5" t="s">
        <v>8</v>
      </c>
      <c r="C2545" s="5" t="s">
        <v>34</v>
      </c>
      <c r="D2545" s="3">
        <v>50890</v>
      </c>
    </row>
    <row r="2546" spans="1:4" x14ac:dyDescent="0.25">
      <c r="A2546" s="5">
        <v>2018</v>
      </c>
      <c r="B2546" s="5" t="s">
        <v>9</v>
      </c>
      <c r="C2546" s="5" t="s">
        <v>34</v>
      </c>
      <c r="D2546" s="3">
        <v>58723</v>
      </c>
    </row>
    <row r="2547" spans="1:4" x14ac:dyDescent="0.25">
      <c r="A2547" s="5">
        <v>2018</v>
      </c>
      <c r="B2547" s="5" t="s">
        <v>10</v>
      </c>
      <c r="C2547" s="5" t="s">
        <v>34</v>
      </c>
      <c r="D2547" s="3">
        <v>56216</v>
      </c>
    </row>
    <row r="2548" spans="1:4" x14ac:dyDescent="0.25">
      <c r="A2548" s="5">
        <v>2018</v>
      </c>
      <c r="B2548" s="5" t="s">
        <v>11</v>
      </c>
      <c r="C2548" s="5" t="s">
        <v>34</v>
      </c>
      <c r="D2548" s="3">
        <v>48219</v>
      </c>
    </row>
    <row r="2549" spans="1:4" x14ac:dyDescent="0.25">
      <c r="A2549" s="5">
        <v>2019</v>
      </c>
      <c r="B2549" s="5" t="s">
        <v>12</v>
      </c>
      <c r="C2549" s="5" t="s">
        <v>34</v>
      </c>
      <c r="D2549" s="3">
        <v>47422</v>
      </c>
    </row>
    <row r="2550" spans="1:4" x14ac:dyDescent="0.25">
      <c r="A2550" s="5">
        <v>2019</v>
      </c>
      <c r="B2550" s="5" t="s">
        <v>13</v>
      </c>
      <c r="C2550" s="5" t="s">
        <v>34</v>
      </c>
      <c r="D2550" s="3">
        <v>46365</v>
      </c>
    </row>
    <row r="2551" spans="1:4" x14ac:dyDescent="0.25">
      <c r="A2551" s="5">
        <v>2019</v>
      </c>
      <c r="B2551" s="5" t="s">
        <v>14</v>
      </c>
      <c r="C2551" s="5" t="s">
        <v>34</v>
      </c>
      <c r="D2551" s="3">
        <v>50608</v>
      </c>
    </row>
    <row r="2552" spans="1:4" x14ac:dyDescent="0.25">
      <c r="A2552" s="5">
        <v>2019</v>
      </c>
      <c r="B2552" s="5" t="s">
        <v>15</v>
      </c>
      <c r="C2552" s="5" t="s">
        <v>34</v>
      </c>
      <c r="D2552" s="3">
        <v>50485</v>
      </c>
    </row>
    <row r="2553" spans="1:4" x14ac:dyDescent="0.25">
      <c r="A2553" s="5">
        <v>2019</v>
      </c>
      <c r="B2553" s="5" t="s">
        <v>4</v>
      </c>
      <c r="C2553" s="5" t="s">
        <v>34</v>
      </c>
      <c r="D2553" s="3">
        <v>53413</v>
      </c>
    </row>
    <row r="2554" spans="1:4" x14ac:dyDescent="0.25">
      <c r="A2554" s="5">
        <v>2019</v>
      </c>
      <c r="B2554" s="5" t="s">
        <v>5</v>
      </c>
      <c r="C2554" s="5" t="s">
        <v>34</v>
      </c>
      <c r="D2554" s="3">
        <v>46382</v>
      </c>
    </row>
    <row r="2555" spans="1:4" x14ac:dyDescent="0.25">
      <c r="A2555" s="5">
        <v>2019</v>
      </c>
      <c r="B2555" s="5" t="s">
        <v>6</v>
      </c>
      <c r="C2555" s="5" t="s">
        <v>34</v>
      </c>
      <c r="D2555" s="3">
        <v>48959</v>
      </c>
    </row>
    <row r="2556" spans="1:4" x14ac:dyDescent="0.25">
      <c r="A2556" s="5">
        <v>2019</v>
      </c>
      <c r="B2556" s="5" t="s">
        <v>7</v>
      </c>
      <c r="C2556" s="5" t="s">
        <v>34</v>
      </c>
      <c r="D2556" s="3">
        <v>48055</v>
      </c>
    </row>
    <row r="2557" spans="1:4" x14ac:dyDescent="0.25">
      <c r="A2557" s="5">
        <v>2019</v>
      </c>
      <c r="B2557" s="5" t="s">
        <v>8</v>
      </c>
      <c r="C2557" s="5" t="s">
        <v>34</v>
      </c>
      <c r="D2557" s="3">
        <v>46545</v>
      </c>
    </row>
    <row r="2558" spans="1:4" x14ac:dyDescent="0.25">
      <c r="A2558" s="5">
        <v>2019</v>
      </c>
      <c r="B2558" s="5" t="s">
        <v>9</v>
      </c>
      <c r="C2558" s="5" t="s">
        <v>34</v>
      </c>
      <c r="D2558" s="3">
        <v>48022</v>
      </c>
    </row>
    <row r="2559" spans="1:4" x14ac:dyDescent="0.25">
      <c r="A2559" s="5">
        <v>2019</v>
      </c>
      <c r="B2559" s="5" t="s">
        <v>10</v>
      </c>
      <c r="C2559" s="5" t="s">
        <v>34</v>
      </c>
      <c r="D2559" s="3">
        <v>42624</v>
      </c>
    </row>
    <row r="2560" spans="1:4" x14ac:dyDescent="0.25">
      <c r="A2560" s="5">
        <v>2019</v>
      </c>
      <c r="B2560" s="5" t="s">
        <v>11</v>
      </c>
      <c r="C2560" s="5" t="s">
        <v>34</v>
      </c>
      <c r="D2560" s="3">
        <v>40507</v>
      </c>
    </row>
    <row r="2561" spans="1:4" x14ac:dyDescent="0.25">
      <c r="A2561" s="5">
        <v>2020</v>
      </c>
      <c r="B2561" s="5" t="s">
        <v>12</v>
      </c>
      <c r="C2561" s="5" t="s">
        <v>34</v>
      </c>
      <c r="D2561" s="3">
        <v>38322</v>
      </c>
    </row>
    <row r="2562" spans="1:4" x14ac:dyDescent="0.25">
      <c r="A2562" s="5">
        <v>2020</v>
      </c>
      <c r="B2562" s="5" t="s">
        <v>13</v>
      </c>
      <c r="C2562" s="5" t="s">
        <v>34</v>
      </c>
      <c r="D2562" s="3">
        <v>35257</v>
      </c>
    </row>
    <row r="2563" spans="1:4" x14ac:dyDescent="0.25">
      <c r="A2563" s="5">
        <v>2020</v>
      </c>
      <c r="B2563" s="5" t="s">
        <v>14</v>
      </c>
      <c r="C2563" s="5" t="s">
        <v>34</v>
      </c>
      <c r="D2563" s="3">
        <v>24126</v>
      </c>
    </row>
    <row r="2564" spans="1:4" x14ac:dyDescent="0.25">
      <c r="A2564" s="5">
        <v>2020</v>
      </c>
      <c r="B2564" s="5" t="s">
        <v>15</v>
      </c>
      <c r="C2564" s="5" t="s">
        <v>34</v>
      </c>
      <c r="D2564" s="3">
        <v>3710</v>
      </c>
    </row>
    <row r="2565" spans="1:4" x14ac:dyDescent="0.25">
      <c r="A2565" s="5">
        <v>2020</v>
      </c>
      <c r="B2565" s="5" t="s">
        <v>4</v>
      </c>
      <c r="C2565" s="5" t="s">
        <v>34</v>
      </c>
      <c r="D2565" s="3">
        <v>6608</v>
      </c>
    </row>
    <row r="2566" spans="1:4" x14ac:dyDescent="0.25">
      <c r="A2566" s="5">
        <v>2020</v>
      </c>
      <c r="B2566" s="5" t="s">
        <v>5</v>
      </c>
      <c r="C2566" s="5" t="s">
        <v>34</v>
      </c>
      <c r="D2566" s="3">
        <v>7073</v>
      </c>
    </row>
    <row r="2567" spans="1:4" x14ac:dyDescent="0.25">
      <c r="A2567" s="5">
        <v>2020</v>
      </c>
      <c r="B2567" s="5" t="s">
        <v>6</v>
      </c>
      <c r="C2567" s="5" t="s">
        <v>34</v>
      </c>
      <c r="D2567" s="3">
        <v>6456</v>
      </c>
    </row>
    <row r="2568" spans="1:4" x14ac:dyDescent="0.25">
      <c r="A2568" s="5">
        <v>2020</v>
      </c>
      <c r="B2568" s="5" t="s">
        <v>7</v>
      </c>
      <c r="C2568" s="5" t="s">
        <v>34</v>
      </c>
      <c r="D2568" s="3">
        <v>7838</v>
      </c>
    </row>
    <row r="2569" spans="1:4" x14ac:dyDescent="0.25">
      <c r="A2569" s="5">
        <v>2020</v>
      </c>
      <c r="B2569" s="5" t="s">
        <v>8</v>
      </c>
      <c r="C2569" s="5" t="s">
        <v>34</v>
      </c>
      <c r="D2569" s="3">
        <v>9550</v>
      </c>
    </row>
    <row r="2570" spans="1:4" x14ac:dyDescent="0.25">
      <c r="A2570" s="5">
        <v>1994</v>
      </c>
      <c r="B2570" s="5" t="s">
        <v>12</v>
      </c>
      <c r="C2570" s="5" t="s">
        <v>35</v>
      </c>
      <c r="D2570" s="3">
        <v>29857</v>
      </c>
    </row>
    <row r="2571" spans="1:4" x14ac:dyDescent="0.25">
      <c r="A2571" s="5">
        <v>1994</v>
      </c>
      <c r="B2571" s="5" t="s">
        <v>13</v>
      </c>
      <c r="C2571" s="5" t="s">
        <v>35</v>
      </c>
      <c r="D2571" s="3">
        <v>43468</v>
      </c>
    </row>
    <row r="2572" spans="1:4" x14ac:dyDescent="0.25">
      <c r="A2572" s="5">
        <v>1994</v>
      </c>
      <c r="B2572" s="5" t="s">
        <v>14</v>
      </c>
      <c r="C2572" s="5" t="s">
        <v>35</v>
      </c>
      <c r="D2572" s="3">
        <v>55364</v>
      </c>
    </row>
    <row r="2573" spans="1:4" x14ac:dyDescent="0.25">
      <c r="A2573" s="5">
        <v>1994</v>
      </c>
      <c r="B2573" s="5" t="s">
        <v>15</v>
      </c>
      <c r="C2573" s="5" t="s">
        <v>35</v>
      </c>
      <c r="D2573" s="3">
        <v>58587</v>
      </c>
    </row>
    <row r="2574" spans="1:4" x14ac:dyDescent="0.25">
      <c r="A2574" s="5">
        <v>1994</v>
      </c>
      <c r="B2574" s="5" t="s">
        <v>4</v>
      </c>
      <c r="C2574" s="5" t="s">
        <v>35</v>
      </c>
      <c r="D2574" s="3">
        <v>60412</v>
      </c>
    </row>
    <row r="2575" spans="1:4" x14ac:dyDescent="0.25">
      <c r="A2575" s="5">
        <v>1994</v>
      </c>
      <c r="B2575" s="5" t="s">
        <v>5</v>
      </c>
      <c r="C2575" s="5" t="s">
        <v>35</v>
      </c>
      <c r="D2575" s="3">
        <v>55152</v>
      </c>
    </row>
    <row r="2576" spans="1:4" x14ac:dyDescent="0.25">
      <c r="A2576" s="5">
        <v>1994</v>
      </c>
      <c r="B2576" s="5" t="s">
        <v>6</v>
      </c>
      <c r="C2576" s="5" t="s">
        <v>35</v>
      </c>
      <c r="D2576" s="3">
        <v>59276</v>
      </c>
    </row>
    <row r="2577" spans="1:4" x14ac:dyDescent="0.25">
      <c r="A2577" s="5">
        <v>1994</v>
      </c>
      <c r="B2577" s="5" t="s">
        <v>7</v>
      </c>
      <c r="C2577" s="5" t="s">
        <v>35</v>
      </c>
      <c r="D2577" s="3">
        <v>62667</v>
      </c>
    </row>
    <row r="2578" spans="1:4" x14ac:dyDescent="0.25">
      <c r="A2578" s="5">
        <v>1994</v>
      </c>
      <c r="B2578" s="5" t="s">
        <v>8</v>
      </c>
      <c r="C2578" s="5" t="s">
        <v>35</v>
      </c>
      <c r="D2578" s="3">
        <v>63557</v>
      </c>
    </row>
    <row r="2579" spans="1:4" x14ac:dyDescent="0.25">
      <c r="A2579" s="5">
        <v>1994</v>
      </c>
      <c r="B2579" s="5" t="s">
        <v>9</v>
      </c>
      <c r="C2579" s="5" t="s">
        <v>35</v>
      </c>
      <c r="D2579" s="3">
        <v>62388</v>
      </c>
    </row>
    <row r="2580" spans="1:4" x14ac:dyDescent="0.25">
      <c r="A2580" s="5">
        <v>1994</v>
      </c>
      <c r="B2580" s="5" t="s">
        <v>10</v>
      </c>
      <c r="C2580" s="5" t="s">
        <v>35</v>
      </c>
      <c r="D2580" s="3">
        <v>65020</v>
      </c>
    </row>
    <row r="2581" spans="1:4" x14ac:dyDescent="0.25">
      <c r="A2581" s="5">
        <v>1994</v>
      </c>
      <c r="B2581" s="5" t="s">
        <v>11</v>
      </c>
      <c r="C2581" s="5" t="s">
        <v>35</v>
      </c>
      <c r="D2581" s="3">
        <v>60789</v>
      </c>
    </row>
    <row r="2582" spans="1:4" x14ac:dyDescent="0.25">
      <c r="A2582" s="5">
        <v>1995</v>
      </c>
      <c r="B2582" s="5" t="s">
        <v>12</v>
      </c>
      <c r="C2582" s="5" t="s">
        <v>35</v>
      </c>
      <c r="D2582" s="3">
        <v>51598</v>
      </c>
    </row>
    <row r="2583" spans="1:4" x14ac:dyDescent="0.25">
      <c r="A2583" s="5">
        <v>1995</v>
      </c>
      <c r="B2583" s="5" t="s">
        <v>13</v>
      </c>
      <c r="C2583" s="5" t="s">
        <v>35</v>
      </c>
      <c r="D2583" s="3">
        <v>52777</v>
      </c>
    </row>
    <row r="2584" spans="1:4" x14ac:dyDescent="0.25">
      <c r="A2584" s="5">
        <v>1995</v>
      </c>
      <c r="B2584" s="5" t="s">
        <v>14</v>
      </c>
      <c r="C2584" s="5" t="s">
        <v>35</v>
      </c>
      <c r="D2584" s="3">
        <v>66752</v>
      </c>
    </row>
    <row r="2585" spans="1:4" x14ac:dyDescent="0.25">
      <c r="A2585" s="5">
        <v>1995</v>
      </c>
      <c r="B2585" s="5" t="s">
        <v>15</v>
      </c>
      <c r="C2585" s="5" t="s">
        <v>35</v>
      </c>
      <c r="D2585" s="3">
        <v>58038</v>
      </c>
    </row>
    <row r="2586" spans="1:4" x14ac:dyDescent="0.25">
      <c r="A2586" s="5">
        <v>1995</v>
      </c>
      <c r="B2586" s="5" t="s">
        <v>4</v>
      </c>
      <c r="C2586" s="5" t="s">
        <v>35</v>
      </c>
      <c r="D2586" s="3">
        <v>58309</v>
      </c>
    </row>
    <row r="2587" spans="1:4" x14ac:dyDescent="0.25">
      <c r="A2587" s="5">
        <v>1995</v>
      </c>
      <c r="B2587" s="5" t="s">
        <v>5</v>
      </c>
      <c r="C2587" s="5" t="s">
        <v>35</v>
      </c>
      <c r="D2587" s="3">
        <v>55964</v>
      </c>
    </row>
    <row r="2588" spans="1:4" x14ac:dyDescent="0.25">
      <c r="A2588" s="5">
        <v>1995</v>
      </c>
      <c r="B2588" s="5" t="s">
        <v>6</v>
      </c>
      <c r="C2588" s="5" t="s">
        <v>35</v>
      </c>
      <c r="D2588" s="3">
        <v>58323</v>
      </c>
    </row>
    <row r="2589" spans="1:4" x14ac:dyDescent="0.25">
      <c r="A2589" s="5">
        <v>1995</v>
      </c>
      <c r="B2589" s="5" t="s">
        <v>7</v>
      </c>
      <c r="C2589" s="5" t="s">
        <v>35</v>
      </c>
      <c r="D2589" s="3">
        <v>63941</v>
      </c>
    </row>
    <row r="2590" spans="1:4" x14ac:dyDescent="0.25">
      <c r="A2590" s="5">
        <v>1995</v>
      </c>
      <c r="B2590" s="5" t="s">
        <v>8</v>
      </c>
      <c r="C2590" s="5" t="s">
        <v>35</v>
      </c>
      <c r="D2590" s="3">
        <v>62004</v>
      </c>
    </row>
    <row r="2591" spans="1:4" x14ac:dyDescent="0.25">
      <c r="A2591" s="5">
        <v>1995</v>
      </c>
      <c r="B2591" s="5" t="s">
        <v>9</v>
      </c>
      <c r="C2591" s="5" t="s">
        <v>35</v>
      </c>
      <c r="D2591" s="3">
        <v>60074</v>
      </c>
    </row>
    <row r="2592" spans="1:4" x14ac:dyDescent="0.25">
      <c r="A2592" s="5">
        <v>1995</v>
      </c>
      <c r="B2592" s="5" t="s">
        <v>10</v>
      </c>
      <c r="C2592" s="5" t="s">
        <v>35</v>
      </c>
      <c r="D2592" s="3">
        <v>63001</v>
      </c>
    </row>
    <row r="2593" spans="1:4" x14ac:dyDescent="0.25">
      <c r="A2593" s="5">
        <v>1995</v>
      </c>
      <c r="B2593" s="5" t="s">
        <v>11</v>
      </c>
      <c r="C2593" s="5" t="s">
        <v>35</v>
      </c>
      <c r="D2593" s="3">
        <v>55149</v>
      </c>
    </row>
    <row r="2594" spans="1:4" x14ac:dyDescent="0.25">
      <c r="A2594" s="5">
        <v>1996</v>
      </c>
      <c r="B2594" s="5" t="s">
        <v>12</v>
      </c>
      <c r="C2594" s="5" t="s">
        <v>35</v>
      </c>
      <c r="D2594" s="3">
        <v>53038</v>
      </c>
    </row>
    <row r="2595" spans="1:4" x14ac:dyDescent="0.25">
      <c r="A2595" s="5">
        <v>1996</v>
      </c>
      <c r="B2595" s="5" t="s">
        <v>13</v>
      </c>
      <c r="C2595" s="5" t="s">
        <v>35</v>
      </c>
      <c r="D2595" s="3">
        <v>54842</v>
      </c>
    </row>
    <row r="2596" spans="1:4" x14ac:dyDescent="0.25">
      <c r="A2596" s="5">
        <v>1996</v>
      </c>
      <c r="B2596" s="5" t="s">
        <v>14</v>
      </c>
      <c r="C2596" s="5" t="s">
        <v>35</v>
      </c>
      <c r="D2596" s="3">
        <v>63532</v>
      </c>
    </row>
    <row r="2597" spans="1:4" x14ac:dyDescent="0.25">
      <c r="A2597" s="5">
        <v>1996</v>
      </c>
      <c r="B2597" s="5" t="s">
        <v>15</v>
      </c>
      <c r="C2597" s="5" t="s">
        <v>35</v>
      </c>
      <c r="D2597" s="3">
        <v>64891</v>
      </c>
    </row>
    <row r="2598" spans="1:4" x14ac:dyDescent="0.25">
      <c r="A2598" s="5">
        <v>1996</v>
      </c>
      <c r="B2598" s="5" t="s">
        <v>4</v>
      </c>
      <c r="C2598" s="5" t="s">
        <v>35</v>
      </c>
      <c r="D2598" s="3">
        <v>70333</v>
      </c>
    </row>
    <row r="2599" spans="1:4" x14ac:dyDescent="0.25">
      <c r="A2599" s="5">
        <v>1996</v>
      </c>
      <c r="B2599" s="5" t="s">
        <v>5</v>
      </c>
      <c r="C2599" s="5" t="s">
        <v>35</v>
      </c>
      <c r="D2599" s="3">
        <v>58394</v>
      </c>
    </row>
    <row r="2600" spans="1:4" x14ac:dyDescent="0.25">
      <c r="A2600" s="5">
        <v>1996</v>
      </c>
      <c r="B2600" s="5" t="s">
        <v>6</v>
      </c>
      <c r="C2600" s="5" t="s">
        <v>35</v>
      </c>
      <c r="D2600" s="3">
        <v>64211</v>
      </c>
    </row>
    <row r="2601" spans="1:4" x14ac:dyDescent="0.25">
      <c r="A2601" s="5">
        <v>1996</v>
      </c>
      <c r="B2601" s="5" t="s">
        <v>7</v>
      </c>
      <c r="C2601" s="5" t="s">
        <v>35</v>
      </c>
      <c r="D2601" s="3">
        <v>62905</v>
      </c>
    </row>
    <row r="2602" spans="1:4" x14ac:dyDescent="0.25">
      <c r="A2602" s="5">
        <v>1996</v>
      </c>
      <c r="B2602" s="5" t="s">
        <v>8</v>
      </c>
      <c r="C2602" s="5" t="s">
        <v>35</v>
      </c>
      <c r="D2602" s="3">
        <v>62721</v>
      </c>
    </row>
    <row r="2603" spans="1:4" x14ac:dyDescent="0.25">
      <c r="A2603" s="5">
        <v>1996</v>
      </c>
      <c r="B2603" s="5" t="s">
        <v>9</v>
      </c>
      <c r="C2603" s="5" t="s">
        <v>35</v>
      </c>
      <c r="D2603" s="3">
        <v>71527</v>
      </c>
    </row>
    <row r="2604" spans="1:4" x14ac:dyDescent="0.25">
      <c r="A2604" s="5">
        <v>1996</v>
      </c>
      <c r="B2604" s="5" t="s">
        <v>10</v>
      </c>
      <c r="C2604" s="5" t="s">
        <v>35</v>
      </c>
      <c r="D2604" s="3">
        <v>65028</v>
      </c>
    </row>
    <row r="2605" spans="1:4" x14ac:dyDescent="0.25">
      <c r="A2605" s="5">
        <v>1996</v>
      </c>
      <c r="B2605" s="5" t="s">
        <v>11</v>
      </c>
      <c r="C2605" s="5" t="s">
        <v>35</v>
      </c>
      <c r="D2605" s="3">
        <v>58204</v>
      </c>
    </row>
    <row r="2606" spans="1:4" x14ac:dyDescent="0.25">
      <c r="A2606" s="5">
        <v>1997</v>
      </c>
      <c r="B2606" s="5" t="s">
        <v>12</v>
      </c>
      <c r="C2606" s="5" t="s">
        <v>35</v>
      </c>
      <c r="D2606" s="3">
        <v>52138</v>
      </c>
    </row>
    <row r="2607" spans="1:4" x14ac:dyDescent="0.25">
      <c r="A2607" s="5">
        <v>1997</v>
      </c>
      <c r="B2607" s="5" t="s">
        <v>13</v>
      </c>
      <c r="C2607" s="5" t="s">
        <v>35</v>
      </c>
      <c r="D2607" s="3">
        <v>54877</v>
      </c>
    </row>
    <row r="2608" spans="1:4" x14ac:dyDescent="0.25">
      <c r="A2608" s="5">
        <v>1997</v>
      </c>
      <c r="B2608" s="5" t="s">
        <v>14</v>
      </c>
      <c r="C2608" s="5" t="s">
        <v>35</v>
      </c>
      <c r="D2608" s="3">
        <v>60973</v>
      </c>
    </row>
    <row r="2609" spans="1:4" x14ac:dyDescent="0.25">
      <c r="A2609" s="5">
        <v>1997</v>
      </c>
      <c r="B2609" s="5" t="s">
        <v>15</v>
      </c>
      <c r="C2609" s="5" t="s">
        <v>35</v>
      </c>
      <c r="D2609" s="3">
        <v>71496</v>
      </c>
    </row>
    <row r="2610" spans="1:4" x14ac:dyDescent="0.25">
      <c r="A2610" s="5">
        <v>1997</v>
      </c>
      <c r="B2610" s="5" t="s">
        <v>4</v>
      </c>
      <c r="C2610" s="5" t="s">
        <v>35</v>
      </c>
      <c r="D2610" s="3">
        <v>68293</v>
      </c>
    </row>
    <row r="2611" spans="1:4" x14ac:dyDescent="0.25">
      <c r="A2611" s="5">
        <v>1997</v>
      </c>
      <c r="B2611" s="5" t="s">
        <v>5</v>
      </c>
      <c r="C2611" s="5" t="s">
        <v>35</v>
      </c>
      <c r="D2611" s="3">
        <v>59622</v>
      </c>
    </row>
    <row r="2612" spans="1:4" x14ac:dyDescent="0.25">
      <c r="A2612" s="5">
        <v>1997</v>
      </c>
      <c r="B2612" s="5" t="s">
        <v>6</v>
      </c>
      <c r="C2612" s="5" t="s">
        <v>35</v>
      </c>
      <c r="D2612" s="3">
        <v>65701</v>
      </c>
    </row>
    <row r="2613" spans="1:4" x14ac:dyDescent="0.25">
      <c r="A2613" s="5">
        <v>1997</v>
      </c>
      <c r="B2613" s="5" t="s">
        <v>7</v>
      </c>
      <c r="C2613" s="5" t="s">
        <v>35</v>
      </c>
      <c r="D2613" s="3">
        <v>62455</v>
      </c>
    </row>
    <row r="2614" spans="1:4" x14ac:dyDescent="0.25">
      <c r="A2614" s="5">
        <v>1997</v>
      </c>
      <c r="B2614" s="5" t="s">
        <v>8</v>
      </c>
      <c r="C2614" s="5" t="s">
        <v>35</v>
      </c>
      <c r="D2614" s="3">
        <v>67931</v>
      </c>
    </row>
    <row r="2615" spans="1:4" x14ac:dyDescent="0.25">
      <c r="A2615" s="5">
        <v>1997</v>
      </c>
      <c r="B2615" s="5" t="s">
        <v>9</v>
      </c>
      <c r="C2615" s="5" t="s">
        <v>35</v>
      </c>
      <c r="D2615" s="3">
        <v>70195</v>
      </c>
    </row>
    <row r="2616" spans="1:4" x14ac:dyDescent="0.25">
      <c r="A2616" s="5">
        <v>1997</v>
      </c>
      <c r="B2616" s="5" t="s">
        <v>10</v>
      </c>
      <c r="C2616" s="5" t="s">
        <v>35</v>
      </c>
      <c r="D2616" s="3">
        <v>62886</v>
      </c>
    </row>
    <row r="2617" spans="1:4" x14ac:dyDescent="0.25">
      <c r="A2617" s="5">
        <v>1997</v>
      </c>
      <c r="B2617" s="5" t="s">
        <v>11</v>
      </c>
      <c r="C2617" s="5" t="s">
        <v>35</v>
      </c>
      <c r="D2617" s="3">
        <v>58387</v>
      </c>
    </row>
    <row r="2618" spans="1:4" x14ac:dyDescent="0.25">
      <c r="A2618" s="5">
        <v>1998</v>
      </c>
      <c r="B2618" s="5" t="s">
        <v>12</v>
      </c>
      <c r="C2618" s="5" t="s">
        <v>35</v>
      </c>
      <c r="D2618" s="3">
        <v>53109</v>
      </c>
    </row>
    <row r="2619" spans="1:4" x14ac:dyDescent="0.25">
      <c r="A2619" s="5">
        <v>1998</v>
      </c>
      <c r="B2619" s="5" t="s">
        <v>13</v>
      </c>
      <c r="C2619" s="5" t="s">
        <v>35</v>
      </c>
      <c r="D2619" s="3">
        <v>54456</v>
      </c>
    </row>
    <row r="2620" spans="1:4" x14ac:dyDescent="0.25">
      <c r="A2620" s="5">
        <v>1998</v>
      </c>
      <c r="B2620" s="5" t="s">
        <v>14</v>
      </c>
      <c r="C2620" s="5" t="s">
        <v>35</v>
      </c>
      <c r="D2620" s="3">
        <v>69263</v>
      </c>
    </row>
    <row r="2621" spans="1:4" x14ac:dyDescent="0.25">
      <c r="A2621" s="5">
        <v>1998</v>
      </c>
      <c r="B2621" s="5" t="s">
        <v>15</v>
      </c>
      <c r="C2621" s="5" t="s">
        <v>35</v>
      </c>
      <c r="D2621" s="3">
        <v>69673</v>
      </c>
    </row>
    <row r="2622" spans="1:4" x14ac:dyDescent="0.25">
      <c r="A2622" s="5">
        <v>1998</v>
      </c>
      <c r="B2622" s="5" t="s">
        <v>4</v>
      </c>
      <c r="C2622" s="5" t="s">
        <v>35</v>
      </c>
      <c r="D2622" s="3">
        <v>64894</v>
      </c>
    </row>
    <row r="2623" spans="1:4" x14ac:dyDescent="0.25">
      <c r="A2623" s="5">
        <v>1998</v>
      </c>
      <c r="B2623" s="5" t="s">
        <v>5</v>
      </c>
      <c r="C2623" s="5" t="s">
        <v>35</v>
      </c>
      <c r="D2623" s="3">
        <v>64551</v>
      </c>
    </row>
    <row r="2624" spans="1:4" x14ac:dyDescent="0.25">
      <c r="A2624" s="5">
        <v>1998</v>
      </c>
      <c r="B2624" s="5" t="s">
        <v>6</v>
      </c>
      <c r="C2624" s="5" t="s">
        <v>35</v>
      </c>
      <c r="D2624" s="3">
        <v>70418</v>
      </c>
    </row>
    <row r="2625" spans="1:4" x14ac:dyDescent="0.25">
      <c r="A2625" s="5">
        <v>1998</v>
      </c>
      <c r="B2625" s="5" t="s">
        <v>7</v>
      </c>
      <c r="C2625" s="5" t="s">
        <v>35</v>
      </c>
      <c r="D2625" s="3">
        <v>66893</v>
      </c>
    </row>
    <row r="2626" spans="1:4" x14ac:dyDescent="0.25">
      <c r="A2626" s="5">
        <v>1998</v>
      </c>
      <c r="B2626" s="5" t="s">
        <v>8</v>
      </c>
      <c r="C2626" s="5" t="s">
        <v>35</v>
      </c>
      <c r="D2626" s="3">
        <v>71179</v>
      </c>
    </row>
    <row r="2627" spans="1:4" x14ac:dyDescent="0.25">
      <c r="A2627" s="5">
        <v>1998</v>
      </c>
      <c r="B2627" s="5" t="s">
        <v>9</v>
      </c>
      <c r="C2627" s="5" t="s">
        <v>35</v>
      </c>
      <c r="D2627" s="3">
        <v>71831</v>
      </c>
    </row>
    <row r="2628" spans="1:4" x14ac:dyDescent="0.25">
      <c r="A2628" s="5">
        <v>1998</v>
      </c>
      <c r="B2628" s="5" t="s">
        <v>10</v>
      </c>
      <c r="C2628" s="5" t="s">
        <v>35</v>
      </c>
      <c r="D2628" s="3">
        <v>72184</v>
      </c>
    </row>
    <row r="2629" spans="1:4" x14ac:dyDescent="0.25">
      <c r="A2629" s="5">
        <v>1998</v>
      </c>
      <c r="B2629" s="5" t="s">
        <v>11</v>
      </c>
      <c r="C2629" s="5" t="s">
        <v>35</v>
      </c>
      <c r="D2629" s="3">
        <v>68869</v>
      </c>
    </row>
    <row r="2630" spans="1:4" x14ac:dyDescent="0.25">
      <c r="A2630" s="5">
        <v>1999</v>
      </c>
      <c r="B2630" s="5" t="s">
        <v>12</v>
      </c>
      <c r="C2630" s="5" t="s">
        <v>35</v>
      </c>
      <c r="D2630" s="3">
        <v>57189</v>
      </c>
    </row>
    <row r="2631" spans="1:4" x14ac:dyDescent="0.25">
      <c r="A2631" s="5">
        <v>1999</v>
      </c>
      <c r="B2631" s="5" t="s">
        <v>13</v>
      </c>
      <c r="C2631" s="5" t="s">
        <v>35</v>
      </c>
      <c r="D2631" s="3">
        <v>58801</v>
      </c>
    </row>
    <row r="2632" spans="1:4" x14ac:dyDescent="0.25">
      <c r="A2632" s="5">
        <v>1999</v>
      </c>
      <c r="B2632" s="5" t="s">
        <v>14</v>
      </c>
      <c r="C2632" s="5" t="s">
        <v>35</v>
      </c>
      <c r="D2632" s="3">
        <v>75663</v>
      </c>
    </row>
    <row r="2633" spans="1:4" x14ac:dyDescent="0.25">
      <c r="A2633" s="5">
        <v>1999</v>
      </c>
      <c r="B2633" s="5" t="s">
        <v>15</v>
      </c>
      <c r="C2633" s="5" t="s">
        <v>35</v>
      </c>
      <c r="D2633" s="3">
        <v>75782</v>
      </c>
    </row>
    <row r="2634" spans="1:4" x14ac:dyDescent="0.25">
      <c r="A2634" s="5">
        <v>1999</v>
      </c>
      <c r="B2634" s="5" t="s">
        <v>4</v>
      </c>
      <c r="C2634" s="5" t="s">
        <v>35</v>
      </c>
      <c r="D2634" s="3">
        <v>70564</v>
      </c>
    </row>
    <row r="2635" spans="1:4" x14ac:dyDescent="0.25">
      <c r="A2635" s="5">
        <v>1999</v>
      </c>
      <c r="B2635" s="5" t="s">
        <v>5</v>
      </c>
      <c r="C2635" s="5" t="s">
        <v>35</v>
      </c>
      <c r="D2635" s="3">
        <v>71581</v>
      </c>
    </row>
    <row r="2636" spans="1:4" x14ac:dyDescent="0.25">
      <c r="A2636" s="5">
        <v>1999</v>
      </c>
      <c r="B2636" s="5" t="s">
        <v>6</v>
      </c>
      <c r="C2636" s="5" t="s">
        <v>35</v>
      </c>
      <c r="D2636" s="3">
        <v>71869</v>
      </c>
    </row>
    <row r="2637" spans="1:4" x14ac:dyDescent="0.25">
      <c r="A2637" s="5">
        <v>1999</v>
      </c>
      <c r="B2637" s="5" t="s">
        <v>7</v>
      </c>
      <c r="C2637" s="5" t="s">
        <v>35</v>
      </c>
      <c r="D2637" s="3">
        <v>69410</v>
      </c>
    </row>
    <row r="2638" spans="1:4" x14ac:dyDescent="0.25">
      <c r="A2638" s="5">
        <v>1999</v>
      </c>
      <c r="B2638" s="5" t="s">
        <v>8</v>
      </c>
      <c r="C2638" s="5" t="s">
        <v>35</v>
      </c>
      <c r="D2638" s="3">
        <v>75587</v>
      </c>
    </row>
    <row r="2639" spans="1:4" x14ac:dyDescent="0.25">
      <c r="A2639" s="5">
        <v>1999</v>
      </c>
      <c r="B2639" s="5" t="s">
        <v>9</v>
      </c>
      <c r="C2639" s="5" t="s">
        <v>35</v>
      </c>
      <c r="D2639" s="3">
        <v>72266</v>
      </c>
    </row>
    <row r="2640" spans="1:4" x14ac:dyDescent="0.25">
      <c r="A2640" s="5">
        <v>1999</v>
      </c>
      <c r="B2640" s="5" t="s">
        <v>10</v>
      </c>
      <c r="C2640" s="5" t="s">
        <v>35</v>
      </c>
      <c r="D2640" s="3">
        <v>75563</v>
      </c>
    </row>
    <row r="2641" spans="1:4" x14ac:dyDescent="0.25">
      <c r="A2641" s="5">
        <v>1999</v>
      </c>
      <c r="B2641" s="5" t="s">
        <v>11</v>
      </c>
      <c r="C2641" s="5" t="s">
        <v>35</v>
      </c>
      <c r="D2641" s="3">
        <v>70626</v>
      </c>
    </row>
    <row r="2642" spans="1:4" x14ac:dyDescent="0.25">
      <c r="A2642" s="5">
        <v>2000</v>
      </c>
      <c r="B2642" s="5" t="s">
        <v>12</v>
      </c>
      <c r="C2642" s="5" t="s">
        <v>35</v>
      </c>
      <c r="D2642" s="3">
        <v>56234</v>
      </c>
    </row>
    <row r="2643" spans="1:4" x14ac:dyDescent="0.25">
      <c r="A2643" s="5">
        <v>2000</v>
      </c>
      <c r="B2643" s="5" t="s">
        <v>13</v>
      </c>
      <c r="C2643" s="5" t="s">
        <v>35</v>
      </c>
      <c r="D2643" s="3">
        <v>63320</v>
      </c>
    </row>
    <row r="2644" spans="1:4" x14ac:dyDescent="0.25">
      <c r="A2644" s="5">
        <v>2000</v>
      </c>
      <c r="B2644" s="5" t="s">
        <v>14</v>
      </c>
      <c r="C2644" s="5" t="s">
        <v>35</v>
      </c>
      <c r="D2644" s="3">
        <v>82159</v>
      </c>
    </row>
    <row r="2645" spans="1:4" x14ac:dyDescent="0.25">
      <c r="A2645" s="5">
        <v>2000</v>
      </c>
      <c r="B2645" s="5" t="s">
        <v>15</v>
      </c>
      <c r="C2645" s="5" t="s">
        <v>35</v>
      </c>
      <c r="D2645" s="3">
        <v>70349</v>
      </c>
    </row>
    <row r="2646" spans="1:4" x14ac:dyDescent="0.25">
      <c r="A2646" s="5">
        <v>2000</v>
      </c>
      <c r="B2646" s="5" t="s">
        <v>4</v>
      </c>
      <c r="C2646" s="5" t="s">
        <v>35</v>
      </c>
      <c r="D2646" s="3">
        <v>74073</v>
      </c>
    </row>
    <row r="2647" spans="1:4" x14ac:dyDescent="0.25">
      <c r="A2647" s="5">
        <v>2000</v>
      </c>
      <c r="B2647" s="5" t="s">
        <v>5</v>
      </c>
      <c r="C2647" s="5" t="s">
        <v>35</v>
      </c>
      <c r="D2647" s="3">
        <v>71171</v>
      </c>
    </row>
    <row r="2648" spans="1:4" x14ac:dyDescent="0.25">
      <c r="A2648" s="5">
        <v>2000</v>
      </c>
      <c r="B2648" s="5" t="s">
        <v>6</v>
      </c>
      <c r="C2648" s="5" t="s">
        <v>35</v>
      </c>
      <c r="D2648" s="3">
        <v>72447</v>
      </c>
    </row>
    <row r="2649" spans="1:4" x14ac:dyDescent="0.25">
      <c r="A2649" s="5">
        <v>2000</v>
      </c>
      <c r="B2649" s="5" t="s">
        <v>7</v>
      </c>
      <c r="C2649" s="5" t="s">
        <v>35</v>
      </c>
      <c r="D2649" s="3">
        <v>78360</v>
      </c>
    </row>
    <row r="2650" spans="1:4" x14ac:dyDescent="0.25">
      <c r="A2650" s="5">
        <v>2000</v>
      </c>
      <c r="B2650" s="5" t="s">
        <v>8</v>
      </c>
      <c r="C2650" s="5" t="s">
        <v>35</v>
      </c>
      <c r="D2650" s="3">
        <v>78029</v>
      </c>
    </row>
    <row r="2651" spans="1:4" x14ac:dyDescent="0.25">
      <c r="A2651" s="5">
        <v>2000</v>
      </c>
      <c r="B2651" s="5" t="s">
        <v>9</v>
      </c>
      <c r="C2651" s="5" t="s">
        <v>35</v>
      </c>
      <c r="D2651" s="3">
        <v>76863</v>
      </c>
    </row>
    <row r="2652" spans="1:4" x14ac:dyDescent="0.25">
      <c r="A2652" s="5">
        <v>2000</v>
      </c>
      <c r="B2652" s="5" t="s">
        <v>10</v>
      </c>
      <c r="C2652" s="5" t="s">
        <v>35</v>
      </c>
      <c r="D2652" s="3">
        <v>73898</v>
      </c>
    </row>
    <row r="2653" spans="1:4" x14ac:dyDescent="0.25">
      <c r="A2653" s="5">
        <v>2000</v>
      </c>
      <c r="B2653" s="5" t="s">
        <v>11</v>
      </c>
      <c r="C2653" s="5" t="s">
        <v>35</v>
      </c>
      <c r="D2653" s="3">
        <v>64768</v>
      </c>
    </row>
    <row r="2654" spans="1:4" x14ac:dyDescent="0.25">
      <c r="A2654" s="5">
        <v>2001</v>
      </c>
      <c r="B2654" s="5" t="s">
        <v>12</v>
      </c>
      <c r="C2654" s="5" t="s">
        <v>35</v>
      </c>
      <c r="D2654" s="3">
        <v>57748</v>
      </c>
    </row>
    <row r="2655" spans="1:4" x14ac:dyDescent="0.25">
      <c r="A2655" s="5">
        <v>2001</v>
      </c>
      <c r="B2655" s="5" t="s">
        <v>13</v>
      </c>
      <c r="C2655" s="5" t="s">
        <v>35</v>
      </c>
      <c r="D2655" s="3">
        <v>60351</v>
      </c>
    </row>
    <row r="2656" spans="1:4" x14ac:dyDescent="0.25">
      <c r="A2656" s="5">
        <v>2001</v>
      </c>
      <c r="B2656" s="5" t="s">
        <v>14</v>
      </c>
      <c r="C2656" s="5" t="s">
        <v>35</v>
      </c>
      <c r="D2656" s="3">
        <v>72858</v>
      </c>
    </row>
    <row r="2657" spans="1:4" x14ac:dyDescent="0.25">
      <c r="A2657" s="5">
        <v>2001</v>
      </c>
      <c r="B2657" s="5" t="s">
        <v>15</v>
      </c>
      <c r="C2657" s="5" t="s">
        <v>35</v>
      </c>
      <c r="D2657" s="3">
        <v>66224</v>
      </c>
    </row>
    <row r="2658" spans="1:4" x14ac:dyDescent="0.25">
      <c r="A2658" s="5">
        <v>2001</v>
      </c>
      <c r="B2658" s="5" t="s">
        <v>4</v>
      </c>
      <c r="C2658" s="5" t="s">
        <v>35</v>
      </c>
      <c r="D2658" s="3">
        <v>71745</v>
      </c>
    </row>
    <row r="2659" spans="1:4" x14ac:dyDescent="0.25">
      <c r="A2659" s="5">
        <v>2001</v>
      </c>
      <c r="B2659" s="5" t="s">
        <v>5</v>
      </c>
      <c r="C2659" s="5" t="s">
        <v>35</v>
      </c>
      <c r="D2659" s="3">
        <v>68005</v>
      </c>
    </row>
    <row r="2660" spans="1:4" x14ac:dyDescent="0.25">
      <c r="A2660" s="5">
        <v>2001</v>
      </c>
      <c r="B2660" s="5" t="s">
        <v>6</v>
      </c>
      <c r="C2660" s="5" t="s">
        <v>35</v>
      </c>
      <c r="D2660" s="3">
        <v>63772</v>
      </c>
    </row>
    <row r="2661" spans="1:4" x14ac:dyDescent="0.25">
      <c r="A2661" s="5">
        <v>2001</v>
      </c>
      <c r="B2661" s="5" t="s">
        <v>7</v>
      </c>
      <c r="C2661" s="5" t="s">
        <v>35</v>
      </c>
      <c r="D2661" s="3">
        <v>69537</v>
      </c>
    </row>
    <row r="2662" spans="1:4" x14ac:dyDescent="0.25">
      <c r="A2662" s="5">
        <v>2001</v>
      </c>
      <c r="B2662" s="5" t="s">
        <v>8</v>
      </c>
      <c r="C2662" s="5" t="s">
        <v>35</v>
      </c>
      <c r="D2662" s="3">
        <v>65443</v>
      </c>
    </row>
    <row r="2663" spans="1:4" x14ac:dyDescent="0.25">
      <c r="A2663" s="5">
        <v>2001</v>
      </c>
      <c r="B2663" s="5" t="s">
        <v>9</v>
      </c>
      <c r="C2663" s="5" t="s">
        <v>35</v>
      </c>
      <c r="D2663" s="3">
        <v>66443</v>
      </c>
    </row>
    <row r="2664" spans="1:4" x14ac:dyDescent="0.25">
      <c r="A2664" s="5">
        <v>2001</v>
      </c>
      <c r="B2664" s="5" t="s">
        <v>10</v>
      </c>
      <c r="C2664" s="5" t="s">
        <v>35</v>
      </c>
      <c r="D2664" s="3">
        <v>66204</v>
      </c>
    </row>
    <row r="2665" spans="1:4" x14ac:dyDescent="0.25">
      <c r="A2665" s="5">
        <v>2001</v>
      </c>
      <c r="B2665" s="5" t="s">
        <v>11</v>
      </c>
      <c r="C2665" s="5" t="s">
        <v>35</v>
      </c>
      <c r="D2665" s="3">
        <v>47544</v>
      </c>
    </row>
    <row r="2666" spans="1:4" x14ac:dyDescent="0.25">
      <c r="A2666" s="5">
        <v>2002</v>
      </c>
      <c r="B2666" s="5" t="s">
        <v>12</v>
      </c>
      <c r="C2666" s="5" t="s">
        <v>35</v>
      </c>
      <c r="D2666" s="3">
        <v>49711</v>
      </c>
    </row>
    <row r="2667" spans="1:4" x14ac:dyDescent="0.25">
      <c r="A2667" s="5">
        <v>2002</v>
      </c>
      <c r="B2667" s="5" t="s">
        <v>13</v>
      </c>
      <c r="C2667" s="5" t="s">
        <v>35</v>
      </c>
      <c r="D2667" s="3">
        <v>50859</v>
      </c>
    </row>
    <row r="2668" spans="1:4" x14ac:dyDescent="0.25">
      <c r="A2668" s="5">
        <v>2002</v>
      </c>
      <c r="B2668" s="5" t="s">
        <v>14</v>
      </c>
      <c r="C2668" s="5" t="s">
        <v>35</v>
      </c>
      <c r="D2668" s="3">
        <v>57505</v>
      </c>
    </row>
    <row r="2669" spans="1:4" x14ac:dyDescent="0.25">
      <c r="A2669" s="5">
        <v>2002</v>
      </c>
      <c r="B2669" s="5" t="s">
        <v>15</v>
      </c>
      <c r="C2669" s="5" t="s">
        <v>35</v>
      </c>
      <c r="D2669" s="3">
        <v>61503</v>
      </c>
    </row>
    <row r="2670" spans="1:4" x14ac:dyDescent="0.25">
      <c r="A2670" s="5">
        <v>2002</v>
      </c>
      <c r="B2670" s="5" t="s">
        <v>4</v>
      </c>
      <c r="C2670" s="5" t="s">
        <v>35</v>
      </c>
      <c r="D2670" s="3">
        <v>63897</v>
      </c>
    </row>
    <row r="2671" spans="1:4" x14ac:dyDescent="0.25">
      <c r="A2671" s="5">
        <v>2002</v>
      </c>
      <c r="B2671" s="5" t="s">
        <v>5</v>
      </c>
      <c r="C2671" s="5" t="s">
        <v>35</v>
      </c>
      <c r="D2671" s="3">
        <v>58437</v>
      </c>
    </row>
    <row r="2672" spans="1:4" x14ac:dyDescent="0.25">
      <c r="A2672" s="5">
        <v>2002</v>
      </c>
      <c r="B2672" s="5" t="s">
        <v>6</v>
      </c>
      <c r="C2672" s="5" t="s">
        <v>35</v>
      </c>
      <c r="D2672" s="3">
        <v>64163</v>
      </c>
    </row>
    <row r="2673" spans="1:4" x14ac:dyDescent="0.25">
      <c r="A2673" s="5">
        <v>2002</v>
      </c>
      <c r="B2673" s="5" t="s">
        <v>7</v>
      </c>
      <c r="C2673" s="5" t="s">
        <v>35</v>
      </c>
      <c r="D2673" s="3">
        <v>68552</v>
      </c>
    </row>
    <row r="2674" spans="1:4" x14ac:dyDescent="0.25">
      <c r="A2674" s="5">
        <v>2002</v>
      </c>
      <c r="B2674" s="5" t="s">
        <v>8</v>
      </c>
      <c r="C2674" s="5" t="s">
        <v>35</v>
      </c>
      <c r="D2674" s="3">
        <v>66358</v>
      </c>
    </row>
    <row r="2675" spans="1:4" x14ac:dyDescent="0.25">
      <c r="A2675" s="5">
        <v>2002</v>
      </c>
      <c r="B2675" s="5" t="s">
        <v>9</v>
      </c>
      <c r="C2675" s="5" t="s">
        <v>35</v>
      </c>
      <c r="D2675" s="3">
        <v>70671</v>
      </c>
    </row>
    <row r="2676" spans="1:4" x14ac:dyDescent="0.25">
      <c r="A2676" s="5">
        <v>2002</v>
      </c>
      <c r="B2676" s="5" t="s">
        <v>10</v>
      </c>
      <c r="C2676" s="5" t="s">
        <v>35</v>
      </c>
      <c r="D2676" s="3">
        <v>69318</v>
      </c>
    </row>
    <row r="2677" spans="1:4" x14ac:dyDescent="0.25">
      <c r="A2677" s="5">
        <v>2002</v>
      </c>
      <c r="B2677" s="5" t="s">
        <v>11</v>
      </c>
      <c r="C2677" s="5" t="s">
        <v>35</v>
      </c>
      <c r="D2677" s="3">
        <v>61801</v>
      </c>
    </row>
    <row r="2678" spans="1:4" x14ac:dyDescent="0.25">
      <c r="A2678" s="5">
        <v>2003</v>
      </c>
      <c r="B2678" s="5" t="s">
        <v>12</v>
      </c>
      <c r="C2678" s="5" t="s">
        <v>35</v>
      </c>
      <c r="D2678" s="3">
        <v>55058</v>
      </c>
    </row>
    <row r="2679" spans="1:4" x14ac:dyDescent="0.25">
      <c r="A2679" s="5">
        <v>2003</v>
      </c>
      <c r="B2679" s="5" t="s">
        <v>13</v>
      </c>
      <c r="C2679" s="5" t="s">
        <v>35</v>
      </c>
      <c r="D2679" s="3">
        <v>55028</v>
      </c>
    </row>
    <row r="2680" spans="1:4" x14ac:dyDescent="0.25">
      <c r="A2680" s="5">
        <v>2003</v>
      </c>
      <c r="B2680" s="5" t="s">
        <v>14</v>
      </c>
      <c r="C2680" s="5" t="s">
        <v>35</v>
      </c>
      <c r="D2680" s="3">
        <v>63337</v>
      </c>
    </row>
    <row r="2681" spans="1:4" x14ac:dyDescent="0.25">
      <c r="A2681" s="5">
        <v>2003</v>
      </c>
      <c r="B2681" s="5" t="s">
        <v>15</v>
      </c>
      <c r="C2681" s="5" t="s">
        <v>35</v>
      </c>
      <c r="D2681" s="3">
        <v>69490</v>
      </c>
    </row>
    <row r="2682" spans="1:4" x14ac:dyDescent="0.25">
      <c r="A2682" s="5">
        <v>2003</v>
      </c>
      <c r="B2682" s="5" t="s">
        <v>4</v>
      </c>
      <c r="C2682" s="5" t="s">
        <v>35</v>
      </c>
      <c r="D2682" s="3">
        <v>73117</v>
      </c>
    </row>
    <row r="2683" spans="1:4" x14ac:dyDescent="0.25">
      <c r="A2683" s="5">
        <v>2003</v>
      </c>
      <c r="B2683" s="5" t="s">
        <v>5</v>
      </c>
      <c r="C2683" s="5" t="s">
        <v>35</v>
      </c>
      <c r="D2683" s="3">
        <v>67322</v>
      </c>
    </row>
    <row r="2684" spans="1:4" x14ac:dyDescent="0.25">
      <c r="A2684" s="5">
        <v>2003</v>
      </c>
      <c r="B2684" s="5" t="s">
        <v>6</v>
      </c>
      <c r="C2684" s="5" t="s">
        <v>35</v>
      </c>
      <c r="D2684" s="3">
        <v>70832</v>
      </c>
    </row>
    <row r="2685" spans="1:4" x14ac:dyDescent="0.25">
      <c r="A2685" s="5">
        <v>2003</v>
      </c>
      <c r="B2685" s="5" t="s">
        <v>7</v>
      </c>
      <c r="C2685" s="5" t="s">
        <v>35</v>
      </c>
      <c r="D2685" s="3">
        <v>72204</v>
      </c>
    </row>
    <row r="2686" spans="1:4" x14ac:dyDescent="0.25">
      <c r="A2686" s="5">
        <v>2003</v>
      </c>
      <c r="B2686" s="5" t="s">
        <v>8</v>
      </c>
      <c r="C2686" s="5" t="s">
        <v>35</v>
      </c>
      <c r="D2686" s="3">
        <v>72205</v>
      </c>
    </row>
    <row r="2687" spans="1:4" x14ac:dyDescent="0.25">
      <c r="A2687" s="5">
        <v>2003</v>
      </c>
      <c r="B2687" s="5" t="s">
        <v>9</v>
      </c>
      <c r="C2687" s="5" t="s">
        <v>35</v>
      </c>
      <c r="D2687" s="3">
        <v>72205</v>
      </c>
    </row>
    <row r="2688" spans="1:4" x14ac:dyDescent="0.25">
      <c r="A2688" s="5">
        <v>2003</v>
      </c>
      <c r="B2688" s="5" t="s">
        <v>10</v>
      </c>
      <c r="C2688" s="5" t="s">
        <v>35</v>
      </c>
      <c r="D2688" s="3">
        <v>66598</v>
      </c>
    </row>
    <row r="2689" spans="1:4" x14ac:dyDescent="0.25">
      <c r="A2689" s="5">
        <v>2003</v>
      </c>
      <c r="B2689" s="5" t="s">
        <v>11</v>
      </c>
      <c r="C2689" s="5" t="s">
        <v>35</v>
      </c>
      <c r="D2689" s="3">
        <v>63364</v>
      </c>
    </row>
    <row r="2690" spans="1:4" x14ac:dyDescent="0.25">
      <c r="A2690" s="5">
        <v>2004</v>
      </c>
      <c r="B2690" s="5" t="s">
        <v>12</v>
      </c>
      <c r="C2690" s="5" t="s">
        <v>35</v>
      </c>
      <c r="D2690" s="3">
        <v>52511</v>
      </c>
    </row>
    <row r="2691" spans="1:4" x14ac:dyDescent="0.25">
      <c r="A2691" s="5">
        <v>2004</v>
      </c>
      <c r="B2691" s="5" t="s">
        <v>13</v>
      </c>
      <c r="C2691" s="5" t="s">
        <v>35</v>
      </c>
      <c r="D2691" s="3">
        <v>58973</v>
      </c>
    </row>
    <row r="2692" spans="1:4" x14ac:dyDescent="0.25">
      <c r="A2692" s="5">
        <v>2004</v>
      </c>
      <c r="B2692" s="5" t="s">
        <v>14</v>
      </c>
      <c r="C2692" s="5" t="s">
        <v>35</v>
      </c>
      <c r="D2692" s="3">
        <v>76064</v>
      </c>
    </row>
    <row r="2693" spans="1:4" x14ac:dyDescent="0.25">
      <c r="A2693" s="5">
        <v>2004</v>
      </c>
      <c r="B2693" s="5" t="s">
        <v>15</v>
      </c>
      <c r="C2693" s="5" t="s">
        <v>35</v>
      </c>
      <c r="D2693" s="3">
        <v>65793</v>
      </c>
    </row>
    <row r="2694" spans="1:4" x14ac:dyDescent="0.25">
      <c r="A2694" s="5">
        <v>2004</v>
      </c>
      <c r="B2694" s="5" t="s">
        <v>4</v>
      </c>
      <c r="C2694" s="5" t="s">
        <v>35</v>
      </c>
      <c r="D2694" s="3">
        <v>67919</v>
      </c>
    </row>
    <row r="2695" spans="1:4" x14ac:dyDescent="0.25">
      <c r="A2695" s="5">
        <v>2004</v>
      </c>
      <c r="B2695" s="5" t="s">
        <v>5</v>
      </c>
      <c r="C2695" s="5" t="s">
        <v>35</v>
      </c>
      <c r="D2695" s="3">
        <v>70627</v>
      </c>
    </row>
    <row r="2696" spans="1:4" x14ac:dyDescent="0.25">
      <c r="A2696" s="5">
        <v>2004</v>
      </c>
      <c r="B2696" s="5" t="s">
        <v>6</v>
      </c>
      <c r="C2696" s="5" t="s">
        <v>35</v>
      </c>
      <c r="D2696" s="3">
        <v>69063</v>
      </c>
    </row>
    <row r="2697" spans="1:4" x14ac:dyDescent="0.25">
      <c r="A2697" s="5">
        <v>2004</v>
      </c>
      <c r="B2697" s="5" t="s">
        <v>7</v>
      </c>
      <c r="C2697" s="5" t="s">
        <v>35</v>
      </c>
      <c r="D2697" s="3">
        <v>69171</v>
      </c>
    </row>
    <row r="2698" spans="1:4" x14ac:dyDescent="0.25">
      <c r="A2698" s="5">
        <v>2004</v>
      </c>
      <c r="B2698" s="5" t="s">
        <v>8</v>
      </c>
      <c r="C2698" s="5" t="s">
        <v>35</v>
      </c>
      <c r="D2698" s="3">
        <v>75638</v>
      </c>
    </row>
    <row r="2699" spans="1:4" x14ac:dyDescent="0.25">
      <c r="A2699" s="5">
        <v>2004</v>
      </c>
      <c r="B2699" s="5" t="s">
        <v>9</v>
      </c>
      <c r="C2699" s="5" t="s">
        <v>35</v>
      </c>
      <c r="D2699" s="3">
        <v>69212</v>
      </c>
    </row>
    <row r="2700" spans="1:4" x14ac:dyDescent="0.25">
      <c r="A2700" s="5">
        <v>2004</v>
      </c>
      <c r="B2700" s="5" t="s">
        <v>10</v>
      </c>
      <c r="C2700" s="5" t="s">
        <v>35</v>
      </c>
      <c r="D2700" s="3">
        <v>72268</v>
      </c>
    </row>
    <row r="2701" spans="1:4" x14ac:dyDescent="0.25">
      <c r="A2701" s="5">
        <v>2004</v>
      </c>
      <c r="B2701" s="5" t="s">
        <v>11</v>
      </c>
      <c r="C2701" s="5" t="s">
        <v>35</v>
      </c>
      <c r="D2701" s="3">
        <v>63756</v>
      </c>
    </row>
    <row r="2702" spans="1:4" x14ac:dyDescent="0.25">
      <c r="A2702" s="5">
        <v>2005</v>
      </c>
      <c r="B2702" s="5" t="s">
        <v>12</v>
      </c>
      <c r="C2702" s="5" t="s">
        <v>35</v>
      </c>
      <c r="D2702" s="3">
        <v>54585</v>
      </c>
    </row>
    <row r="2703" spans="1:4" x14ac:dyDescent="0.25">
      <c r="A2703" s="5">
        <v>2005</v>
      </c>
      <c r="B2703" s="5" t="s">
        <v>13</v>
      </c>
      <c r="C2703" s="5" t="s">
        <v>35</v>
      </c>
      <c r="D2703" s="3">
        <v>53518</v>
      </c>
    </row>
    <row r="2704" spans="1:4" x14ac:dyDescent="0.25">
      <c r="A2704" s="5">
        <v>2005</v>
      </c>
      <c r="B2704" s="5" t="s">
        <v>14</v>
      </c>
      <c r="C2704" s="5" t="s">
        <v>35</v>
      </c>
      <c r="D2704" s="3">
        <v>68136</v>
      </c>
    </row>
    <row r="2705" spans="1:4" x14ac:dyDescent="0.25">
      <c r="A2705" s="5">
        <v>2005</v>
      </c>
      <c r="B2705" s="5" t="s">
        <v>15</v>
      </c>
      <c r="C2705" s="5" t="s">
        <v>35</v>
      </c>
      <c r="D2705" s="3">
        <v>69245</v>
      </c>
    </row>
    <row r="2706" spans="1:4" x14ac:dyDescent="0.25">
      <c r="A2706" s="5">
        <v>2005</v>
      </c>
      <c r="B2706" s="5" t="s">
        <v>4</v>
      </c>
      <c r="C2706" s="5" t="s">
        <v>35</v>
      </c>
      <c r="D2706" s="3">
        <v>69226</v>
      </c>
    </row>
    <row r="2707" spans="1:4" x14ac:dyDescent="0.25">
      <c r="A2707" s="5">
        <v>2005</v>
      </c>
      <c r="B2707" s="5" t="s">
        <v>5</v>
      </c>
      <c r="C2707" s="5" t="s">
        <v>35</v>
      </c>
      <c r="D2707" s="3">
        <v>66100</v>
      </c>
    </row>
    <row r="2708" spans="1:4" x14ac:dyDescent="0.25">
      <c r="A2708" s="5">
        <v>2005</v>
      </c>
      <c r="B2708" s="5" t="s">
        <v>6</v>
      </c>
      <c r="C2708" s="5" t="s">
        <v>35</v>
      </c>
      <c r="D2708" s="3">
        <v>65576</v>
      </c>
    </row>
    <row r="2709" spans="1:4" x14ac:dyDescent="0.25">
      <c r="A2709" s="5">
        <v>2005</v>
      </c>
      <c r="B2709" s="5" t="s">
        <v>7</v>
      </c>
      <c r="C2709" s="5" t="s">
        <v>35</v>
      </c>
      <c r="D2709" s="3">
        <v>67467</v>
      </c>
    </row>
    <row r="2710" spans="1:4" x14ac:dyDescent="0.25">
      <c r="A2710" s="5">
        <v>2005</v>
      </c>
      <c r="B2710" s="5" t="s">
        <v>8</v>
      </c>
      <c r="C2710" s="5" t="s">
        <v>35</v>
      </c>
      <c r="D2710" s="3">
        <v>70075</v>
      </c>
    </row>
    <row r="2711" spans="1:4" x14ac:dyDescent="0.25">
      <c r="A2711" s="5">
        <v>2005</v>
      </c>
      <c r="B2711" s="5" t="s">
        <v>9</v>
      </c>
      <c r="C2711" s="5" t="s">
        <v>35</v>
      </c>
      <c r="D2711" s="3">
        <v>66706</v>
      </c>
    </row>
    <row r="2712" spans="1:4" x14ac:dyDescent="0.25">
      <c r="A2712" s="5">
        <v>2005</v>
      </c>
      <c r="B2712" s="5" t="s">
        <v>10</v>
      </c>
      <c r="C2712" s="5" t="s">
        <v>35</v>
      </c>
      <c r="D2712" s="3">
        <v>70700</v>
      </c>
    </row>
    <row r="2713" spans="1:4" x14ac:dyDescent="0.25">
      <c r="A2713" s="5">
        <v>2005</v>
      </c>
      <c r="B2713" s="5" t="s">
        <v>11</v>
      </c>
      <c r="C2713" s="5" t="s">
        <v>35</v>
      </c>
      <c r="D2713" s="3">
        <v>64370</v>
      </c>
    </row>
    <row r="2714" spans="1:4" x14ac:dyDescent="0.25">
      <c r="A2714" s="5">
        <v>2006</v>
      </c>
      <c r="B2714" s="5" t="s">
        <v>12</v>
      </c>
      <c r="C2714" s="5" t="s">
        <v>35</v>
      </c>
      <c r="D2714" s="3">
        <v>56046</v>
      </c>
    </row>
    <row r="2715" spans="1:4" x14ac:dyDescent="0.25">
      <c r="A2715" s="5">
        <v>2006</v>
      </c>
      <c r="B2715" s="5" t="s">
        <v>13</v>
      </c>
      <c r="C2715" s="5" t="s">
        <v>35</v>
      </c>
      <c r="D2715" s="3">
        <v>57744</v>
      </c>
    </row>
    <row r="2716" spans="1:4" x14ac:dyDescent="0.25">
      <c r="A2716" s="5">
        <v>2006</v>
      </c>
      <c r="B2716" s="5" t="s">
        <v>14</v>
      </c>
      <c r="C2716" s="5" t="s">
        <v>35</v>
      </c>
      <c r="D2716" s="3">
        <v>72033</v>
      </c>
    </row>
    <row r="2717" spans="1:4" x14ac:dyDescent="0.25">
      <c r="A2717" s="5">
        <v>2006</v>
      </c>
      <c r="B2717" s="5" t="s">
        <v>15</v>
      </c>
      <c r="C2717" s="5" t="s">
        <v>35</v>
      </c>
      <c r="D2717" s="3">
        <v>66662</v>
      </c>
    </row>
    <row r="2718" spans="1:4" x14ac:dyDescent="0.25">
      <c r="A2718" s="5">
        <v>2006</v>
      </c>
      <c r="B2718" s="5" t="s">
        <v>4</v>
      </c>
      <c r="C2718" s="5" t="s">
        <v>35</v>
      </c>
      <c r="D2718" s="3">
        <v>70876</v>
      </c>
    </row>
    <row r="2719" spans="1:4" x14ac:dyDescent="0.25">
      <c r="A2719" s="5">
        <v>2006</v>
      </c>
      <c r="B2719" s="5" t="s">
        <v>5</v>
      </c>
      <c r="C2719" s="5" t="s">
        <v>35</v>
      </c>
      <c r="D2719" s="3">
        <v>66506</v>
      </c>
    </row>
    <row r="2720" spans="1:4" x14ac:dyDescent="0.25">
      <c r="A2720" s="5">
        <v>2006</v>
      </c>
      <c r="B2720" s="5" t="s">
        <v>6</v>
      </c>
      <c r="C2720" s="5" t="s">
        <v>35</v>
      </c>
      <c r="D2720" s="3">
        <v>68465</v>
      </c>
    </row>
    <row r="2721" spans="1:4" x14ac:dyDescent="0.25">
      <c r="A2721" s="5">
        <v>2006</v>
      </c>
      <c r="B2721" s="5" t="s">
        <v>7</v>
      </c>
      <c r="C2721" s="5" t="s">
        <v>35</v>
      </c>
      <c r="D2721" s="3">
        <v>73236</v>
      </c>
    </row>
    <row r="2722" spans="1:4" x14ac:dyDescent="0.25">
      <c r="A2722" s="5">
        <v>2006</v>
      </c>
      <c r="B2722" s="5" t="s">
        <v>8</v>
      </c>
      <c r="C2722" s="5" t="s">
        <v>35</v>
      </c>
      <c r="D2722" s="3">
        <v>71878</v>
      </c>
    </row>
    <row r="2723" spans="1:4" x14ac:dyDescent="0.25">
      <c r="A2723" s="5">
        <v>2006</v>
      </c>
      <c r="B2723" s="5" t="s">
        <v>9</v>
      </c>
      <c r="C2723" s="5" t="s">
        <v>35</v>
      </c>
      <c r="D2723" s="3">
        <v>69832</v>
      </c>
    </row>
    <row r="2724" spans="1:4" x14ac:dyDescent="0.25">
      <c r="A2724" s="5">
        <v>2006</v>
      </c>
      <c r="B2724" s="5" t="s">
        <v>10</v>
      </c>
      <c r="C2724" s="5" t="s">
        <v>35</v>
      </c>
      <c r="D2724" s="3">
        <v>72728</v>
      </c>
    </row>
    <row r="2725" spans="1:4" x14ac:dyDescent="0.25">
      <c r="A2725" s="5">
        <v>2006</v>
      </c>
      <c r="B2725" s="5" t="s">
        <v>11</v>
      </c>
      <c r="C2725" s="5" t="s">
        <v>35</v>
      </c>
      <c r="D2725" s="3">
        <v>60671</v>
      </c>
    </row>
    <row r="2726" spans="1:4" x14ac:dyDescent="0.25">
      <c r="A2726" s="5">
        <v>2007</v>
      </c>
      <c r="B2726" s="5" t="s">
        <v>12</v>
      </c>
      <c r="C2726" s="5" t="s">
        <v>35</v>
      </c>
      <c r="D2726" s="3">
        <v>56908</v>
      </c>
    </row>
    <row r="2727" spans="1:4" x14ac:dyDescent="0.25">
      <c r="A2727" s="5">
        <v>2007</v>
      </c>
      <c r="B2727" s="5" t="s">
        <v>13</v>
      </c>
      <c r="C2727" s="5" t="s">
        <v>35</v>
      </c>
      <c r="D2727" s="3">
        <v>55556</v>
      </c>
    </row>
    <row r="2728" spans="1:4" x14ac:dyDescent="0.25">
      <c r="A2728" s="5">
        <v>2007</v>
      </c>
      <c r="B2728" s="5" t="s">
        <v>14</v>
      </c>
      <c r="C2728" s="5" t="s">
        <v>35</v>
      </c>
      <c r="D2728" s="3">
        <v>70068</v>
      </c>
    </row>
    <row r="2729" spans="1:4" x14ac:dyDescent="0.25">
      <c r="A2729" s="5">
        <v>2007</v>
      </c>
      <c r="B2729" s="5" t="s">
        <v>15</v>
      </c>
      <c r="C2729" s="5" t="s">
        <v>35</v>
      </c>
      <c r="D2729" s="3">
        <v>62171</v>
      </c>
    </row>
    <row r="2730" spans="1:4" x14ac:dyDescent="0.25">
      <c r="A2730" s="5">
        <v>2007</v>
      </c>
      <c r="B2730" s="5" t="s">
        <v>4</v>
      </c>
      <c r="C2730" s="5" t="s">
        <v>35</v>
      </c>
      <c r="D2730" s="3">
        <v>57543</v>
      </c>
    </row>
    <row r="2731" spans="1:4" x14ac:dyDescent="0.25">
      <c r="A2731" s="5">
        <v>2007</v>
      </c>
      <c r="B2731" s="5" t="s">
        <v>5</v>
      </c>
      <c r="C2731" s="5" t="s">
        <v>35</v>
      </c>
      <c r="D2731" s="3">
        <v>55045</v>
      </c>
    </row>
    <row r="2732" spans="1:4" x14ac:dyDescent="0.25">
      <c r="A2732" s="5">
        <v>2007</v>
      </c>
      <c r="B2732" s="5" t="s">
        <v>6</v>
      </c>
      <c r="C2732" s="5" t="s">
        <v>35</v>
      </c>
      <c r="D2732" s="3">
        <v>54486</v>
      </c>
    </row>
    <row r="2733" spans="1:4" x14ac:dyDescent="0.25">
      <c r="A2733" s="5">
        <v>2007</v>
      </c>
      <c r="B2733" s="5" t="s">
        <v>7</v>
      </c>
      <c r="C2733" s="5" t="s">
        <v>35</v>
      </c>
      <c r="D2733" s="3">
        <v>62476</v>
      </c>
    </row>
    <row r="2734" spans="1:4" x14ac:dyDescent="0.25">
      <c r="A2734" s="5">
        <v>2007</v>
      </c>
      <c r="B2734" s="5" t="s">
        <v>8</v>
      </c>
      <c r="C2734" s="5" t="s">
        <v>35</v>
      </c>
      <c r="D2734" s="3">
        <v>62590</v>
      </c>
    </row>
    <row r="2735" spans="1:4" x14ac:dyDescent="0.25">
      <c r="A2735" s="5">
        <v>2007</v>
      </c>
      <c r="B2735" s="5" t="s">
        <v>9</v>
      </c>
      <c r="C2735" s="5" t="s">
        <v>35</v>
      </c>
      <c r="D2735" s="3">
        <v>68746</v>
      </c>
    </row>
    <row r="2736" spans="1:4" x14ac:dyDescent="0.25">
      <c r="A2736" s="5">
        <v>2007</v>
      </c>
      <c r="B2736" s="5" t="s">
        <v>10</v>
      </c>
      <c r="C2736" s="5" t="s">
        <v>35</v>
      </c>
      <c r="D2736" s="3">
        <v>68854</v>
      </c>
    </row>
    <row r="2737" spans="1:4" x14ac:dyDescent="0.25">
      <c r="A2737" s="5">
        <v>2007</v>
      </c>
      <c r="B2737" s="5" t="s">
        <v>11</v>
      </c>
      <c r="C2737" s="5" t="s">
        <v>35</v>
      </c>
      <c r="D2737" s="3">
        <v>57534</v>
      </c>
    </row>
    <row r="2738" spans="1:4" x14ac:dyDescent="0.25">
      <c r="A2738" s="5">
        <v>2008</v>
      </c>
      <c r="B2738" s="5" t="s">
        <v>12</v>
      </c>
      <c r="C2738" s="5" t="s">
        <v>35</v>
      </c>
      <c r="D2738" s="3">
        <v>54182</v>
      </c>
    </row>
    <row r="2739" spans="1:4" x14ac:dyDescent="0.25">
      <c r="A2739" s="5">
        <v>2008</v>
      </c>
      <c r="B2739" s="5" t="s">
        <v>13</v>
      </c>
      <c r="C2739" s="5" t="s">
        <v>35</v>
      </c>
      <c r="D2739" s="3">
        <v>56933</v>
      </c>
    </row>
    <row r="2740" spans="1:4" x14ac:dyDescent="0.25">
      <c r="A2740" s="5">
        <v>2008</v>
      </c>
      <c r="B2740" s="5" t="s">
        <v>14</v>
      </c>
      <c r="C2740" s="5" t="s">
        <v>35</v>
      </c>
      <c r="D2740" s="3">
        <v>57066</v>
      </c>
    </row>
    <row r="2741" spans="1:4" x14ac:dyDescent="0.25">
      <c r="A2741" s="5">
        <v>2008</v>
      </c>
      <c r="B2741" s="5" t="s">
        <v>15</v>
      </c>
      <c r="C2741" s="5" t="s">
        <v>35</v>
      </c>
      <c r="D2741" s="3">
        <v>64922</v>
      </c>
    </row>
    <row r="2742" spans="1:4" x14ac:dyDescent="0.25">
      <c r="A2742" s="5">
        <v>2008</v>
      </c>
      <c r="B2742" s="5" t="s">
        <v>4</v>
      </c>
      <c r="C2742" s="5" t="s">
        <v>35</v>
      </c>
      <c r="D2742" s="3">
        <v>65379</v>
      </c>
    </row>
    <row r="2743" spans="1:4" x14ac:dyDescent="0.25">
      <c r="A2743" s="5">
        <v>2008</v>
      </c>
      <c r="B2743" s="5" t="s">
        <v>5</v>
      </c>
      <c r="C2743" s="5" t="s">
        <v>35</v>
      </c>
      <c r="D2743" s="3">
        <v>57547</v>
      </c>
    </row>
    <row r="2744" spans="1:4" x14ac:dyDescent="0.25">
      <c r="A2744" s="5">
        <v>2008</v>
      </c>
      <c r="B2744" s="5" t="s">
        <v>6</v>
      </c>
      <c r="C2744" s="5" t="s">
        <v>35</v>
      </c>
      <c r="D2744" s="3">
        <v>62750</v>
      </c>
    </row>
    <row r="2745" spans="1:4" x14ac:dyDescent="0.25">
      <c r="A2745" s="5">
        <v>2008</v>
      </c>
      <c r="B2745" s="5" t="s">
        <v>7</v>
      </c>
      <c r="C2745" s="5" t="s">
        <v>35</v>
      </c>
      <c r="D2745" s="3">
        <v>60976</v>
      </c>
    </row>
    <row r="2746" spans="1:4" x14ac:dyDescent="0.25">
      <c r="A2746" s="5">
        <v>2008</v>
      </c>
      <c r="B2746" s="5" t="s">
        <v>8</v>
      </c>
      <c r="C2746" s="5" t="s">
        <v>35</v>
      </c>
      <c r="D2746" s="3">
        <v>63659</v>
      </c>
    </row>
    <row r="2747" spans="1:4" x14ac:dyDescent="0.25">
      <c r="A2747" s="5">
        <v>2008</v>
      </c>
      <c r="B2747" s="5" t="s">
        <v>9</v>
      </c>
      <c r="C2747" s="5" t="s">
        <v>35</v>
      </c>
      <c r="D2747" s="3">
        <v>65949</v>
      </c>
    </row>
    <row r="2748" spans="1:4" x14ac:dyDescent="0.25">
      <c r="A2748" s="5">
        <v>2008</v>
      </c>
      <c r="B2748" s="5" t="s">
        <v>10</v>
      </c>
      <c r="C2748" s="5" t="s">
        <v>35</v>
      </c>
      <c r="D2748" s="3">
        <v>60966</v>
      </c>
    </row>
    <row r="2749" spans="1:4" x14ac:dyDescent="0.25">
      <c r="A2749" s="5">
        <v>2008</v>
      </c>
      <c r="B2749" s="5" t="s">
        <v>11</v>
      </c>
      <c r="C2749" s="5" t="s">
        <v>35</v>
      </c>
      <c r="D2749" s="3">
        <v>57582</v>
      </c>
    </row>
    <row r="2750" spans="1:4" x14ac:dyDescent="0.25">
      <c r="A2750" s="5">
        <v>2009</v>
      </c>
      <c r="B2750" s="5" t="s">
        <v>12</v>
      </c>
      <c r="C2750" s="5" t="s">
        <v>35</v>
      </c>
      <c r="D2750" s="3">
        <v>50159</v>
      </c>
    </row>
    <row r="2751" spans="1:4" x14ac:dyDescent="0.25">
      <c r="A2751" s="5">
        <v>2009</v>
      </c>
      <c r="B2751" s="5" t="s">
        <v>13</v>
      </c>
      <c r="C2751" s="5" t="s">
        <v>35</v>
      </c>
      <c r="D2751" s="3">
        <v>49316</v>
      </c>
    </row>
    <row r="2752" spans="1:4" x14ac:dyDescent="0.25">
      <c r="A2752" s="5">
        <v>2009</v>
      </c>
      <c r="B2752" s="5" t="s">
        <v>14</v>
      </c>
      <c r="C2752" s="5" t="s">
        <v>35</v>
      </c>
      <c r="D2752" s="3">
        <v>58070</v>
      </c>
    </row>
    <row r="2753" spans="1:4" x14ac:dyDescent="0.25">
      <c r="A2753" s="5">
        <v>2009</v>
      </c>
      <c r="B2753" s="5" t="s">
        <v>15</v>
      </c>
      <c r="C2753" s="5" t="s">
        <v>35</v>
      </c>
      <c r="D2753" s="3">
        <v>57803</v>
      </c>
    </row>
    <row r="2754" spans="1:4" x14ac:dyDescent="0.25">
      <c r="A2754" s="5">
        <v>2009</v>
      </c>
      <c r="B2754" s="5" t="s">
        <v>4</v>
      </c>
      <c r="C2754" s="5" t="s">
        <v>35</v>
      </c>
      <c r="D2754" s="3">
        <v>56521</v>
      </c>
    </row>
    <row r="2755" spans="1:4" x14ac:dyDescent="0.25">
      <c r="A2755" s="5">
        <v>2009</v>
      </c>
      <c r="B2755" s="5" t="s">
        <v>5</v>
      </c>
      <c r="C2755" s="5" t="s">
        <v>35</v>
      </c>
      <c r="D2755" s="3">
        <v>57998</v>
      </c>
    </row>
    <row r="2756" spans="1:4" x14ac:dyDescent="0.25">
      <c r="A2756" s="5">
        <v>2009</v>
      </c>
      <c r="B2756" s="5" t="s">
        <v>6</v>
      </c>
      <c r="C2756" s="5" t="s">
        <v>35</v>
      </c>
      <c r="D2756" s="3">
        <v>49254</v>
      </c>
    </row>
    <row r="2757" spans="1:4" x14ac:dyDescent="0.25">
      <c r="A2757" s="5">
        <v>2009</v>
      </c>
      <c r="B2757" s="5" t="s">
        <v>7</v>
      </c>
      <c r="C2757" s="5" t="s">
        <v>35</v>
      </c>
      <c r="D2757" s="3">
        <v>52576</v>
      </c>
    </row>
    <row r="2758" spans="1:4" x14ac:dyDescent="0.25">
      <c r="A2758" s="5">
        <v>2009</v>
      </c>
      <c r="B2758" s="5" t="s">
        <v>8</v>
      </c>
      <c r="C2758" s="5" t="s">
        <v>35</v>
      </c>
      <c r="D2758" s="3">
        <v>59870</v>
      </c>
    </row>
    <row r="2759" spans="1:4" x14ac:dyDescent="0.25">
      <c r="A2759" s="5">
        <v>2009</v>
      </c>
      <c r="B2759" s="5" t="s">
        <v>9</v>
      </c>
      <c r="C2759" s="5" t="s">
        <v>35</v>
      </c>
      <c r="D2759" s="3">
        <v>59269</v>
      </c>
    </row>
    <row r="2760" spans="1:4" x14ac:dyDescent="0.25">
      <c r="A2760" s="5">
        <v>2009</v>
      </c>
      <c r="B2760" s="5" t="s">
        <v>10</v>
      </c>
      <c r="C2760" s="5" t="s">
        <v>35</v>
      </c>
      <c r="D2760" s="3">
        <v>55784</v>
      </c>
    </row>
    <row r="2761" spans="1:4" x14ac:dyDescent="0.25">
      <c r="A2761" s="5">
        <v>2009</v>
      </c>
      <c r="B2761" s="5" t="s">
        <v>11</v>
      </c>
      <c r="C2761" s="5" t="s">
        <v>35</v>
      </c>
      <c r="D2761" s="3">
        <v>53013</v>
      </c>
    </row>
    <row r="2762" spans="1:4" x14ac:dyDescent="0.25">
      <c r="A2762" s="5">
        <v>2010</v>
      </c>
      <c r="B2762" s="5" t="s">
        <v>12</v>
      </c>
      <c r="C2762" s="5" t="s">
        <v>35</v>
      </c>
      <c r="D2762" s="3">
        <v>42137</v>
      </c>
    </row>
    <row r="2763" spans="1:4" x14ac:dyDescent="0.25">
      <c r="A2763" s="5">
        <v>2010</v>
      </c>
      <c r="B2763" s="5" t="s">
        <v>13</v>
      </c>
      <c r="C2763" s="5" t="s">
        <v>35</v>
      </c>
      <c r="D2763" s="3">
        <v>44419</v>
      </c>
    </row>
    <row r="2764" spans="1:4" x14ac:dyDescent="0.25">
      <c r="A2764" s="5">
        <v>2010</v>
      </c>
      <c r="B2764" s="5" t="s">
        <v>14</v>
      </c>
      <c r="C2764" s="5" t="s">
        <v>35</v>
      </c>
      <c r="D2764" s="3">
        <v>58621</v>
      </c>
    </row>
    <row r="2765" spans="1:4" x14ac:dyDescent="0.25">
      <c r="A2765" s="5">
        <v>2010</v>
      </c>
      <c r="B2765" s="5" t="s">
        <v>15</v>
      </c>
      <c r="C2765" s="5" t="s">
        <v>35</v>
      </c>
      <c r="D2765" s="3">
        <v>53410</v>
      </c>
    </row>
    <row r="2766" spans="1:4" x14ac:dyDescent="0.25">
      <c r="A2766" s="5">
        <v>2010</v>
      </c>
      <c r="B2766" s="5" t="s">
        <v>4</v>
      </c>
      <c r="C2766" s="5" t="s">
        <v>35</v>
      </c>
      <c r="D2766" s="3">
        <v>51171</v>
      </c>
    </row>
    <row r="2767" spans="1:4" x14ac:dyDescent="0.25">
      <c r="A2767" s="5">
        <v>2010</v>
      </c>
      <c r="B2767" s="5" t="s">
        <v>5</v>
      </c>
      <c r="C2767" s="5" t="s">
        <v>35</v>
      </c>
      <c r="D2767" s="3">
        <v>54278</v>
      </c>
    </row>
    <row r="2768" spans="1:4" x14ac:dyDescent="0.25">
      <c r="A2768" s="5">
        <v>2010</v>
      </c>
      <c r="B2768" s="5" t="s">
        <v>6</v>
      </c>
      <c r="C2768" s="5" t="s">
        <v>35</v>
      </c>
      <c r="D2768" s="3">
        <v>53274</v>
      </c>
    </row>
    <row r="2769" spans="1:4" x14ac:dyDescent="0.25">
      <c r="A2769" s="5">
        <v>2010</v>
      </c>
      <c r="B2769" s="5" t="s">
        <v>7</v>
      </c>
      <c r="C2769" s="5" t="s">
        <v>35</v>
      </c>
      <c r="D2769" s="3">
        <v>53709</v>
      </c>
    </row>
    <row r="2770" spans="1:4" x14ac:dyDescent="0.25">
      <c r="A2770" s="5">
        <v>2010</v>
      </c>
      <c r="B2770" s="5" t="s">
        <v>8</v>
      </c>
      <c r="C2770" s="5" t="s">
        <v>35</v>
      </c>
      <c r="D2770" s="3">
        <v>55751</v>
      </c>
    </row>
    <row r="2771" spans="1:4" x14ac:dyDescent="0.25">
      <c r="A2771" s="5">
        <v>2010</v>
      </c>
      <c r="B2771" s="5" t="s">
        <v>9</v>
      </c>
      <c r="C2771" s="5" t="s">
        <v>35</v>
      </c>
      <c r="D2771" s="3">
        <v>50270</v>
      </c>
    </row>
    <row r="2772" spans="1:4" x14ac:dyDescent="0.25">
      <c r="A2772" s="5">
        <v>2010</v>
      </c>
      <c r="B2772" s="5" t="s">
        <v>10</v>
      </c>
      <c r="C2772" s="5" t="s">
        <v>35</v>
      </c>
      <c r="D2772" s="3">
        <v>43579</v>
      </c>
    </row>
    <row r="2773" spans="1:4" x14ac:dyDescent="0.25">
      <c r="A2773" s="5">
        <v>2010</v>
      </c>
      <c r="B2773" s="5" t="s">
        <v>11</v>
      </c>
      <c r="C2773" s="5" t="s">
        <v>35</v>
      </c>
      <c r="D2773" s="3">
        <v>27643</v>
      </c>
    </row>
    <row r="2774" spans="1:4" x14ac:dyDescent="0.25">
      <c r="A2774" s="5">
        <v>2011</v>
      </c>
      <c r="B2774" s="5" t="s">
        <v>12</v>
      </c>
      <c r="C2774" s="5" t="s">
        <v>35</v>
      </c>
      <c r="D2774" s="3">
        <v>25735</v>
      </c>
    </row>
    <row r="2775" spans="1:4" x14ac:dyDescent="0.25">
      <c r="A2775" s="5">
        <v>2011</v>
      </c>
      <c r="B2775" s="5" t="s">
        <v>13</v>
      </c>
      <c r="C2775" s="5" t="s">
        <v>35</v>
      </c>
      <c r="D2775" s="3">
        <v>28915</v>
      </c>
    </row>
    <row r="2776" spans="1:4" x14ac:dyDescent="0.25">
      <c r="A2776" s="5">
        <v>2011</v>
      </c>
      <c r="B2776" s="5" t="s">
        <v>14</v>
      </c>
      <c r="C2776" s="5" t="s">
        <v>35</v>
      </c>
      <c r="D2776" s="3">
        <v>29610</v>
      </c>
    </row>
    <row r="2777" spans="1:4" x14ac:dyDescent="0.25">
      <c r="A2777" s="5">
        <v>2011</v>
      </c>
      <c r="B2777" s="5" t="s">
        <v>15</v>
      </c>
      <c r="C2777" s="5" t="s">
        <v>35</v>
      </c>
      <c r="D2777" s="3">
        <v>30242</v>
      </c>
    </row>
    <row r="2778" spans="1:4" x14ac:dyDescent="0.25">
      <c r="A2778" s="5">
        <v>2011</v>
      </c>
      <c r="B2778" s="5" t="s">
        <v>4</v>
      </c>
      <c r="C2778" s="5" t="s">
        <v>35</v>
      </c>
      <c r="D2778" s="3">
        <v>39288</v>
      </c>
    </row>
    <row r="2779" spans="1:4" x14ac:dyDescent="0.25">
      <c r="A2779" s="5">
        <v>2011</v>
      </c>
      <c r="B2779" s="5" t="s">
        <v>5</v>
      </c>
      <c r="C2779" s="5" t="s">
        <v>35</v>
      </c>
      <c r="D2779" s="3">
        <v>41678</v>
      </c>
    </row>
    <row r="2780" spans="1:4" x14ac:dyDescent="0.25">
      <c r="A2780" s="5">
        <v>2011</v>
      </c>
      <c r="B2780" s="5" t="s">
        <v>6</v>
      </c>
      <c r="C2780" s="5" t="s">
        <v>35</v>
      </c>
      <c r="D2780" s="3">
        <v>28303</v>
      </c>
    </row>
    <row r="2781" spans="1:4" x14ac:dyDescent="0.25">
      <c r="A2781" s="5">
        <v>2011</v>
      </c>
      <c r="B2781" s="5" t="s">
        <v>7</v>
      </c>
      <c r="C2781" s="5" t="s">
        <v>35</v>
      </c>
      <c r="D2781" s="3">
        <v>22349</v>
      </c>
    </row>
    <row r="2782" spans="1:4" x14ac:dyDescent="0.25">
      <c r="A2782" s="5">
        <v>2011</v>
      </c>
      <c r="B2782" s="5" t="s">
        <v>8</v>
      </c>
      <c r="C2782" s="5" t="s">
        <v>35</v>
      </c>
      <c r="D2782" s="3">
        <v>17377</v>
      </c>
    </row>
    <row r="2783" spans="1:4" x14ac:dyDescent="0.25">
      <c r="A2783" s="5">
        <v>2011</v>
      </c>
      <c r="B2783" s="5" t="s">
        <v>9</v>
      </c>
      <c r="C2783" s="5" t="s">
        <v>35</v>
      </c>
      <c r="D2783" s="3">
        <v>33729</v>
      </c>
    </row>
    <row r="2784" spans="1:4" x14ac:dyDescent="0.25">
      <c r="A2784" s="5">
        <v>2011</v>
      </c>
      <c r="B2784" s="5" t="s">
        <v>10</v>
      </c>
      <c r="C2784" s="5" t="s">
        <v>35</v>
      </c>
      <c r="D2784" s="3">
        <v>45135</v>
      </c>
    </row>
    <row r="2785" spans="1:4" x14ac:dyDescent="0.25">
      <c r="A2785" s="5">
        <v>2011</v>
      </c>
      <c r="B2785" s="5" t="s">
        <v>11</v>
      </c>
      <c r="C2785" s="5" t="s">
        <v>35</v>
      </c>
      <c r="D2785" s="3">
        <v>39044</v>
      </c>
    </row>
    <row r="2786" spans="1:4" x14ac:dyDescent="0.25">
      <c r="A2786" s="5">
        <v>2012</v>
      </c>
      <c r="B2786" s="5" t="s">
        <v>12</v>
      </c>
      <c r="C2786" s="5" t="s">
        <v>35</v>
      </c>
      <c r="D2786" s="3">
        <v>34201</v>
      </c>
    </row>
    <row r="2787" spans="1:4" x14ac:dyDescent="0.25">
      <c r="A2787" s="5">
        <v>2012</v>
      </c>
      <c r="B2787" s="5" t="s">
        <v>13</v>
      </c>
      <c r="C2787" s="5" t="s">
        <v>35</v>
      </c>
      <c r="D2787" s="3">
        <v>34862</v>
      </c>
    </row>
    <row r="2788" spans="1:4" x14ac:dyDescent="0.25">
      <c r="A2788" s="5">
        <v>2012</v>
      </c>
      <c r="B2788" s="5" t="s">
        <v>14</v>
      </c>
      <c r="C2788" s="5" t="s">
        <v>35</v>
      </c>
      <c r="D2788" s="3">
        <v>48462</v>
      </c>
    </row>
    <row r="2789" spans="1:4" x14ac:dyDescent="0.25">
      <c r="A2789" s="5">
        <v>2012</v>
      </c>
      <c r="B2789" s="5" t="s">
        <v>15</v>
      </c>
      <c r="C2789" s="5" t="s">
        <v>35</v>
      </c>
      <c r="D2789" s="3">
        <v>40786</v>
      </c>
    </row>
    <row r="2790" spans="1:4" x14ac:dyDescent="0.25">
      <c r="A2790" s="5">
        <v>2012</v>
      </c>
      <c r="B2790" s="5" t="s">
        <v>4</v>
      </c>
      <c r="C2790" s="5" t="s">
        <v>35</v>
      </c>
      <c r="D2790" s="3">
        <v>44936</v>
      </c>
    </row>
    <row r="2791" spans="1:4" x14ac:dyDescent="0.25">
      <c r="A2791" s="5">
        <v>2012</v>
      </c>
      <c r="B2791" s="5" t="s">
        <v>5</v>
      </c>
      <c r="C2791" s="5" t="s">
        <v>35</v>
      </c>
      <c r="D2791" s="3">
        <v>45464</v>
      </c>
    </row>
    <row r="2792" spans="1:4" x14ac:dyDescent="0.25">
      <c r="A2792" s="5">
        <v>2012</v>
      </c>
      <c r="B2792" s="5" t="s">
        <v>6</v>
      </c>
      <c r="C2792" s="5" t="s">
        <v>35</v>
      </c>
      <c r="D2792" s="3">
        <v>45648</v>
      </c>
    </row>
    <row r="2793" spans="1:4" x14ac:dyDescent="0.25">
      <c r="A2793" s="5">
        <v>2012</v>
      </c>
      <c r="B2793" s="5" t="s">
        <v>7</v>
      </c>
      <c r="C2793" s="5" t="s">
        <v>35</v>
      </c>
      <c r="D2793" s="3">
        <v>41768</v>
      </c>
    </row>
    <row r="2794" spans="1:4" x14ac:dyDescent="0.25">
      <c r="A2794" s="5">
        <v>2012</v>
      </c>
      <c r="B2794" s="5" t="s">
        <v>8</v>
      </c>
      <c r="C2794" s="5" t="s">
        <v>35</v>
      </c>
      <c r="D2794" s="3">
        <v>40182</v>
      </c>
    </row>
    <row r="2795" spans="1:4" x14ac:dyDescent="0.25">
      <c r="A2795" s="5">
        <v>2012</v>
      </c>
      <c r="B2795" s="5" t="s">
        <v>9</v>
      </c>
      <c r="C2795" s="5" t="s">
        <v>35</v>
      </c>
      <c r="D2795" s="3">
        <v>44784</v>
      </c>
    </row>
    <row r="2796" spans="1:4" x14ac:dyDescent="0.25">
      <c r="A2796" s="5">
        <v>2012</v>
      </c>
      <c r="B2796" s="5" t="s">
        <v>10</v>
      </c>
      <c r="C2796" s="5" t="s">
        <v>35</v>
      </c>
      <c r="D2796" s="3">
        <v>39618</v>
      </c>
    </row>
    <row r="2797" spans="1:4" x14ac:dyDescent="0.25">
      <c r="A2797" s="5">
        <v>2012</v>
      </c>
      <c r="B2797" s="5" t="s">
        <v>11</v>
      </c>
      <c r="C2797" s="5" t="s">
        <v>35</v>
      </c>
      <c r="D2797" s="3">
        <v>34581</v>
      </c>
    </row>
    <row r="2798" spans="1:4" x14ac:dyDescent="0.25">
      <c r="A2798" s="5">
        <v>2013</v>
      </c>
      <c r="B2798" s="5" t="s">
        <v>12</v>
      </c>
      <c r="C2798" s="5" t="s">
        <v>35</v>
      </c>
      <c r="D2798" s="3">
        <v>31030</v>
      </c>
    </row>
    <row r="2799" spans="1:4" x14ac:dyDescent="0.25">
      <c r="A2799" s="5">
        <v>2013</v>
      </c>
      <c r="B2799" s="5" t="s">
        <v>13</v>
      </c>
      <c r="C2799" s="5" t="s">
        <v>35</v>
      </c>
      <c r="D2799" s="3">
        <v>29470</v>
      </c>
    </row>
    <row r="2800" spans="1:4" x14ac:dyDescent="0.25">
      <c r="A2800" s="5">
        <v>2013</v>
      </c>
      <c r="B2800" s="5" t="s">
        <v>14</v>
      </c>
      <c r="C2800" s="5" t="s">
        <v>35</v>
      </c>
      <c r="D2800" s="3">
        <v>32210</v>
      </c>
    </row>
    <row r="2801" spans="1:4" x14ac:dyDescent="0.25">
      <c r="A2801" s="5">
        <v>2013</v>
      </c>
      <c r="B2801" s="5" t="s">
        <v>15</v>
      </c>
      <c r="C2801" s="5" t="s">
        <v>35</v>
      </c>
      <c r="D2801" s="3">
        <v>34378</v>
      </c>
    </row>
    <row r="2802" spans="1:4" x14ac:dyDescent="0.25">
      <c r="A2802" s="5">
        <v>2013</v>
      </c>
      <c r="B2802" s="5" t="s">
        <v>4</v>
      </c>
      <c r="C2802" s="5" t="s">
        <v>35</v>
      </c>
      <c r="D2802" s="3">
        <v>37844</v>
      </c>
    </row>
    <row r="2803" spans="1:4" x14ac:dyDescent="0.25">
      <c r="A2803" s="5">
        <v>2013</v>
      </c>
      <c r="B2803" s="5" t="s">
        <v>5</v>
      </c>
      <c r="C2803" s="5" t="s">
        <v>35</v>
      </c>
      <c r="D2803" s="3">
        <v>32283</v>
      </c>
    </row>
    <row r="2804" spans="1:4" x14ac:dyDescent="0.25">
      <c r="A2804" s="5">
        <v>2013</v>
      </c>
      <c r="B2804" s="5" t="s">
        <v>6</v>
      </c>
      <c r="C2804" s="5" t="s">
        <v>35</v>
      </c>
      <c r="D2804" s="3">
        <v>38542</v>
      </c>
    </row>
    <row r="2805" spans="1:4" x14ac:dyDescent="0.25">
      <c r="A2805" s="5">
        <v>2013</v>
      </c>
      <c r="B2805" s="5" t="s">
        <v>7</v>
      </c>
      <c r="C2805" s="5" t="s">
        <v>35</v>
      </c>
      <c r="D2805" s="3">
        <v>36387</v>
      </c>
    </row>
    <row r="2806" spans="1:4" x14ac:dyDescent="0.25">
      <c r="A2806" s="5">
        <v>2013</v>
      </c>
      <c r="B2806" s="5" t="s">
        <v>8</v>
      </c>
      <c r="C2806" s="5" t="s">
        <v>35</v>
      </c>
      <c r="D2806" s="3">
        <v>36323</v>
      </c>
    </row>
    <row r="2807" spans="1:4" x14ac:dyDescent="0.25">
      <c r="A2807" s="5">
        <v>2013</v>
      </c>
      <c r="B2807" s="5" t="s">
        <v>9</v>
      </c>
      <c r="C2807" s="5" t="s">
        <v>35</v>
      </c>
      <c r="D2807" s="3">
        <v>38398</v>
      </c>
    </row>
    <row r="2808" spans="1:4" x14ac:dyDescent="0.25">
      <c r="A2808" s="5">
        <v>2013</v>
      </c>
      <c r="B2808" s="5" t="s">
        <v>10</v>
      </c>
      <c r="C2808" s="5" t="s">
        <v>35</v>
      </c>
      <c r="D2808" s="3">
        <v>36792</v>
      </c>
    </row>
    <row r="2809" spans="1:4" x14ac:dyDescent="0.25">
      <c r="A2809" s="5">
        <v>2013</v>
      </c>
      <c r="B2809" s="5" t="s">
        <v>11</v>
      </c>
      <c r="C2809" s="5" t="s">
        <v>35</v>
      </c>
      <c r="D2809" s="3">
        <v>29266</v>
      </c>
    </row>
    <row r="2810" spans="1:4" x14ac:dyDescent="0.25">
      <c r="A2810" s="5">
        <v>2014</v>
      </c>
      <c r="B2810" s="5" t="s">
        <v>12</v>
      </c>
      <c r="C2810" s="5" t="s">
        <v>35</v>
      </c>
      <c r="D2810" s="3">
        <v>22240</v>
      </c>
    </row>
    <row r="2811" spans="1:4" x14ac:dyDescent="0.25">
      <c r="A2811" s="5">
        <v>2014</v>
      </c>
      <c r="B2811" s="5" t="s">
        <v>13</v>
      </c>
      <c r="C2811" s="5" t="s">
        <v>35</v>
      </c>
      <c r="D2811" s="3">
        <v>21589</v>
      </c>
    </row>
    <row r="2812" spans="1:4" x14ac:dyDescent="0.25">
      <c r="A2812" s="5">
        <v>2014</v>
      </c>
      <c r="B2812" s="5" t="s">
        <v>14</v>
      </c>
      <c r="C2812" s="5" t="s">
        <v>35</v>
      </c>
      <c r="D2812" s="3">
        <v>23660</v>
      </c>
    </row>
    <row r="2813" spans="1:4" x14ac:dyDescent="0.25">
      <c r="A2813" s="5">
        <v>2014</v>
      </c>
      <c r="B2813" s="5" t="s">
        <v>15</v>
      </c>
      <c r="C2813" s="5" t="s">
        <v>35</v>
      </c>
      <c r="D2813" s="3">
        <v>29791</v>
      </c>
    </row>
    <row r="2814" spans="1:4" x14ac:dyDescent="0.25">
      <c r="A2814" s="5">
        <v>2014</v>
      </c>
      <c r="B2814" s="5" t="s">
        <v>4</v>
      </c>
      <c r="C2814" s="5" t="s">
        <v>35</v>
      </c>
      <c r="D2814" s="3">
        <v>30832</v>
      </c>
    </row>
    <row r="2815" spans="1:4" x14ac:dyDescent="0.25">
      <c r="A2815" s="5">
        <v>2014</v>
      </c>
      <c r="B2815" s="5" t="s">
        <v>5</v>
      </c>
      <c r="C2815" s="5" t="s">
        <v>35</v>
      </c>
      <c r="D2815" s="3">
        <v>25837</v>
      </c>
    </row>
    <row r="2816" spans="1:4" x14ac:dyDescent="0.25">
      <c r="A2816" s="5">
        <v>2014</v>
      </c>
      <c r="B2816" s="5" t="s">
        <v>6</v>
      </c>
      <c r="C2816" s="5" t="s">
        <v>35</v>
      </c>
      <c r="D2816" s="3">
        <v>26217</v>
      </c>
    </row>
    <row r="2817" spans="1:4" x14ac:dyDescent="0.25">
      <c r="A2817" s="5">
        <v>2014</v>
      </c>
      <c r="B2817" s="5" t="s">
        <v>7</v>
      </c>
      <c r="C2817" s="5" t="s">
        <v>35</v>
      </c>
      <c r="D2817" s="3">
        <v>23934</v>
      </c>
    </row>
    <row r="2818" spans="1:4" x14ac:dyDescent="0.25">
      <c r="A2818" s="5">
        <v>2014</v>
      </c>
      <c r="B2818" s="5" t="s">
        <v>8</v>
      </c>
      <c r="C2818" s="5" t="s">
        <v>35</v>
      </c>
      <c r="D2818" s="3">
        <v>31197</v>
      </c>
    </row>
    <row r="2819" spans="1:4" x14ac:dyDescent="0.25">
      <c r="A2819" s="5">
        <v>2014</v>
      </c>
      <c r="B2819" s="5" t="s">
        <v>9</v>
      </c>
      <c r="C2819" s="5" t="s">
        <v>35</v>
      </c>
      <c r="D2819" s="3">
        <v>30292</v>
      </c>
    </row>
    <row r="2820" spans="1:4" x14ac:dyDescent="0.25">
      <c r="A2820" s="5">
        <v>2014</v>
      </c>
      <c r="B2820" s="5" t="s">
        <v>10</v>
      </c>
      <c r="C2820" s="5" t="s">
        <v>35</v>
      </c>
      <c r="D2820" s="3">
        <v>27427</v>
      </c>
    </row>
    <row r="2821" spans="1:4" x14ac:dyDescent="0.25">
      <c r="A2821" s="5">
        <v>2014</v>
      </c>
      <c r="B2821" s="5" t="s">
        <v>11</v>
      </c>
      <c r="C2821" s="5" t="s">
        <v>35</v>
      </c>
      <c r="D2821" s="3">
        <v>26728</v>
      </c>
    </row>
    <row r="2822" spans="1:4" x14ac:dyDescent="0.25">
      <c r="A2822" s="5">
        <v>2015</v>
      </c>
      <c r="B2822" s="5" t="s">
        <v>12</v>
      </c>
      <c r="C2822" s="5" t="s">
        <v>35</v>
      </c>
      <c r="D2822" s="3">
        <v>25611</v>
      </c>
    </row>
    <row r="2823" spans="1:4" x14ac:dyDescent="0.25">
      <c r="A2823" s="5">
        <v>2015</v>
      </c>
      <c r="B2823" s="5" t="s">
        <v>13</v>
      </c>
      <c r="C2823" s="5" t="s">
        <v>35</v>
      </c>
      <c r="D2823" s="3">
        <v>26484</v>
      </c>
    </row>
    <row r="2824" spans="1:4" x14ac:dyDescent="0.25">
      <c r="A2824" s="5">
        <v>2015</v>
      </c>
      <c r="B2824" s="5" t="s">
        <v>14</v>
      </c>
      <c r="C2824" s="5" t="s">
        <v>35</v>
      </c>
      <c r="D2824" s="3">
        <v>35900</v>
      </c>
    </row>
    <row r="2825" spans="1:4" x14ac:dyDescent="0.25">
      <c r="A2825" s="5">
        <v>2015</v>
      </c>
      <c r="B2825" s="5" t="s">
        <v>15</v>
      </c>
      <c r="C2825" s="5" t="s">
        <v>35</v>
      </c>
      <c r="D2825" s="3">
        <v>38109</v>
      </c>
    </row>
    <row r="2826" spans="1:4" x14ac:dyDescent="0.25">
      <c r="A2826" s="5">
        <v>2015</v>
      </c>
      <c r="B2826" s="5" t="s">
        <v>4</v>
      </c>
      <c r="C2826" s="5" t="s">
        <v>35</v>
      </c>
      <c r="D2826" s="3">
        <v>39868</v>
      </c>
    </row>
    <row r="2827" spans="1:4" x14ac:dyDescent="0.25">
      <c r="A2827" s="5">
        <v>2015</v>
      </c>
      <c r="B2827" s="5" t="s">
        <v>5</v>
      </c>
      <c r="C2827" s="5" t="s">
        <v>35</v>
      </c>
      <c r="D2827" s="3">
        <v>41852</v>
      </c>
    </row>
    <row r="2828" spans="1:4" x14ac:dyDescent="0.25">
      <c r="A2828" s="5">
        <v>2015</v>
      </c>
      <c r="B2828" s="5" t="s">
        <v>6</v>
      </c>
      <c r="C2828" s="5" t="s">
        <v>35</v>
      </c>
      <c r="D2828" s="3">
        <v>43587</v>
      </c>
    </row>
    <row r="2829" spans="1:4" x14ac:dyDescent="0.25">
      <c r="A2829" s="5">
        <v>2015</v>
      </c>
      <c r="B2829" s="5" t="s">
        <v>7</v>
      </c>
      <c r="C2829" s="5" t="s">
        <v>35</v>
      </c>
      <c r="D2829" s="3">
        <v>43484</v>
      </c>
    </row>
    <row r="2830" spans="1:4" x14ac:dyDescent="0.25">
      <c r="A2830" s="5">
        <v>2015</v>
      </c>
      <c r="B2830" s="5" t="s">
        <v>8</v>
      </c>
      <c r="C2830" s="5" t="s">
        <v>35</v>
      </c>
      <c r="D2830" s="3">
        <v>47921</v>
      </c>
    </row>
    <row r="2831" spans="1:4" x14ac:dyDescent="0.25">
      <c r="A2831" s="5">
        <v>2015</v>
      </c>
      <c r="B2831" s="5" t="s">
        <v>9</v>
      </c>
      <c r="C2831" s="5" t="s">
        <v>35</v>
      </c>
      <c r="D2831" s="3">
        <v>47581</v>
      </c>
    </row>
    <row r="2832" spans="1:4" x14ac:dyDescent="0.25">
      <c r="A2832" s="5">
        <v>2015</v>
      </c>
      <c r="B2832" s="5" t="s">
        <v>10</v>
      </c>
      <c r="C2832" s="5" t="s">
        <v>35</v>
      </c>
      <c r="D2832" s="3">
        <v>45132</v>
      </c>
    </row>
    <row r="2833" spans="1:4" x14ac:dyDescent="0.25">
      <c r="A2833" s="5">
        <v>2015</v>
      </c>
      <c r="B2833" s="5" t="s">
        <v>11</v>
      </c>
      <c r="C2833" s="5" t="s">
        <v>35</v>
      </c>
      <c r="D2833" s="3">
        <v>38244</v>
      </c>
    </row>
    <row r="2834" spans="1:4" x14ac:dyDescent="0.25">
      <c r="A2834" s="5">
        <v>2016</v>
      </c>
      <c r="B2834" s="5" t="s">
        <v>12</v>
      </c>
      <c r="C2834" s="5" t="s">
        <v>35</v>
      </c>
      <c r="D2834" s="3">
        <v>34888</v>
      </c>
    </row>
    <row r="2835" spans="1:4" x14ac:dyDescent="0.25">
      <c r="A2835" s="5">
        <v>2016</v>
      </c>
      <c r="B2835" s="5" t="s">
        <v>13</v>
      </c>
      <c r="C2835" s="5" t="s">
        <v>35</v>
      </c>
      <c r="D2835" s="3">
        <v>37279</v>
      </c>
    </row>
    <row r="2836" spans="1:4" x14ac:dyDescent="0.25">
      <c r="A2836" s="5">
        <v>2016</v>
      </c>
      <c r="B2836" s="5" t="s">
        <v>14</v>
      </c>
      <c r="C2836" s="5" t="s">
        <v>35</v>
      </c>
      <c r="D2836" s="3">
        <v>47087</v>
      </c>
    </row>
    <row r="2837" spans="1:4" x14ac:dyDescent="0.25">
      <c r="A2837" s="5">
        <v>2016</v>
      </c>
      <c r="B2837" s="5" t="s">
        <v>15</v>
      </c>
      <c r="C2837" s="5" t="s">
        <v>35</v>
      </c>
      <c r="D2837" s="3">
        <v>47885</v>
      </c>
    </row>
    <row r="2838" spans="1:4" x14ac:dyDescent="0.25">
      <c r="A2838" s="5">
        <v>2016</v>
      </c>
      <c r="B2838" s="5" t="s">
        <v>4</v>
      </c>
      <c r="C2838" s="5" t="s">
        <v>35</v>
      </c>
      <c r="D2838" s="3">
        <v>46621</v>
      </c>
    </row>
    <row r="2839" spans="1:4" x14ac:dyDescent="0.25">
      <c r="A2839" s="5">
        <v>2016</v>
      </c>
      <c r="B2839" s="5" t="s">
        <v>5</v>
      </c>
      <c r="C2839" s="5" t="s">
        <v>35</v>
      </c>
      <c r="D2839" s="3">
        <v>42946</v>
      </c>
    </row>
    <row r="2840" spans="1:4" x14ac:dyDescent="0.25">
      <c r="A2840" s="5">
        <v>2016</v>
      </c>
      <c r="B2840" s="5" t="s">
        <v>6</v>
      </c>
      <c r="C2840" s="5" t="s">
        <v>35</v>
      </c>
      <c r="D2840" s="3">
        <v>39646</v>
      </c>
    </row>
    <row r="2841" spans="1:4" x14ac:dyDescent="0.25">
      <c r="A2841" s="5">
        <v>2016</v>
      </c>
      <c r="B2841" s="5" t="s">
        <v>7</v>
      </c>
      <c r="C2841" s="5" t="s">
        <v>35</v>
      </c>
      <c r="D2841" s="3">
        <v>48208</v>
      </c>
    </row>
    <row r="2842" spans="1:4" x14ac:dyDescent="0.25">
      <c r="A2842" s="5">
        <v>2016</v>
      </c>
      <c r="B2842" s="5" t="s">
        <v>8</v>
      </c>
      <c r="C2842" s="5" t="s">
        <v>35</v>
      </c>
      <c r="D2842" s="3">
        <v>46719</v>
      </c>
    </row>
    <row r="2843" spans="1:4" x14ac:dyDescent="0.25">
      <c r="A2843" s="5">
        <v>2016</v>
      </c>
      <c r="B2843" s="5" t="s">
        <v>9</v>
      </c>
      <c r="C2843" s="5" t="s">
        <v>35</v>
      </c>
      <c r="D2843" s="3">
        <v>44763</v>
      </c>
    </row>
    <row r="2844" spans="1:4" x14ac:dyDescent="0.25">
      <c r="A2844" s="5">
        <v>2016</v>
      </c>
      <c r="B2844" s="5" t="s">
        <v>10</v>
      </c>
      <c r="C2844" s="5" t="s">
        <v>35</v>
      </c>
      <c r="D2844" s="3">
        <v>42303</v>
      </c>
    </row>
    <row r="2845" spans="1:4" x14ac:dyDescent="0.25">
      <c r="A2845" s="5">
        <v>2016</v>
      </c>
      <c r="B2845" s="5" t="s">
        <v>11</v>
      </c>
      <c r="C2845" s="5" t="s">
        <v>35</v>
      </c>
      <c r="D2845" s="3">
        <v>37882</v>
      </c>
    </row>
    <row r="2846" spans="1:4" x14ac:dyDescent="0.25">
      <c r="A2846" s="5">
        <v>2017</v>
      </c>
      <c r="B2846" s="5" t="s">
        <v>12</v>
      </c>
      <c r="C2846" s="5" t="s">
        <v>35</v>
      </c>
      <c r="D2846" s="3">
        <v>33332</v>
      </c>
    </row>
    <row r="2847" spans="1:4" x14ac:dyDescent="0.25">
      <c r="A2847" s="5">
        <v>2017</v>
      </c>
      <c r="B2847" s="5" t="s">
        <v>13</v>
      </c>
      <c r="C2847" s="5" t="s">
        <v>35</v>
      </c>
      <c r="D2847" s="3">
        <v>30512</v>
      </c>
    </row>
    <row r="2848" spans="1:4" x14ac:dyDescent="0.25">
      <c r="A2848" s="5">
        <v>2017</v>
      </c>
      <c r="B2848" s="5" t="s">
        <v>14</v>
      </c>
      <c r="C2848" s="5" t="s">
        <v>35</v>
      </c>
      <c r="D2848" s="3">
        <v>40548</v>
      </c>
    </row>
    <row r="2849" spans="1:4" x14ac:dyDescent="0.25">
      <c r="A2849" s="5">
        <v>2017</v>
      </c>
      <c r="B2849" s="5" t="s">
        <v>15</v>
      </c>
      <c r="C2849" s="5" t="s">
        <v>35</v>
      </c>
      <c r="D2849" s="3">
        <v>38396</v>
      </c>
    </row>
    <row r="2850" spans="1:4" x14ac:dyDescent="0.25">
      <c r="A2850" s="5">
        <v>2017</v>
      </c>
      <c r="B2850" s="5" t="s">
        <v>4</v>
      </c>
      <c r="C2850" s="5" t="s">
        <v>35</v>
      </c>
      <c r="D2850" s="3">
        <v>60140</v>
      </c>
    </row>
    <row r="2851" spans="1:4" x14ac:dyDescent="0.25">
      <c r="A2851" s="5">
        <v>2017</v>
      </c>
      <c r="B2851" s="5" t="s">
        <v>5</v>
      </c>
      <c r="C2851" s="5" t="s">
        <v>35</v>
      </c>
      <c r="D2851" s="3">
        <v>42902</v>
      </c>
    </row>
    <row r="2852" spans="1:4" x14ac:dyDescent="0.25">
      <c r="A2852" s="5">
        <v>2017</v>
      </c>
      <c r="B2852" s="5" t="s">
        <v>6</v>
      </c>
      <c r="C2852" s="5" t="s">
        <v>35</v>
      </c>
      <c r="D2852" s="3">
        <v>43346</v>
      </c>
    </row>
    <row r="2853" spans="1:4" x14ac:dyDescent="0.25">
      <c r="A2853" s="5">
        <v>2017</v>
      </c>
      <c r="B2853" s="5" t="s">
        <v>7</v>
      </c>
      <c r="C2853" s="5" t="s">
        <v>35</v>
      </c>
      <c r="D2853" s="3">
        <v>46780</v>
      </c>
    </row>
    <row r="2854" spans="1:4" x14ac:dyDescent="0.25">
      <c r="A2854" s="5">
        <v>2017</v>
      </c>
      <c r="B2854" s="5" t="s">
        <v>8</v>
      </c>
      <c r="C2854" s="5" t="s">
        <v>35</v>
      </c>
      <c r="D2854" s="3">
        <v>50490</v>
      </c>
    </row>
    <row r="2855" spans="1:4" x14ac:dyDescent="0.25">
      <c r="A2855" s="5">
        <v>2017</v>
      </c>
      <c r="B2855" s="5" t="s">
        <v>9</v>
      </c>
      <c r="C2855" s="5" t="s">
        <v>35</v>
      </c>
      <c r="D2855" s="3">
        <v>54126</v>
      </c>
    </row>
    <row r="2856" spans="1:4" x14ac:dyDescent="0.25">
      <c r="A2856" s="5">
        <v>2017</v>
      </c>
      <c r="B2856" s="5" t="s">
        <v>10</v>
      </c>
      <c r="C2856" s="5" t="s">
        <v>35</v>
      </c>
      <c r="D2856" s="3">
        <v>60024</v>
      </c>
    </row>
    <row r="2857" spans="1:4" x14ac:dyDescent="0.25">
      <c r="A2857" s="5">
        <v>2017</v>
      </c>
      <c r="B2857" s="5" t="s">
        <v>11</v>
      </c>
      <c r="C2857" s="5" t="s">
        <v>35</v>
      </c>
      <c r="D2857" s="3">
        <v>49865</v>
      </c>
    </row>
    <row r="2858" spans="1:4" x14ac:dyDescent="0.25">
      <c r="A2858" s="5">
        <v>2018</v>
      </c>
      <c r="B2858" s="5" t="s">
        <v>12</v>
      </c>
      <c r="C2858" s="5" t="s">
        <v>35</v>
      </c>
      <c r="D2858" s="3">
        <v>49579</v>
      </c>
    </row>
    <row r="2859" spans="1:4" x14ac:dyDescent="0.25">
      <c r="A2859" s="5">
        <v>2018</v>
      </c>
      <c r="B2859" s="5" t="s">
        <v>13</v>
      </c>
      <c r="C2859" s="5" t="s">
        <v>35</v>
      </c>
      <c r="D2859" s="3">
        <v>50087</v>
      </c>
    </row>
    <row r="2860" spans="1:4" x14ac:dyDescent="0.25">
      <c r="A2860" s="5">
        <v>2018</v>
      </c>
      <c r="B2860" s="5" t="s">
        <v>14</v>
      </c>
      <c r="C2860" s="5" t="s">
        <v>35</v>
      </c>
      <c r="D2860" s="3">
        <v>63578</v>
      </c>
    </row>
    <row r="2861" spans="1:4" x14ac:dyDescent="0.25">
      <c r="A2861" s="5">
        <v>2018</v>
      </c>
      <c r="B2861" s="5" t="s">
        <v>15</v>
      </c>
      <c r="C2861" s="5" t="s">
        <v>35</v>
      </c>
      <c r="D2861" s="3">
        <v>60090</v>
      </c>
    </row>
    <row r="2862" spans="1:4" x14ac:dyDescent="0.25">
      <c r="A2862" s="5">
        <v>2018</v>
      </c>
      <c r="B2862" s="5" t="s">
        <v>4</v>
      </c>
      <c r="C2862" s="5" t="s">
        <v>35</v>
      </c>
      <c r="D2862" s="3">
        <v>59442</v>
      </c>
    </row>
    <row r="2863" spans="1:4" x14ac:dyDescent="0.25">
      <c r="A2863" s="5">
        <v>2018</v>
      </c>
      <c r="B2863" s="5" t="s">
        <v>5</v>
      </c>
      <c r="C2863" s="5" t="s">
        <v>35</v>
      </c>
      <c r="D2863" s="3">
        <v>59748</v>
      </c>
    </row>
    <row r="2864" spans="1:4" x14ac:dyDescent="0.25">
      <c r="A2864" s="5">
        <v>2018</v>
      </c>
      <c r="B2864" s="5" t="s">
        <v>6</v>
      </c>
      <c r="C2864" s="5" t="s">
        <v>35</v>
      </c>
      <c r="D2864" s="3">
        <v>58335</v>
      </c>
    </row>
    <row r="2865" spans="1:4" x14ac:dyDescent="0.25">
      <c r="A2865" s="5">
        <v>2018</v>
      </c>
      <c r="B2865" s="5" t="s">
        <v>7</v>
      </c>
      <c r="C2865" s="5" t="s">
        <v>35</v>
      </c>
      <c r="D2865" s="3">
        <v>65481</v>
      </c>
    </row>
    <row r="2866" spans="1:4" x14ac:dyDescent="0.25">
      <c r="A2866" s="5">
        <v>2018</v>
      </c>
      <c r="B2866" s="5" t="s">
        <v>8</v>
      </c>
      <c r="C2866" s="5" t="s">
        <v>35</v>
      </c>
      <c r="D2866" s="3">
        <v>58978</v>
      </c>
    </row>
    <row r="2867" spans="1:4" x14ac:dyDescent="0.25">
      <c r="A2867" s="5">
        <v>2018</v>
      </c>
      <c r="B2867" s="5" t="s">
        <v>9</v>
      </c>
      <c r="C2867" s="5" t="s">
        <v>35</v>
      </c>
      <c r="D2867" s="3">
        <v>65360</v>
      </c>
    </row>
    <row r="2868" spans="1:4" x14ac:dyDescent="0.25">
      <c r="A2868" s="5">
        <v>2018</v>
      </c>
      <c r="B2868" s="5" t="s">
        <v>10</v>
      </c>
      <c r="C2868" s="5" t="s">
        <v>35</v>
      </c>
      <c r="D2868" s="3">
        <v>58662</v>
      </c>
    </row>
    <row r="2869" spans="1:4" x14ac:dyDescent="0.25">
      <c r="A2869" s="5">
        <v>2018</v>
      </c>
      <c r="B2869" s="5" t="s">
        <v>11</v>
      </c>
      <c r="C2869" s="5" t="s">
        <v>35</v>
      </c>
      <c r="D2869" s="3">
        <v>50150</v>
      </c>
    </row>
    <row r="2870" spans="1:4" x14ac:dyDescent="0.25">
      <c r="A2870" s="5">
        <v>2019</v>
      </c>
      <c r="B2870" s="5" t="s">
        <v>12</v>
      </c>
      <c r="C2870" s="5" t="s">
        <v>35</v>
      </c>
      <c r="D2870" s="3">
        <v>52175</v>
      </c>
    </row>
    <row r="2871" spans="1:4" x14ac:dyDescent="0.25">
      <c r="A2871" s="5">
        <v>2019</v>
      </c>
      <c r="B2871" s="5" t="s">
        <v>13</v>
      </c>
      <c r="C2871" s="5" t="s">
        <v>35</v>
      </c>
      <c r="D2871" s="3">
        <v>50001</v>
      </c>
    </row>
    <row r="2872" spans="1:4" x14ac:dyDescent="0.25">
      <c r="A2872" s="5">
        <v>2019</v>
      </c>
      <c r="B2872" s="5" t="s">
        <v>14</v>
      </c>
      <c r="C2872" s="5" t="s">
        <v>35</v>
      </c>
      <c r="D2872" s="3">
        <v>56141</v>
      </c>
    </row>
    <row r="2873" spans="1:4" x14ac:dyDescent="0.25">
      <c r="A2873" s="5">
        <v>2019</v>
      </c>
      <c r="B2873" s="5" t="s">
        <v>15</v>
      </c>
      <c r="C2873" s="5" t="s">
        <v>35</v>
      </c>
      <c r="D2873" s="3">
        <v>56506</v>
      </c>
    </row>
    <row r="2874" spans="1:4" x14ac:dyDescent="0.25">
      <c r="A2874" s="5">
        <v>2019</v>
      </c>
      <c r="B2874" s="5" t="s">
        <v>4</v>
      </c>
      <c r="C2874" s="5" t="s">
        <v>35</v>
      </c>
      <c r="D2874" s="3">
        <v>59580</v>
      </c>
    </row>
    <row r="2875" spans="1:4" x14ac:dyDescent="0.25">
      <c r="A2875" s="5">
        <v>2019</v>
      </c>
      <c r="B2875" s="5" t="s">
        <v>5</v>
      </c>
      <c r="C2875" s="5" t="s">
        <v>35</v>
      </c>
      <c r="D2875" s="3">
        <v>52847</v>
      </c>
    </row>
    <row r="2876" spans="1:4" x14ac:dyDescent="0.25">
      <c r="A2876" s="5">
        <v>2019</v>
      </c>
      <c r="B2876" s="5" t="s">
        <v>6</v>
      </c>
      <c r="C2876" s="5" t="s">
        <v>35</v>
      </c>
      <c r="D2876" s="3">
        <v>57645</v>
      </c>
    </row>
    <row r="2877" spans="1:4" x14ac:dyDescent="0.25">
      <c r="A2877" s="5">
        <v>2019</v>
      </c>
      <c r="B2877" s="5" t="s">
        <v>7</v>
      </c>
      <c r="C2877" s="5" t="s">
        <v>35</v>
      </c>
      <c r="D2877" s="3">
        <v>58493</v>
      </c>
    </row>
    <row r="2878" spans="1:4" x14ac:dyDescent="0.25">
      <c r="A2878" s="5">
        <v>2019</v>
      </c>
      <c r="B2878" s="5" t="s">
        <v>8</v>
      </c>
      <c r="C2878" s="5" t="s">
        <v>35</v>
      </c>
      <c r="D2878" s="3">
        <v>57457</v>
      </c>
    </row>
    <row r="2879" spans="1:4" x14ac:dyDescent="0.25">
      <c r="A2879" s="5">
        <v>2019</v>
      </c>
      <c r="B2879" s="5" t="s">
        <v>9</v>
      </c>
      <c r="C2879" s="5" t="s">
        <v>35</v>
      </c>
      <c r="D2879" s="3">
        <v>58846</v>
      </c>
    </row>
    <row r="2880" spans="1:4" x14ac:dyDescent="0.25">
      <c r="A2880" s="5">
        <v>2019</v>
      </c>
      <c r="B2880" s="5" t="s">
        <v>10</v>
      </c>
      <c r="C2880" s="5" t="s">
        <v>35</v>
      </c>
      <c r="D2880" s="3">
        <v>54100</v>
      </c>
    </row>
    <row r="2881" spans="1:4" x14ac:dyDescent="0.25">
      <c r="A2881" s="5">
        <v>2019</v>
      </c>
      <c r="B2881" s="5" t="s">
        <v>11</v>
      </c>
      <c r="C2881" s="5" t="s">
        <v>35</v>
      </c>
      <c r="D2881" s="3">
        <v>50049</v>
      </c>
    </row>
    <row r="2882" spans="1:4" x14ac:dyDescent="0.25">
      <c r="A2882" s="5">
        <v>2020</v>
      </c>
      <c r="B2882" s="5" t="s">
        <v>12</v>
      </c>
      <c r="C2882" s="5" t="s">
        <v>35</v>
      </c>
      <c r="D2882" s="3">
        <v>47275</v>
      </c>
    </row>
    <row r="2883" spans="1:4" x14ac:dyDescent="0.25">
      <c r="A2883" s="5">
        <v>2020</v>
      </c>
      <c r="B2883" s="5" t="s">
        <v>13</v>
      </c>
      <c r="C2883" s="5" t="s">
        <v>35</v>
      </c>
      <c r="D2883" s="3">
        <v>45461</v>
      </c>
    </row>
    <row r="2884" spans="1:4" x14ac:dyDescent="0.25">
      <c r="A2884" s="5">
        <v>2020</v>
      </c>
      <c r="B2884" s="5" t="s">
        <v>14</v>
      </c>
      <c r="C2884" s="5" t="s">
        <v>35</v>
      </c>
      <c r="D2884" s="3">
        <v>27955</v>
      </c>
    </row>
    <row r="2885" spans="1:4" x14ac:dyDescent="0.25">
      <c r="A2885" s="5">
        <v>2020</v>
      </c>
      <c r="B2885" s="5" t="s">
        <v>15</v>
      </c>
      <c r="C2885" s="5" t="s">
        <v>35</v>
      </c>
      <c r="D2885" s="3">
        <v>4449</v>
      </c>
    </row>
    <row r="2886" spans="1:4" x14ac:dyDescent="0.25">
      <c r="A2886" s="5">
        <v>2020</v>
      </c>
      <c r="B2886" s="5" t="s">
        <v>4</v>
      </c>
      <c r="C2886" s="5" t="s">
        <v>35</v>
      </c>
      <c r="D2886" s="3">
        <v>9075</v>
      </c>
    </row>
    <row r="2887" spans="1:4" x14ac:dyDescent="0.25">
      <c r="A2887" s="5">
        <v>2020</v>
      </c>
      <c r="B2887" s="5" t="s">
        <v>5</v>
      </c>
      <c r="C2887" s="5" t="s">
        <v>35</v>
      </c>
      <c r="D2887" s="3">
        <v>10305</v>
      </c>
    </row>
    <row r="2888" spans="1:4" x14ac:dyDescent="0.25">
      <c r="A2888" s="5">
        <v>2020</v>
      </c>
      <c r="B2888" s="5" t="s">
        <v>6</v>
      </c>
      <c r="C2888" s="5" t="s">
        <v>35</v>
      </c>
      <c r="D2888" s="3">
        <v>9080</v>
      </c>
    </row>
    <row r="2889" spans="1:4" x14ac:dyDescent="0.25">
      <c r="A2889" s="5">
        <v>2020</v>
      </c>
      <c r="B2889" s="5" t="s">
        <v>7</v>
      </c>
      <c r="C2889" s="5" t="s">
        <v>35</v>
      </c>
      <c r="D2889" s="3">
        <v>11026</v>
      </c>
    </row>
    <row r="2890" spans="1:4" x14ac:dyDescent="0.25">
      <c r="A2890" s="5">
        <v>2020</v>
      </c>
      <c r="B2890" s="5" t="s">
        <v>8</v>
      </c>
      <c r="C2890" s="5" t="s">
        <v>35</v>
      </c>
      <c r="D2890" s="3">
        <v>13565</v>
      </c>
    </row>
    <row r="2891" spans="1:4" x14ac:dyDescent="0.25">
      <c r="A2891" s="5">
        <v>1994</v>
      </c>
      <c r="B2891" s="5" t="s">
        <v>12</v>
      </c>
      <c r="C2891" s="5" t="s">
        <v>36</v>
      </c>
      <c r="D2891" s="3">
        <v>55916</v>
      </c>
    </row>
    <row r="2892" spans="1:4" x14ac:dyDescent="0.25">
      <c r="A2892" s="5">
        <v>1994</v>
      </c>
      <c r="B2892" s="5" t="s">
        <v>13</v>
      </c>
      <c r="C2892" s="5" t="s">
        <v>36</v>
      </c>
      <c r="D2892" s="3">
        <v>72998</v>
      </c>
    </row>
    <row r="2893" spans="1:4" x14ac:dyDescent="0.25">
      <c r="A2893" s="5">
        <v>1994</v>
      </c>
      <c r="B2893" s="5" t="s">
        <v>14</v>
      </c>
      <c r="C2893" s="5" t="s">
        <v>36</v>
      </c>
      <c r="D2893" s="3">
        <v>87946</v>
      </c>
    </row>
    <row r="2894" spans="1:4" x14ac:dyDescent="0.25">
      <c r="A2894" s="5">
        <v>1994</v>
      </c>
      <c r="B2894" s="5" t="s">
        <v>15</v>
      </c>
      <c r="C2894" s="5" t="s">
        <v>36</v>
      </c>
      <c r="D2894" s="3">
        <v>91885</v>
      </c>
    </row>
    <row r="2895" spans="1:4" x14ac:dyDescent="0.25">
      <c r="A2895" s="5">
        <v>1994</v>
      </c>
      <c r="B2895" s="5" t="s">
        <v>4</v>
      </c>
      <c r="C2895" s="5" t="s">
        <v>36</v>
      </c>
      <c r="D2895" s="3">
        <v>102410</v>
      </c>
    </row>
    <row r="2896" spans="1:4" x14ac:dyDescent="0.25">
      <c r="A2896" s="5">
        <v>1994</v>
      </c>
      <c r="B2896" s="5" t="s">
        <v>5</v>
      </c>
      <c r="C2896" s="5" t="s">
        <v>36</v>
      </c>
      <c r="D2896" s="3">
        <v>93532</v>
      </c>
    </row>
    <row r="2897" spans="1:4" x14ac:dyDescent="0.25">
      <c r="A2897" s="5">
        <v>1994</v>
      </c>
      <c r="B2897" s="5" t="s">
        <v>6</v>
      </c>
      <c r="C2897" s="5" t="s">
        <v>36</v>
      </c>
      <c r="D2897" s="3">
        <v>98252</v>
      </c>
    </row>
    <row r="2898" spans="1:4" x14ac:dyDescent="0.25">
      <c r="A2898" s="5">
        <v>1994</v>
      </c>
      <c r="B2898" s="5" t="s">
        <v>7</v>
      </c>
      <c r="C2898" s="5" t="s">
        <v>36</v>
      </c>
      <c r="D2898" s="3">
        <v>102487</v>
      </c>
    </row>
    <row r="2899" spans="1:4" x14ac:dyDescent="0.25">
      <c r="A2899" s="5">
        <v>1994</v>
      </c>
      <c r="B2899" s="5" t="s">
        <v>8</v>
      </c>
      <c r="C2899" s="5" t="s">
        <v>36</v>
      </c>
      <c r="D2899" s="3">
        <v>104882</v>
      </c>
    </row>
    <row r="2900" spans="1:4" x14ac:dyDescent="0.25">
      <c r="A2900" s="5">
        <v>1994</v>
      </c>
      <c r="B2900" s="5" t="s">
        <v>9</v>
      </c>
      <c r="C2900" s="5" t="s">
        <v>36</v>
      </c>
      <c r="D2900" s="3">
        <v>103486</v>
      </c>
    </row>
    <row r="2901" spans="1:4" x14ac:dyDescent="0.25">
      <c r="A2901" s="5">
        <v>1994</v>
      </c>
      <c r="B2901" s="5" t="s">
        <v>10</v>
      </c>
      <c r="C2901" s="5" t="s">
        <v>36</v>
      </c>
      <c r="D2901" s="3">
        <v>105625</v>
      </c>
    </row>
    <row r="2902" spans="1:4" x14ac:dyDescent="0.25">
      <c r="A2902" s="5">
        <v>1994</v>
      </c>
      <c r="B2902" s="5" t="s">
        <v>11</v>
      </c>
      <c r="C2902" s="5" t="s">
        <v>36</v>
      </c>
      <c r="D2902" s="3">
        <v>98748</v>
      </c>
    </row>
    <row r="2903" spans="1:4" x14ac:dyDescent="0.25">
      <c r="A2903" s="5">
        <v>1995</v>
      </c>
      <c r="B2903" s="5" t="s">
        <v>12</v>
      </c>
      <c r="C2903" s="5" t="s">
        <v>36</v>
      </c>
      <c r="D2903" s="3">
        <v>84901</v>
      </c>
    </row>
    <row r="2904" spans="1:4" x14ac:dyDescent="0.25">
      <c r="A2904" s="5">
        <v>1995</v>
      </c>
      <c r="B2904" s="5" t="s">
        <v>13</v>
      </c>
      <c r="C2904" s="5" t="s">
        <v>36</v>
      </c>
      <c r="D2904" s="3">
        <v>81461</v>
      </c>
    </row>
    <row r="2905" spans="1:4" x14ac:dyDescent="0.25">
      <c r="A2905" s="5">
        <v>1995</v>
      </c>
      <c r="B2905" s="5" t="s">
        <v>14</v>
      </c>
      <c r="C2905" s="5" t="s">
        <v>36</v>
      </c>
      <c r="D2905" s="3">
        <v>104678</v>
      </c>
    </row>
    <row r="2906" spans="1:4" x14ac:dyDescent="0.25">
      <c r="A2906" s="5">
        <v>1995</v>
      </c>
      <c r="B2906" s="5" t="s">
        <v>15</v>
      </c>
      <c r="C2906" s="5" t="s">
        <v>36</v>
      </c>
      <c r="D2906" s="3">
        <v>91995</v>
      </c>
    </row>
    <row r="2907" spans="1:4" x14ac:dyDescent="0.25">
      <c r="A2907" s="5">
        <v>1995</v>
      </c>
      <c r="B2907" s="5" t="s">
        <v>4</v>
      </c>
      <c r="C2907" s="5" t="s">
        <v>36</v>
      </c>
      <c r="D2907" s="3">
        <v>104918</v>
      </c>
    </row>
    <row r="2908" spans="1:4" x14ac:dyDescent="0.25">
      <c r="A2908" s="5">
        <v>1995</v>
      </c>
      <c r="B2908" s="5" t="s">
        <v>5</v>
      </c>
      <c r="C2908" s="5" t="s">
        <v>36</v>
      </c>
      <c r="D2908" s="3">
        <v>103898</v>
      </c>
    </row>
    <row r="2909" spans="1:4" x14ac:dyDescent="0.25">
      <c r="A2909" s="5">
        <v>1995</v>
      </c>
      <c r="B2909" s="5" t="s">
        <v>6</v>
      </c>
      <c r="C2909" s="5" t="s">
        <v>36</v>
      </c>
      <c r="D2909" s="3">
        <v>104996</v>
      </c>
    </row>
    <row r="2910" spans="1:4" x14ac:dyDescent="0.25">
      <c r="A2910" s="5">
        <v>1995</v>
      </c>
      <c r="B2910" s="5" t="s">
        <v>7</v>
      </c>
      <c r="C2910" s="5" t="s">
        <v>36</v>
      </c>
      <c r="D2910" s="3">
        <v>111760</v>
      </c>
    </row>
    <row r="2911" spans="1:4" x14ac:dyDescent="0.25">
      <c r="A2911" s="5">
        <v>1995</v>
      </c>
      <c r="B2911" s="5" t="s">
        <v>8</v>
      </c>
      <c r="C2911" s="5" t="s">
        <v>36</v>
      </c>
      <c r="D2911" s="3">
        <v>106926</v>
      </c>
    </row>
    <row r="2912" spans="1:4" x14ac:dyDescent="0.25">
      <c r="A2912" s="5">
        <v>1995</v>
      </c>
      <c r="B2912" s="5" t="s">
        <v>9</v>
      </c>
      <c r="C2912" s="5" t="s">
        <v>36</v>
      </c>
      <c r="D2912" s="3">
        <v>109820</v>
      </c>
    </row>
    <row r="2913" spans="1:4" x14ac:dyDescent="0.25">
      <c r="A2913" s="5">
        <v>1995</v>
      </c>
      <c r="B2913" s="5" t="s">
        <v>10</v>
      </c>
      <c r="C2913" s="5" t="s">
        <v>36</v>
      </c>
      <c r="D2913" s="3">
        <v>112586</v>
      </c>
    </row>
    <row r="2914" spans="1:4" x14ac:dyDescent="0.25">
      <c r="A2914" s="5">
        <v>1995</v>
      </c>
      <c r="B2914" s="5" t="s">
        <v>11</v>
      </c>
      <c r="C2914" s="5" t="s">
        <v>36</v>
      </c>
      <c r="D2914" s="3">
        <v>104156</v>
      </c>
    </row>
    <row r="2915" spans="1:4" x14ac:dyDescent="0.25">
      <c r="A2915" s="5">
        <v>1996</v>
      </c>
      <c r="B2915" s="5" t="s">
        <v>12</v>
      </c>
      <c r="C2915" s="5" t="s">
        <v>36</v>
      </c>
      <c r="D2915" s="3">
        <v>95787</v>
      </c>
    </row>
    <row r="2916" spans="1:4" x14ac:dyDescent="0.25">
      <c r="A2916" s="5">
        <v>1996</v>
      </c>
      <c r="B2916" s="5" t="s">
        <v>13</v>
      </c>
      <c r="C2916" s="5" t="s">
        <v>36</v>
      </c>
      <c r="D2916" s="3">
        <v>94459</v>
      </c>
    </row>
    <row r="2917" spans="1:4" x14ac:dyDescent="0.25">
      <c r="A2917" s="5">
        <v>1996</v>
      </c>
      <c r="B2917" s="5" t="s">
        <v>14</v>
      </c>
      <c r="C2917" s="5" t="s">
        <v>36</v>
      </c>
      <c r="D2917" s="3">
        <v>115347</v>
      </c>
    </row>
    <row r="2918" spans="1:4" x14ac:dyDescent="0.25">
      <c r="A2918" s="5">
        <v>1996</v>
      </c>
      <c r="B2918" s="5" t="s">
        <v>15</v>
      </c>
      <c r="C2918" s="5" t="s">
        <v>36</v>
      </c>
      <c r="D2918" s="3">
        <v>115553</v>
      </c>
    </row>
    <row r="2919" spans="1:4" x14ac:dyDescent="0.25">
      <c r="A2919" s="5">
        <v>1996</v>
      </c>
      <c r="B2919" s="5" t="s">
        <v>4</v>
      </c>
      <c r="C2919" s="5" t="s">
        <v>36</v>
      </c>
      <c r="D2919" s="3">
        <v>123626</v>
      </c>
    </row>
    <row r="2920" spans="1:4" x14ac:dyDescent="0.25">
      <c r="A2920" s="5">
        <v>1996</v>
      </c>
      <c r="B2920" s="5" t="s">
        <v>5</v>
      </c>
      <c r="C2920" s="5" t="s">
        <v>36</v>
      </c>
      <c r="D2920" s="3">
        <v>110013</v>
      </c>
    </row>
    <row r="2921" spans="1:4" x14ac:dyDescent="0.25">
      <c r="A2921" s="5">
        <v>1996</v>
      </c>
      <c r="B2921" s="5" t="s">
        <v>6</v>
      </c>
      <c r="C2921" s="5" t="s">
        <v>36</v>
      </c>
      <c r="D2921" s="3">
        <v>118163</v>
      </c>
    </row>
    <row r="2922" spans="1:4" x14ac:dyDescent="0.25">
      <c r="A2922" s="5">
        <v>1996</v>
      </c>
      <c r="B2922" s="5" t="s">
        <v>7</v>
      </c>
      <c r="C2922" s="5" t="s">
        <v>36</v>
      </c>
      <c r="D2922" s="3">
        <v>116736</v>
      </c>
    </row>
    <row r="2923" spans="1:4" x14ac:dyDescent="0.25">
      <c r="A2923" s="5">
        <v>1996</v>
      </c>
      <c r="B2923" s="5" t="s">
        <v>8</v>
      </c>
      <c r="C2923" s="5" t="s">
        <v>36</v>
      </c>
      <c r="D2923" s="3">
        <v>111317</v>
      </c>
    </row>
    <row r="2924" spans="1:4" x14ac:dyDescent="0.25">
      <c r="A2924" s="5">
        <v>1996</v>
      </c>
      <c r="B2924" s="5" t="s">
        <v>9</v>
      </c>
      <c r="C2924" s="5" t="s">
        <v>36</v>
      </c>
      <c r="D2924" s="3">
        <v>125073</v>
      </c>
    </row>
    <row r="2925" spans="1:4" x14ac:dyDescent="0.25">
      <c r="A2925" s="5">
        <v>1996</v>
      </c>
      <c r="B2925" s="5" t="s">
        <v>10</v>
      </c>
      <c r="C2925" s="5" t="s">
        <v>36</v>
      </c>
      <c r="D2925" s="3">
        <v>117948</v>
      </c>
    </row>
    <row r="2926" spans="1:4" x14ac:dyDescent="0.25">
      <c r="A2926" s="5">
        <v>1996</v>
      </c>
      <c r="B2926" s="5" t="s">
        <v>11</v>
      </c>
      <c r="C2926" s="5" t="s">
        <v>36</v>
      </c>
      <c r="D2926" s="3">
        <v>108571</v>
      </c>
    </row>
    <row r="2927" spans="1:4" x14ac:dyDescent="0.25">
      <c r="A2927" s="5">
        <v>1997</v>
      </c>
      <c r="B2927" s="5" t="s">
        <v>12</v>
      </c>
      <c r="C2927" s="5" t="s">
        <v>36</v>
      </c>
      <c r="D2927" s="3">
        <v>96968</v>
      </c>
    </row>
    <row r="2928" spans="1:4" x14ac:dyDescent="0.25">
      <c r="A2928" s="5">
        <v>1997</v>
      </c>
      <c r="B2928" s="5" t="s">
        <v>13</v>
      </c>
      <c r="C2928" s="5" t="s">
        <v>36</v>
      </c>
      <c r="D2928" s="3">
        <v>93070</v>
      </c>
    </row>
    <row r="2929" spans="1:4" x14ac:dyDescent="0.25">
      <c r="A2929" s="5">
        <v>1997</v>
      </c>
      <c r="B2929" s="5" t="s">
        <v>14</v>
      </c>
      <c r="C2929" s="5" t="s">
        <v>36</v>
      </c>
      <c r="D2929" s="3">
        <v>112315</v>
      </c>
    </row>
    <row r="2930" spans="1:4" x14ac:dyDescent="0.25">
      <c r="A2930" s="5">
        <v>1997</v>
      </c>
      <c r="B2930" s="5" t="s">
        <v>15</v>
      </c>
      <c r="C2930" s="5" t="s">
        <v>36</v>
      </c>
      <c r="D2930" s="3">
        <v>122871</v>
      </c>
    </row>
    <row r="2931" spans="1:4" x14ac:dyDescent="0.25">
      <c r="A2931" s="5">
        <v>1997</v>
      </c>
      <c r="B2931" s="5" t="s">
        <v>4</v>
      </c>
      <c r="C2931" s="5" t="s">
        <v>36</v>
      </c>
      <c r="D2931" s="3">
        <v>121160</v>
      </c>
    </row>
    <row r="2932" spans="1:4" x14ac:dyDescent="0.25">
      <c r="A2932" s="5">
        <v>1997</v>
      </c>
      <c r="B2932" s="5" t="s">
        <v>5</v>
      </c>
      <c r="C2932" s="5" t="s">
        <v>36</v>
      </c>
      <c r="D2932" s="3">
        <v>110442</v>
      </c>
    </row>
    <row r="2933" spans="1:4" x14ac:dyDescent="0.25">
      <c r="A2933" s="5">
        <v>1997</v>
      </c>
      <c r="B2933" s="5" t="s">
        <v>6</v>
      </c>
      <c r="C2933" s="5" t="s">
        <v>36</v>
      </c>
      <c r="D2933" s="3">
        <v>119764</v>
      </c>
    </row>
    <row r="2934" spans="1:4" x14ac:dyDescent="0.25">
      <c r="A2934" s="5">
        <v>1997</v>
      </c>
      <c r="B2934" s="5" t="s">
        <v>7</v>
      </c>
      <c r="C2934" s="5" t="s">
        <v>36</v>
      </c>
      <c r="D2934" s="3">
        <v>113890</v>
      </c>
    </row>
    <row r="2935" spans="1:4" x14ac:dyDescent="0.25">
      <c r="A2935" s="5">
        <v>1997</v>
      </c>
      <c r="B2935" s="5" t="s">
        <v>8</v>
      </c>
      <c r="C2935" s="5" t="s">
        <v>36</v>
      </c>
      <c r="D2935" s="3">
        <v>119988</v>
      </c>
    </row>
    <row r="2936" spans="1:4" x14ac:dyDescent="0.25">
      <c r="A2936" s="5">
        <v>1997</v>
      </c>
      <c r="B2936" s="5" t="s">
        <v>9</v>
      </c>
      <c r="C2936" s="5" t="s">
        <v>36</v>
      </c>
      <c r="D2936" s="3">
        <v>126788</v>
      </c>
    </row>
    <row r="2937" spans="1:4" x14ac:dyDescent="0.25">
      <c r="A2937" s="5">
        <v>1997</v>
      </c>
      <c r="B2937" s="5" t="s">
        <v>10</v>
      </c>
      <c r="C2937" s="5" t="s">
        <v>36</v>
      </c>
      <c r="D2937" s="3">
        <v>116051</v>
      </c>
    </row>
    <row r="2938" spans="1:4" x14ac:dyDescent="0.25">
      <c r="A2938" s="5">
        <v>1997</v>
      </c>
      <c r="B2938" s="5" t="s">
        <v>11</v>
      </c>
      <c r="C2938" s="5" t="s">
        <v>36</v>
      </c>
      <c r="D2938" s="3">
        <v>111707</v>
      </c>
    </row>
    <row r="2939" spans="1:4" x14ac:dyDescent="0.25">
      <c r="A2939" s="5">
        <v>1998</v>
      </c>
      <c r="B2939" s="5" t="s">
        <v>12</v>
      </c>
      <c r="C2939" s="5" t="s">
        <v>36</v>
      </c>
      <c r="D2939" s="3">
        <v>105535</v>
      </c>
    </row>
    <row r="2940" spans="1:4" x14ac:dyDescent="0.25">
      <c r="A2940" s="5">
        <v>1998</v>
      </c>
      <c r="B2940" s="5" t="s">
        <v>13</v>
      </c>
      <c r="C2940" s="5" t="s">
        <v>36</v>
      </c>
      <c r="D2940" s="3">
        <v>96729</v>
      </c>
    </row>
    <row r="2941" spans="1:4" x14ac:dyDescent="0.25">
      <c r="A2941" s="5">
        <v>1998</v>
      </c>
      <c r="B2941" s="5" t="s">
        <v>14</v>
      </c>
      <c r="C2941" s="5" t="s">
        <v>36</v>
      </c>
      <c r="D2941" s="3">
        <v>124462</v>
      </c>
    </row>
    <row r="2942" spans="1:4" x14ac:dyDescent="0.25">
      <c r="A2942" s="5">
        <v>1998</v>
      </c>
      <c r="B2942" s="5" t="s">
        <v>15</v>
      </c>
      <c r="C2942" s="5" t="s">
        <v>36</v>
      </c>
      <c r="D2942" s="3">
        <v>123841</v>
      </c>
    </row>
    <row r="2943" spans="1:4" x14ac:dyDescent="0.25">
      <c r="A2943" s="5">
        <v>1998</v>
      </c>
      <c r="B2943" s="5" t="s">
        <v>4</v>
      </c>
      <c r="C2943" s="5" t="s">
        <v>36</v>
      </c>
      <c r="D2943" s="3">
        <v>114468</v>
      </c>
    </row>
    <row r="2944" spans="1:4" x14ac:dyDescent="0.25">
      <c r="A2944" s="5">
        <v>1998</v>
      </c>
      <c r="B2944" s="5" t="s">
        <v>5</v>
      </c>
      <c r="C2944" s="5" t="s">
        <v>36</v>
      </c>
      <c r="D2944" s="3">
        <v>116944</v>
      </c>
    </row>
    <row r="2945" spans="1:4" x14ac:dyDescent="0.25">
      <c r="A2945" s="5">
        <v>1998</v>
      </c>
      <c r="B2945" s="5" t="s">
        <v>6</v>
      </c>
      <c r="C2945" s="5" t="s">
        <v>36</v>
      </c>
      <c r="D2945" s="3">
        <v>125347</v>
      </c>
    </row>
    <row r="2946" spans="1:4" x14ac:dyDescent="0.25">
      <c r="A2946" s="5">
        <v>1998</v>
      </c>
      <c r="B2946" s="5" t="s">
        <v>7</v>
      </c>
      <c r="C2946" s="5" t="s">
        <v>36</v>
      </c>
      <c r="D2946" s="3">
        <v>121747</v>
      </c>
    </row>
    <row r="2947" spans="1:4" x14ac:dyDescent="0.25">
      <c r="A2947" s="5">
        <v>1998</v>
      </c>
      <c r="B2947" s="5" t="s">
        <v>8</v>
      </c>
      <c r="C2947" s="5" t="s">
        <v>36</v>
      </c>
      <c r="D2947" s="3">
        <v>124419</v>
      </c>
    </row>
    <row r="2948" spans="1:4" x14ac:dyDescent="0.25">
      <c r="A2948" s="5">
        <v>1998</v>
      </c>
      <c r="B2948" s="5" t="s">
        <v>9</v>
      </c>
      <c r="C2948" s="5" t="s">
        <v>36</v>
      </c>
      <c r="D2948" s="3">
        <v>129220</v>
      </c>
    </row>
    <row r="2949" spans="1:4" x14ac:dyDescent="0.25">
      <c r="A2949" s="5">
        <v>1998</v>
      </c>
      <c r="B2949" s="5" t="s">
        <v>10</v>
      </c>
      <c r="C2949" s="5" t="s">
        <v>36</v>
      </c>
      <c r="D2949" s="3">
        <v>123326</v>
      </c>
    </row>
    <row r="2950" spans="1:4" x14ac:dyDescent="0.25">
      <c r="A2950" s="5">
        <v>1998</v>
      </c>
      <c r="B2950" s="5" t="s">
        <v>11</v>
      </c>
      <c r="C2950" s="5" t="s">
        <v>36</v>
      </c>
      <c r="D2950" s="3">
        <v>118383</v>
      </c>
    </row>
    <row r="2951" spans="1:4" x14ac:dyDescent="0.25">
      <c r="A2951" s="5">
        <v>1999</v>
      </c>
      <c r="B2951" s="5" t="s">
        <v>12</v>
      </c>
      <c r="C2951" s="5" t="s">
        <v>36</v>
      </c>
      <c r="D2951" s="3">
        <v>103460</v>
      </c>
    </row>
    <row r="2952" spans="1:4" x14ac:dyDescent="0.25">
      <c r="A2952" s="5">
        <v>1999</v>
      </c>
      <c r="B2952" s="5" t="s">
        <v>13</v>
      </c>
      <c r="C2952" s="5" t="s">
        <v>36</v>
      </c>
      <c r="D2952" s="3">
        <v>99843</v>
      </c>
    </row>
    <row r="2953" spans="1:4" x14ac:dyDescent="0.25">
      <c r="A2953" s="5">
        <v>1999</v>
      </c>
      <c r="B2953" s="5" t="s">
        <v>14</v>
      </c>
      <c r="C2953" s="5" t="s">
        <v>36</v>
      </c>
      <c r="D2953" s="3">
        <v>128617</v>
      </c>
    </row>
    <row r="2954" spans="1:4" x14ac:dyDescent="0.25">
      <c r="A2954" s="5">
        <v>1999</v>
      </c>
      <c r="B2954" s="5" t="s">
        <v>15</v>
      </c>
      <c r="C2954" s="5" t="s">
        <v>36</v>
      </c>
      <c r="D2954" s="3">
        <v>123414</v>
      </c>
    </row>
    <row r="2955" spans="1:4" x14ac:dyDescent="0.25">
      <c r="A2955" s="5">
        <v>1999</v>
      </c>
      <c r="B2955" s="5" t="s">
        <v>4</v>
      </c>
      <c r="C2955" s="5" t="s">
        <v>36</v>
      </c>
      <c r="D2955" s="3">
        <v>123704</v>
      </c>
    </row>
    <row r="2956" spans="1:4" x14ac:dyDescent="0.25">
      <c r="A2956" s="5">
        <v>1999</v>
      </c>
      <c r="B2956" s="5" t="s">
        <v>5</v>
      </c>
      <c r="C2956" s="5" t="s">
        <v>36</v>
      </c>
      <c r="D2956" s="3">
        <v>123233</v>
      </c>
    </row>
    <row r="2957" spans="1:4" x14ac:dyDescent="0.25">
      <c r="A2957" s="5">
        <v>1999</v>
      </c>
      <c r="B2957" s="5" t="s">
        <v>6</v>
      </c>
      <c r="C2957" s="5" t="s">
        <v>36</v>
      </c>
      <c r="D2957" s="3">
        <v>126231</v>
      </c>
    </row>
    <row r="2958" spans="1:4" x14ac:dyDescent="0.25">
      <c r="A2958" s="5">
        <v>1999</v>
      </c>
      <c r="B2958" s="5" t="s">
        <v>7</v>
      </c>
      <c r="C2958" s="5" t="s">
        <v>36</v>
      </c>
      <c r="D2958" s="3">
        <v>125137</v>
      </c>
    </row>
    <row r="2959" spans="1:4" x14ac:dyDescent="0.25">
      <c r="A2959" s="5">
        <v>1999</v>
      </c>
      <c r="B2959" s="5" t="s">
        <v>8</v>
      </c>
      <c r="C2959" s="5" t="s">
        <v>36</v>
      </c>
      <c r="D2959" s="3">
        <v>131773</v>
      </c>
    </row>
    <row r="2960" spans="1:4" x14ac:dyDescent="0.25">
      <c r="A2960" s="5">
        <v>1999</v>
      </c>
      <c r="B2960" s="5" t="s">
        <v>9</v>
      </c>
      <c r="C2960" s="5" t="s">
        <v>36</v>
      </c>
      <c r="D2960" s="3">
        <v>126654</v>
      </c>
    </row>
    <row r="2961" spans="1:4" x14ac:dyDescent="0.25">
      <c r="A2961" s="5">
        <v>1999</v>
      </c>
      <c r="B2961" s="5" t="s">
        <v>10</v>
      </c>
      <c r="C2961" s="5" t="s">
        <v>36</v>
      </c>
      <c r="D2961" s="3">
        <v>126587</v>
      </c>
    </row>
    <row r="2962" spans="1:4" x14ac:dyDescent="0.25">
      <c r="A2962" s="5">
        <v>1999</v>
      </c>
      <c r="B2962" s="5" t="s">
        <v>11</v>
      </c>
      <c r="C2962" s="5" t="s">
        <v>36</v>
      </c>
      <c r="D2962" s="3">
        <v>119167</v>
      </c>
    </row>
    <row r="2963" spans="1:4" x14ac:dyDescent="0.25">
      <c r="A2963" s="5">
        <v>2000</v>
      </c>
      <c r="B2963" s="5" t="s">
        <v>12</v>
      </c>
      <c r="C2963" s="5" t="s">
        <v>36</v>
      </c>
      <c r="D2963" s="3">
        <v>100038</v>
      </c>
    </row>
    <row r="2964" spans="1:4" x14ac:dyDescent="0.25">
      <c r="A2964" s="5">
        <v>2000</v>
      </c>
      <c r="B2964" s="5" t="s">
        <v>13</v>
      </c>
      <c r="C2964" s="5" t="s">
        <v>36</v>
      </c>
      <c r="D2964" s="3">
        <v>98377</v>
      </c>
    </row>
    <row r="2965" spans="1:4" x14ac:dyDescent="0.25">
      <c r="A2965" s="5">
        <v>2000</v>
      </c>
      <c r="B2965" s="5" t="s">
        <v>14</v>
      </c>
      <c r="C2965" s="5" t="s">
        <v>36</v>
      </c>
      <c r="D2965" s="3">
        <v>121179</v>
      </c>
    </row>
    <row r="2966" spans="1:4" x14ac:dyDescent="0.25">
      <c r="A2966" s="5">
        <v>2000</v>
      </c>
      <c r="B2966" s="5" t="s">
        <v>15</v>
      </c>
      <c r="C2966" s="5" t="s">
        <v>36</v>
      </c>
      <c r="D2966" s="3">
        <v>108716</v>
      </c>
    </row>
    <row r="2967" spans="1:4" x14ac:dyDescent="0.25">
      <c r="A2967" s="5">
        <v>2000</v>
      </c>
      <c r="B2967" s="5" t="s">
        <v>4</v>
      </c>
      <c r="C2967" s="5" t="s">
        <v>36</v>
      </c>
      <c r="D2967" s="3">
        <v>113002</v>
      </c>
    </row>
    <row r="2968" spans="1:4" x14ac:dyDescent="0.25">
      <c r="A2968" s="5">
        <v>2000</v>
      </c>
      <c r="B2968" s="5" t="s">
        <v>5</v>
      </c>
      <c r="C2968" s="5" t="s">
        <v>36</v>
      </c>
      <c r="D2968" s="3">
        <v>108903</v>
      </c>
    </row>
    <row r="2969" spans="1:4" x14ac:dyDescent="0.25">
      <c r="A2969" s="5">
        <v>2000</v>
      </c>
      <c r="B2969" s="5" t="s">
        <v>6</v>
      </c>
      <c r="C2969" s="5" t="s">
        <v>36</v>
      </c>
      <c r="D2969" s="3">
        <v>115597</v>
      </c>
    </row>
    <row r="2970" spans="1:4" x14ac:dyDescent="0.25">
      <c r="A2970" s="5">
        <v>2000</v>
      </c>
      <c r="B2970" s="5" t="s">
        <v>7</v>
      </c>
      <c r="C2970" s="5" t="s">
        <v>36</v>
      </c>
      <c r="D2970" s="3">
        <v>120648</v>
      </c>
    </row>
    <row r="2971" spans="1:4" x14ac:dyDescent="0.25">
      <c r="A2971" s="5">
        <v>2000</v>
      </c>
      <c r="B2971" s="5" t="s">
        <v>8</v>
      </c>
      <c r="C2971" s="5" t="s">
        <v>36</v>
      </c>
      <c r="D2971" s="3">
        <v>120142</v>
      </c>
    </row>
    <row r="2972" spans="1:4" x14ac:dyDescent="0.25">
      <c r="A2972" s="5">
        <v>2000</v>
      </c>
      <c r="B2972" s="5" t="s">
        <v>9</v>
      </c>
      <c r="C2972" s="5" t="s">
        <v>36</v>
      </c>
      <c r="D2972" s="3">
        <v>118015</v>
      </c>
    </row>
    <row r="2973" spans="1:4" x14ac:dyDescent="0.25">
      <c r="A2973" s="5">
        <v>2000</v>
      </c>
      <c r="B2973" s="5" t="s">
        <v>10</v>
      </c>
      <c r="C2973" s="5" t="s">
        <v>36</v>
      </c>
      <c r="D2973" s="3">
        <v>113919</v>
      </c>
    </row>
    <row r="2974" spans="1:4" x14ac:dyDescent="0.25">
      <c r="A2974" s="5">
        <v>2000</v>
      </c>
      <c r="B2974" s="5" t="s">
        <v>11</v>
      </c>
      <c r="C2974" s="5" t="s">
        <v>36</v>
      </c>
      <c r="D2974" s="3">
        <v>99586</v>
      </c>
    </row>
    <row r="2975" spans="1:4" x14ac:dyDescent="0.25">
      <c r="A2975" s="5">
        <v>2001</v>
      </c>
      <c r="B2975" s="5" t="s">
        <v>12</v>
      </c>
      <c r="C2975" s="5" t="s">
        <v>36</v>
      </c>
      <c r="D2975" s="3">
        <v>92905</v>
      </c>
    </row>
    <row r="2976" spans="1:4" x14ac:dyDescent="0.25">
      <c r="A2976" s="5">
        <v>2001</v>
      </c>
      <c r="B2976" s="5" t="s">
        <v>13</v>
      </c>
      <c r="C2976" s="5" t="s">
        <v>36</v>
      </c>
      <c r="D2976" s="3">
        <v>89787</v>
      </c>
    </row>
    <row r="2977" spans="1:4" x14ac:dyDescent="0.25">
      <c r="A2977" s="5">
        <v>2001</v>
      </c>
      <c r="B2977" s="5" t="s">
        <v>14</v>
      </c>
      <c r="C2977" s="5" t="s">
        <v>36</v>
      </c>
      <c r="D2977" s="3">
        <v>108878</v>
      </c>
    </row>
    <row r="2978" spans="1:4" x14ac:dyDescent="0.25">
      <c r="A2978" s="5">
        <v>2001</v>
      </c>
      <c r="B2978" s="5" t="s">
        <v>15</v>
      </c>
      <c r="C2978" s="5" t="s">
        <v>36</v>
      </c>
      <c r="D2978" s="3">
        <v>100813</v>
      </c>
    </row>
    <row r="2979" spans="1:4" x14ac:dyDescent="0.25">
      <c r="A2979" s="5">
        <v>2001</v>
      </c>
      <c r="B2979" s="5" t="s">
        <v>4</v>
      </c>
      <c r="C2979" s="5" t="s">
        <v>36</v>
      </c>
      <c r="D2979" s="3">
        <v>110393</v>
      </c>
    </row>
    <row r="2980" spans="1:4" x14ac:dyDescent="0.25">
      <c r="A2980" s="5">
        <v>2001</v>
      </c>
      <c r="B2980" s="5" t="s">
        <v>5</v>
      </c>
      <c r="C2980" s="5" t="s">
        <v>36</v>
      </c>
      <c r="D2980" s="3">
        <v>103512</v>
      </c>
    </row>
    <row r="2981" spans="1:4" x14ac:dyDescent="0.25">
      <c r="A2981" s="5">
        <v>2001</v>
      </c>
      <c r="B2981" s="5" t="s">
        <v>6</v>
      </c>
      <c r="C2981" s="5" t="s">
        <v>36</v>
      </c>
      <c r="D2981" s="3">
        <v>100103</v>
      </c>
    </row>
    <row r="2982" spans="1:4" x14ac:dyDescent="0.25">
      <c r="A2982" s="5">
        <v>2001</v>
      </c>
      <c r="B2982" s="5" t="s">
        <v>7</v>
      </c>
      <c r="C2982" s="5" t="s">
        <v>36</v>
      </c>
      <c r="D2982" s="3">
        <v>108324</v>
      </c>
    </row>
    <row r="2983" spans="1:4" x14ac:dyDescent="0.25">
      <c r="A2983" s="5">
        <v>2001</v>
      </c>
      <c r="B2983" s="5" t="s">
        <v>8</v>
      </c>
      <c r="C2983" s="5" t="s">
        <v>36</v>
      </c>
      <c r="D2983" s="3">
        <v>101285</v>
      </c>
    </row>
    <row r="2984" spans="1:4" x14ac:dyDescent="0.25">
      <c r="A2984" s="5">
        <v>2001</v>
      </c>
      <c r="B2984" s="5" t="s">
        <v>9</v>
      </c>
      <c r="C2984" s="5" t="s">
        <v>36</v>
      </c>
      <c r="D2984" s="3">
        <v>104772</v>
      </c>
    </row>
    <row r="2985" spans="1:4" x14ac:dyDescent="0.25">
      <c r="A2985" s="5">
        <v>2001</v>
      </c>
      <c r="B2985" s="5" t="s">
        <v>10</v>
      </c>
      <c r="C2985" s="5" t="s">
        <v>36</v>
      </c>
      <c r="D2985" s="3">
        <v>102437</v>
      </c>
    </row>
    <row r="2986" spans="1:4" x14ac:dyDescent="0.25">
      <c r="A2986" s="5">
        <v>2001</v>
      </c>
      <c r="B2986" s="5" t="s">
        <v>11</v>
      </c>
      <c r="C2986" s="5" t="s">
        <v>36</v>
      </c>
      <c r="D2986" s="3">
        <v>74953</v>
      </c>
    </row>
    <row r="2987" spans="1:4" x14ac:dyDescent="0.25">
      <c r="A2987" s="5">
        <v>2002</v>
      </c>
      <c r="B2987" s="5" t="s">
        <v>12</v>
      </c>
      <c r="C2987" s="5" t="s">
        <v>36</v>
      </c>
      <c r="D2987" s="3">
        <v>76905</v>
      </c>
    </row>
    <row r="2988" spans="1:4" x14ac:dyDescent="0.25">
      <c r="A2988" s="5">
        <v>2002</v>
      </c>
      <c r="B2988" s="5" t="s">
        <v>13</v>
      </c>
      <c r="C2988" s="5" t="s">
        <v>36</v>
      </c>
      <c r="D2988" s="3">
        <v>74637</v>
      </c>
    </row>
    <row r="2989" spans="1:4" x14ac:dyDescent="0.25">
      <c r="A2989" s="5">
        <v>2002</v>
      </c>
      <c r="B2989" s="5" t="s">
        <v>14</v>
      </c>
      <c r="C2989" s="5" t="s">
        <v>36</v>
      </c>
      <c r="D2989" s="3">
        <v>85820</v>
      </c>
    </row>
    <row r="2990" spans="1:4" x14ac:dyDescent="0.25">
      <c r="A2990" s="5">
        <v>2002</v>
      </c>
      <c r="B2990" s="5" t="s">
        <v>15</v>
      </c>
      <c r="C2990" s="5" t="s">
        <v>36</v>
      </c>
      <c r="D2990" s="3">
        <v>88911</v>
      </c>
    </row>
    <row r="2991" spans="1:4" x14ac:dyDescent="0.25">
      <c r="A2991" s="5">
        <v>2002</v>
      </c>
      <c r="B2991" s="5" t="s">
        <v>4</v>
      </c>
      <c r="C2991" s="5" t="s">
        <v>36</v>
      </c>
      <c r="D2991" s="3">
        <v>93552</v>
      </c>
    </row>
    <row r="2992" spans="1:4" x14ac:dyDescent="0.25">
      <c r="A2992" s="5">
        <v>2002</v>
      </c>
      <c r="B2992" s="5" t="s">
        <v>5</v>
      </c>
      <c r="C2992" s="5" t="s">
        <v>36</v>
      </c>
      <c r="D2992" s="3">
        <v>86313</v>
      </c>
    </row>
    <row r="2993" spans="1:4" x14ac:dyDescent="0.25">
      <c r="A2993" s="5">
        <v>2002</v>
      </c>
      <c r="B2993" s="5" t="s">
        <v>6</v>
      </c>
      <c r="C2993" s="5" t="s">
        <v>36</v>
      </c>
      <c r="D2993" s="3">
        <v>94801</v>
      </c>
    </row>
    <row r="2994" spans="1:4" x14ac:dyDescent="0.25">
      <c r="A2994" s="5">
        <v>2002</v>
      </c>
      <c r="B2994" s="5" t="s">
        <v>7</v>
      </c>
      <c r="C2994" s="5" t="s">
        <v>36</v>
      </c>
      <c r="D2994" s="3">
        <v>99256</v>
      </c>
    </row>
    <row r="2995" spans="1:4" x14ac:dyDescent="0.25">
      <c r="A2995" s="5">
        <v>2002</v>
      </c>
      <c r="B2995" s="5" t="s">
        <v>8</v>
      </c>
      <c r="C2995" s="5" t="s">
        <v>36</v>
      </c>
      <c r="D2995" s="3">
        <v>96673</v>
      </c>
    </row>
    <row r="2996" spans="1:4" x14ac:dyDescent="0.25">
      <c r="A2996" s="5">
        <v>2002</v>
      </c>
      <c r="B2996" s="5" t="s">
        <v>9</v>
      </c>
      <c r="C2996" s="5" t="s">
        <v>36</v>
      </c>
      <c r="D2996" s="3">
        <v>102385</v>
      </c>
    </row>
    <row r="2997" spans="1:4" x14ac:dyDescent="0.25">
      <c r="A2997" s="5">
        <v>2002</v>
      </c>
      <c r="B2997" s="5" t="s">
        <v>10</v>
      </c>
      <c r="C2997" s="5" t="s">
        <v>36</v>
      </c>
      <c r="D2997" s="3">
        <v>99031</v>
      </c>
    </row>
    <row r="2998" spans="1:4" x14ac:dyDescent="0.25">
      <c r="A2998" s="5">
        <v>2002</v>
      </c>
      <c r="B2998" s="5" t="s">
        <v>11</v>
      </c>
      <c r="C2998" s="5" t="s">
        <v>36</v>
      </c>
      <c r="D2998" s="3">
        <v>91177</v>
      </c>
    </row>
    <row r="2999" spans="1:4" x14ac:dyDescent="0.25">
      <c r="A2999" s="5">
        <v>2003</v>
      </c>
      <c r="B2999" s="5" t="s">
        <v>12</v>
      </c>
      <c r="C2999" s="5" t="s">
        <v>36</v>
      </c>
      <c r="D2999" s="3">
        <v>82776</v>
      </c>
    </row>
    <row r="3000" spans="1:4" x14ac:dyDescent="0.25">
      <c r="A3000" s="5">
        <v>2003</v>
      </c>
      <c r="B3000" s="5" t="s">
        <v>13</v>
      </c>
      <c r="C3000" s="5" t="s">
        <v>36</v>
      </c>
      <c r="D3000" s="3">
        <v>78481</v>
      </c>
    </row>
    <row r="3001" spans="1:4" x14ac:dyDescent="0.25">
      <c r="A3001" s="5">
        <v>2003</v>
      </c>
      <c r="B3001" s="5" t="s">
        <v>14</v>
      </c>
      <c r="C3001" s="5" t="s">
        <v>36</v>
      </c>
      <c r="D3001" s="3">
        <v>92301</v>
      </c>
    </row>
    <row r="3002" spans="1:4" x14ac:dyDescent="0.25">
      <c r="A3002" s="5">
        <v>2003</v>
      </c>
      <c r="B3002" s="5" t="s">
        <v>15</v>
      </c>
      <c r="C3002" s="5" t="s">
        <v>36</v>
      </c>
      <c r="D3002" s="3">
        <v>103057</v>
      </c>
    </row>
    <row r="3003" spans="1:4" x14ac:dyDescent="0.25">
      <c r="A3003" s="5">
        <v>2003</v>
      </c>
      <c r="B3003" s="5" t="s">
        <v>4</v>
      </c>
      <c r="C3003" s="5" t="s">
        <v>36</v>
      </c>
      <c r="D3003" s="3">
        <v>106722</v>
      </c>
    </row>
    <row r="3004" spans="1:4" x14ac:dyDescent="0.25">
      <c r="A3004" s="5">
        <v>2003</v>
      </c>
      <c r="B3004" s="5" t="s">
        <v>5</v>
      </c>
      <c r="C3004" s="5" t="s">
        <v>36</v>
      </c>
      <c r="D3004" s="3">
        <v>99427</v>
      </c>
    </row>
    <row r="3005" spans="1:4" x14ac:dyDescent="0.25">
      <c r="A3005" s="5">
        <v>2003</v>
      </c>
      <c r="B3005" s="5" t="s">
        <v>6</v>
      </c>
      <c r="C3005" s="5" t="s">
        <v>36</v>
      </c>
      <c r="D3005" s="3">
        <v>112835</v>
      </c>
    </row>
    <row r="3006" spans="1:4" x14ac:dyDescent="0.25">
      <c r="A3006" s="5">
        <v>2003</v>
      </c>
      <c r="B3006" s="5" t="s">
        <v>7</v>
      </c>
      <c r="C3006" s="5" t="s">
        <v>36</v>
      </c>
      <c r="D3006" s="3">
        <v>108800</v>
      </c>
    </row>
    <row r="3007" spans="1:4" x14ac:dyDescent="0.25">
      <c r="A3007" s="5">
        <v>2003</v>
      </c>
      <c r="B3007" s="5" t="s">
        <v>8</v>
      </c>
      <c r="C3007" s="5" t="s">
        <v>36</v>
      </c>
      <c r="D3007" s="3">
        <v>110976</v>
      </c>
    </row>
    <row r="3008" spans="1:4" x14ac:dyDescent="0.25">
      <c r="A3008" s="5">
        <v>2003</v>
      </c>
      <c r="B3008" s="5" t="s">
        <v>9</v>
      </c>
      <c r="C3008" s="5" t="s">
        <v>36</v>
      </c>
      <c r="D3008" s="3">
        <v>110976</v>
      </c>
    </row>
    <row r="3009" spans="1:4" x14ac:dyDescent="0.25">
      <c r="A3009" s="5">
        <v>2003</v>
      </c>
      <c r="B3009" s="5" t="s">
        <v>10</v>
      </c>
      <c r="C3009" s="5" t="s">
        <v>36</v>
      </c>
      <c r="D3009" s="3">
        <v>102044</v>
      </c>
    </row>
    <row r="3010" spans="1:4" x14ac:dyDescent="0.25">
      <c r="A3010" s="5">
        <v>2003</v>
      </c>
      <c r="B3010" s="5" t="s">
        <v>11</v>
      </c>
      <c r="C3010" s="5" t="s">
        <v>36</v>
      </c>
      <c r="D3010" s="3">
        <v>100196</v>
      </c>
    </row>
    <row r="3011" spans="1:4" x14ac:dyDescent="0.25">
      <c r="A3011" s="5">
        <v>2004</v>
      </c>
      <c r="B3011" s="5" t="s">
        <v>12</v>
      </c>
      <c r="C3011" s="5" t="s">
        <v>36</v>
      </c>
      <c r="D3011" s="3">
        <v>85330</v>
      </c>
    </row>
    <row r="3012" spans="1:4" x14ac:dyDescent="0.25">
      <c r="A3012" s="5">
        <v>2004</v>
      </c>
      <c r="B3012" s="5" t="s">
        <v>13</v>
      </c>
      <c r="C3012" s="5" t="s">
        <v>36</v>
      </c>
      <c r="D3012" s="3">
        <v>89787</v>
      </c>
    </row>
    <row r="3013" spans="1:4" x14ac:dyDescent="0.25">
      <c r="A3013" s="5">
        <v>2004</v>
      </c>
      <c r="B3013" s="5" t="s">
        <v>14</v>
      </c>
      <c r="C3013" s="5" t="s">
        <v>36</v>
      </c>
      <c r="D3013" s="3">
        <v>117084</v>
      </c>
    </row>
    <row r="3014" spans="1:4" x14ac:dyDescent="0.25">
      <c r="A3014" s="5">
        <v>2004</v>
      </c>
      <c r="B3014" s="5" t="s">
        <v>15</v>
      </c>
      <c r="C3014" s="5" t="s">
        <v>36</v>
      </c>
      <c r="D3014" s="3">
        <v>102604</v>
      </c>
    </row>
    <row r="3015" spans="1:4" x14ac:dyDescent="0.25">
      <c r="A3015" s="5">
        <v>2004</v>
      </c>
      <c r="B3015" s="5" t="s">
        <v>4</v>
      </c>
      <c r="C3015" s="5" t="s">
        <v>36</v>
      </c>
      <c r="D3015" s="3">
        <v>103602</v>
      </c>
    </row>
    <row r="3016" spans="1:4" x14ac:dyDescent="0.25">
      <c r="A3016" s="5">
        <v>2004</v>
      </c>
      <c r="B3016" s="5" t="s">
        <v>5</v>
      </c>
      <c r="C3016" s="5" t="s">
        <v>36</v>
      </c>
      <c r="D3016" s="3">
        <v>106350</v>
      </c>
    </row>
    <row r="3017" spans="1:4" x14ac:dyDescent="0.25">
      <c r="A3017" s="5">
        <v>2004</v>
      </c>
      <c r="B3017" s="5" t="s">
        <v>6</v>
      </c>
      <c r="C3017" s="5" t="s">
        <v>36</v>
      </c>
      <c r="D3017" s="3">
        <v>107752</v>
      </c>
    </row>
    <row r="3018" spans="1:4" x14ac:dyDescent="0.25">
      <c r="A3018" s="5">
        <v>2004</v>
      </c>
      <c r="B3018" s="5" t="s">
        <v>7</v>
      </c>
      <c r="C3018" s="5" t="s">
        <v>36</v>
      </c>
      <c r="D3018" s="3">
        <v>104459</v>
      </c>
    </row>
    <row r="3019" spans="1:4" x14ac:dyDescent="0.25">
      <c r="A3019" s="5">
        <v>2004</v>
      </c>
      <c r="B3019" s="5" t="s">
        <v>8</v>
      </c>
      <c r="C3019" s="5" t="s">
        <v>36</v>
      </c>
      <c r="D3019" s="3">
        <v>114265</v>
      </c>
    </row>
    <row r="3020" spans="1:4" x14ac:dyDescent="0.25">
      <c r="A3020" s="5">
        <v>2004</v>
      </c>
      <c r="B3020" s="5" t="s">
        <v>9</v>
      </c>
      <c r="C3020" s="5" t="s">
        <v>36</v>
      </c>
      <c r="D3020" s="3">
        <v>105910</v>
      </c>
    </row>
    <row r="3021" spans="1:4" x14ac:dyDescent="0.25">
      <c r="A3021" s="5">
        <v>2004</v>
      </c>
      <c r="B3021" s="5" t="s">
        <v>10</v>
      </c>
      <c r="C3021" s="5" t="s">
        <v>36</v>
      </c>
      <c r="D3021" s="3">
        <v>109569</v>
      </c>
    </row>
    <row r="3022" spans="1:4" x14ac:dyDescent="0.25">
      <c r="A3022" s="5">
        <v>2004</v>
      </c>
      <c r="B3022" s="5" t="s">
        <v>11</v>
      </c>
      <c r="C3022" s="5" t="s">
        <v>36</v>
      </c>
      <c r="D3022" s="3">
        <v>99366</v>
      </c>
    </row>
    <row r="3023" spans="1:4" x14ac:dyDescent="0.25">
      <c r="A3023" s="5">
        <v>2005</v>
      </c>
      <c r="B3023" s="5" t="s">
        <v>12</v>
      </c>
      <c r="C3023" s="5" t="s">
        <v>36</v>
      </c>
      <c r="D3023" s="3">
        <v>84164</v>
      </c>
    </row>
    <row r="3024" spans="1:4" x14ac:dyDescent="0.25">
      <c r="A3024" s="5">
        <v>2005</v>
      </c>
      <c r="B3024" s="5" t="s">
        <v>13</v>
      </c>
      <c r="C3024" s="5" t="s">
        <v>36</v>
      </c>
      <c r="D3024" s="3">
        <v>79424</v>
      </c>
    </row>
    <row r="3025" spans="1:4" x14ac:dyDescent="0.25">
      <c r="A3025" s="5">
        <v>2005</v>
      </c>
      <c r="B3025" s="5" t="s">
        <v>14</v>
      </c>
      <c r="C3025" s="5" t="s">
        <v>36</v>
      </c>
      <c r="D3025" s="3">
        <v>106576</v>
      </c>
    </row>
    <row r="3026" spans="1:4" x14ac:dyDescent="0.25">
      <c r="A3026" s="5">
        <v>2005</v>
      </c>
      <c r="B3026" s="5" t="s">
        <v>15</v>
      </c>
      <c r="C3026" s="5" t="s">
        <v>36</v>
      </c>
      <c r="D3026" s="3">
        <v>107693</v>
      </c>
    </row>
    <row r="3027" spans="1:4" x14ac:dyDescent="0.25">
      <c r="A3027" s="5">
        <v>2005</v>
      </c>
      <c r="B3027" s="5" t="s">
        <v>4</v>
      </c>
      <c r="C3027" s="5" t="s">
        <v>36</v>
      </c>
      <c r="D3027" s="3">
        <v>106276</v>
      </c>
    </row>
    <row r="3028" spans="1:4" x14ac:dyDescent="0.25">
      <c r="A3028" s="5">
        <v>2005</v>
      </c>
      <c r="B3028" s="5" t="s">
        <v>5</v>
      </c>
      <c r="C3028" s="5" t="s">
        <v>36</v>
      </c>
      <c r="D3028" s="3">
        <v>104792</v>
      </c>
    </row>
    <row r="3029" spans="1:4" x14ac:dyDescent="0.25">
      <c r="A3029" s="5">
        <v>2005</v>
      </c>
      <c r="B3029" s="5" t="s">
        <v>6</v>
      </c>
      <c r="C3029" s="5" t="s">
        <v>36</v>
      </c>
      <c r="D3029" s="3">
        <v>101386</v>
      </c>
    </row>
    <row r="3030" spans="1:4" x14ac:dyDescent="0.25">
      <c r="A3030" s="5">
        <v>2005</v>
      </c>
      <c r="B3030" s="5" t="s">
        <v>7</v>
      </c>
      <c r="C3030" s="5" t="s">
        <v>36</v>
      </c>
      <c r="D3030" s="3">
        <v>105623</v>
      </c>
    </row>
    <row r="3031" spans="1:4" x14ac:dyDescent="0.25">
      <c r="A3031" s="5">
        <v>2005</v>
      </c>
      <c r="B3031" s="5" t="s">
        <v>8</v>
      </c>
      <c r="C3031" s="5" t="s">
        <v>36</v>
      </c>
      <c r="D3031" s="3">
        <v>110280</v>
      </c>
    </row>
    <row r="3032" spans="1:4" x14ac:dyDescent="0.25">
      <c r="A3032" s="5">
        <v>2005</v>
      </c>
      <c r="B3032" s="5" t="s">
        <v>9</v>
      </c>
      <c r="C3032" s="5" t="s">
        <v>36</v>
      </c>
      <c r="D3032" s="3">
        <v>103189</v>
      </c>
    </row>
    <row r="3033" spans="1:4" x14ac:dyDescent="0.25">
      <c r="A3033" s="5">
        <v>2005</v>
      </c>
      <c r="B3033" s="5" t="s">
        <v>10</v>
      </c>
      <c r="C3033" s="5" t="s">
        <v>36</v>
      </c>
      <c r="D3033" s="3">
        <v>108036</v>
      </c>
    </row>
    <row r="3034" spans="1:4" x14ac:dyDescent="0.25">
      <c r="A3034" s="5">
        <v>2005</v>
      </c>
      <c r="B3034" s="5" t="s">
        <v>11</v>
      </c>
      <c r="C3034" s="5" t="s">
        <v>36</v>
      </c>
      <c r="D3034" s="3">
        <v>101192</v>
      </c>
    </row>
    <row r="3035" spans="1:4" x14ac:dyDescent="0.25">
      <c r="A3035" s="5">
        <v>2006</v>
      </c>
      <c r="B3035" s="5" t="s">
        <v>12</v>
      </c>
      <c r="C3035" s="5" t="s">
        <v>36</v>
      </c>
      <c r="D3035" s="3">
        <v>90413</v>
      </c>
    </row>
    <row r="3036" spans="1:4" x14ac:dyDescent="0.25">
      <c r="A3036" s="5">
        <v>2006</v>
      </c>
      <c r="B3036" s="5" t="s">
        <v>13</v>
      </c>
      <c r="C3036" s="5" t="s">
        <v>36</v>
      </c>
      <c r="D3036" s="3">
        <v>86507</v>
      </c>
    </row>
    <row r="3037" spans="1:4" x14ac:dyDescent="0.25">
      <c r="A3037" s="5">
        <v>2006</v>
      </c>
      <c r="B3037" s="5" t="s">
        <v>14</v>
      </c>
      <c r="C3037" s="5" t="s">
        <v>36</v>
      </c>
      <c r="D3037" s="3">
        <v>105058</v>
      </c>
    </row>
    <row r="3038" spans="1:4" x14ac:dyDescent="0.25">
      <c r="A3038" s="5">
        <v>2006</v>
      </c>
      <c r="B3038" s="5" t="s">
        <v>15</v>
      </c>
      <c r="C3038" s="5" t="s">
        <v>36</v>
      </c>
      <c r="D3038" s="3">
        <v>100820</v>
      </c>
    </row>
    <row r="3039" spans="1:4" x14ac:dyDescent="0.25">
      <c r="A3039" s="5">
        <v>2006</v>
      </c>
      <c r="B3039" s="5" t="s">
        <v>4</v>
      </c>
      <c r="C3039" s="5" t="s">
        <v>36</v>
      </c>
      <c r="D3039" s="3">
        <v>106010</v>
      </c>
    </row>
    <row r="3040" spans="1:4" x14ac:dyDescent="0.25">
      <c r="A3040" s="5">
        <v>2006</v>
      </c>
      <c r="B3040" s="5" t="s">
        <v>5</v>
      </c>
      <c r="C3040" s="5" t="s">
        <v>36</v>
      </c>
      <c r="D3040" s="3">
        <v>102826</v>
      </c>
    </row>
    <row r="3041" spans="1:4" x14ac:dyDescent="0.25">
      <c r="A3041" s="5">
        <v>2006</v>
      </c>
      <c r="B3041" s="5" t="s">
        <v>6</v>
      </c>
      <c r="C3041" s="5" t="s">
        <v>36</v>
      </c>
      <c r="D3041" s="3">
        <v>107280</v>
      </c>
    </row>
    <row r="3042" spans="1:4" x14ac:dyDescent="0.25">
      <c r="A3042" s="5">
        <v>2006</v>
      </c>
      <c r="B3042" s="5" t="s">
        <v>7</v>
      </c>
      <c r="C3042" s="5" t="s">
        <v>36</v>
      </c>
      <c r="D3042" s="3">
        <v>113950</v>
      </c>
    </row>
    <row r="3043" spans="1:4" x14ac:dyDescent="0.25">
      <c r="A3043" s="5">
        <v>2006</v>
      </c>
      <c r="B3043" s="5" t="s">
        <v>8</v>
      </c>
      <c r="C3043" s="5" t="s">
        <v>36</v>
      </c>
      <c r="D3043" s="3">
        <v>111669</v>
      </c>
    </row>
    <row r="3044" spans="1:4" x14ac:dyDescent="0.25">
      <c r="A3044" s="5">
        <v>2006</v>
      </c>
      <c r="B3044" s="5" t="s">
        <v>9</v>
      </c>
      <c r="C3044" s="5" t="s">
        <v>36</v>
      </c>
      <c r="D3044" s="3">
        <v>106536</v>
      </c>
    </row>
    <row r="3045" spans="1:4" x14ac:dyDescent="0.25">
      <c r="A3045" s="5">
        <v>2006</v>
      </c>
      <c r="B3045" s="5" t="s">
        <v>10</v>
      </c>
      <c r="C3045" s="5" t="s">
        <v>36</v>
      </c>
      <c r="D3045" s="3">
        <v>109894</v>
      </c>
    </row>
    <row r="3046" spans="1:4" x14ac:dyDescent="0.25">
      <c r="A3046" s="5">
        <v>2006</v>
      </c>
      <c r="B3046" s="5" t="s">
        <v>11</v>
      </c>
      <c r="C3046" s="5" t="s">
        <v>36</v>
      </c>
      <c r="D3046" s="3">
        <v>97606</v>
      </c>
    </row>
    <row r="3047" spans="1:4" x14ac:dyDescent="0.25">
      <c r="A3047" s="5">
        <v>2007</v>
      </c>
      <c r="B3047" s="5" t="s">
        <v>12</v>
      </c>
      <c r="C3047" s="5" t="s">
        <v>36</v>
      </c>
      <c r="D3047" s="3">
        <v>92773</v>
      </c>
    </row>
    <row r="3048" spans="1:4" x14ac:dyDescent="0.25">
      <c r="A3048" s="5">
        <v>2007</v>
      </c>
      <c r="B3048" s="5" t="s">
        <v>13</v>
      </c>
      <c r="C3048" s="5" t="s">
        <v>36</v>
      </c>
      <c r="D3048" s="3">
        <v>88284</v>
      </c>
    </row>
    <row r="3049" spans="1:4" x14ac:dyDescent="0.25">
      <c r="A3049" s="5">
        <v>2007</v>
      </c>
      <c r="B3049" s="5" t="s">
        <v>14</v>
      </c>
      <c r="C3049" s="5" t="s">
        <v>36</v>
      </c>
      <c r="D3049" s="3">
        <v>107890</v>
      </c>
    </row>
    <row r="3050" spans="1:4" x14ac:dyDescent="0.25">
      <c r="A3050" s="5">
        <v>2007</v>
      </c>
      <c r="B3050" s="5" t="s">
        <v>15</v>
      </c>
      <c r="C3050" s="5" t="s">
        <v>36</v>
      </c>
      <c r="D3050" s="3">
        <v>95168</v>
      </c>
    </row>
    <row r="3051" spans="1:4" x14ac:dyDescent="0.25">
      <c r="A3051" s="5">
        <v>2007</v>
      </c>
      <c r="B3051" s="5" t="s">
        <v>4</v>
      </c>
      <c r="C3051" s="5" t="s">
        <v>36</v>
      </c>
      <c r="D3051" s="3">
        <v>91085</v>
      </c>
    </row>
    <row r="3052" spans="1:4" x14ac:dyDescent="0.25">
      <c r="A3052" s="5">
        <v>2007</v>
      </c>
      <c r="B3052" s="5" t="s">
        <v>5</v>
      </c>
      <c r="C3052" s="5" t="s">
        <v>36</v>
      </c>
      <c r="D3052" s="3">
        <v>86465</v>
      </c>
    </row>
    <row r="3053" spans="1:4" x14ac:dyDescent="0.25">
      <c r="A3053" s="5">
        <v>2007</v>
      </c>
      <c r="B3053" s="5" t="s">
        <v>6</v>
      </c>
      <c r="C3053" s="5" t="s">
        <v>36</v>
      </c>
      <c r="D3053" s="3">
        <v>90470</v>
      </c>
    </row>
    <row r="3054" spans="1:4" x14ac:dyDescent="0.25">
      <c r="A3054" s="5">
        <v>2007</v>
      </c>
      <c r="B3054" s="5" t="s">
        <v>7</v>
      </c>
      <c r="C3054" s="5" t="s">
        <v>36</v>
      </c>
      <c r="D3054" s="3">
        <v>98990</v>
      </c>
    </row>
    <row r="3055" spans="1:4" x14ac:dyDescent="0.25">
      <c r="A3055" s="5">
        <v>2007</v>
      </c>
      <c r="B3055" s="5" t="s">
        <v>8</v>
      </c>
      <c r="C3055" s="5" t="s">
        <v>36</v>
      </c>
      <c r="D3055" s="3">
        <v>97275</v>
      </c>
    </row>
    <row r="3056" spans="1:4" x14ac:dyDescent="0.25">
      <c r="A3056" s="5">
        <v>2007</v>
      </c>
      <c r="B3056" s="5" t="s">
        <v>9</v>
      </c>
      <c r="C3056" s="5" t="s">
        <v>36</v>
      </c>
      <c r="D3056" s="3">
        <v>102731</v>
      </c>
    </row>
    <row r="3057" spans="1:4" x14ac:dyDescent="0.25">
      <c r="A3057" s="5">
        <v>2007</v>
      </c>
      <c r="B3057" s="5" t="s">
        <v>10</v>
      </c>
      <c r="C3057" s="5" t="s">
        <v>36</v>
      </c>
      <c r="D3057" s="3">
        <v>102518</v>
      </c>
    </row>
    <row r="3058" spans="1:4" x14ac:dyDescent="0.25">
      <c r="A3058" s="5">
        <v>2007</v>
      </c>
      <c r="B3058" s="5" t="s">
        <v>11</v>
      </c>
      <c r="C3058" s="5" t="s">
        <v>36</v>
      </c>
      <c r="D3058" s="3">
        <v>86968</v>
      </c>
    </row>
    <row r="3059" spans="1:4" x14ac:dyDescent="0.25">
      <c r="A3059" s="5">
        <v>2008</v>
      </c>
      <c r="B3059" s="5" t="s">
        <v>12</v>
      </c>
      <c r="C3059" s="5" t="s">
        <v>36</v>
      </c>
      <c r="D3059" s="3">
        <v>81762</v>
      </c>
    </row>
    <row r="3060" spans="1:4" x14ac:dyDescent="0.25">
      <c r="A3060" s="5">
        <v>2008</v>
      </c>
      <c r="B3060" s="5" t="s">
        <v>13</v>
      </c>
      <c r="C3060" s="5" t="s">
        <v>36</v>
      </c>
      <c r="D3060" s="3">
        <v>84564</v>
      </c>
    </row>
    <row r="3061" spans="1:4" x14ac:dyDescent="0.25">
      <c r="A3061" s="5">
        <v>2008</v>
      </c>
      <c r="B3061" s="5" t="s">
        <v>14</v>
      </c>
      <c r="C3061" s="5" t="s">
        <v>36</v>
      </c>
      <c r="D3061" s="3">
        <v>84826</v>
      </c>
    </row>
    <row r="3062" spans="1:4" x14ac:dyDescent="0.25">
      <c r="A3062" s="5">
        <v>2008</v>
      </c>
      <c r="B3062" s="5" t="s">
        <v>15</v>
      </c>
      <c r="C3062" s="5" t="s">
        <v>36</v>
      </c>
      <c r="D3062" s="3">
        <v>95301</v>
      </c>
    </row>
    <row r="3063" spans="1:4" x14ac:dyDescent="0.25">
      <c r="A3063" s="5">
        <v>2008</v>
      </c>
      <c r="B3063" s="5" t="s">
        <v>4</v>
      </c>
      <c r="C3063" s="5" t="s">
        <v>36</v>
      </c>
      <c r="D3063" s="3">
        <v>94348</v>
      </c>
    </row>
    <row r="3064" spans="1:4" x14ac:dyDescent="0.25">
      <c r="A3064" s="5">
        <v>2008</v>
      </c>
      <c r="B3064" s="5" t="s">
        <v>5</v>
      </c>
      <c r="C3064" s="5" t="s">
        <v>36</v>
      </c>
      <c r="D3064" s="3">
        <v>90528</v>
      </c>
    </row>
    <row r="3065" spans="1:4" x14ac:dyDescent="0.25">
      <c r="A3065" s="5">
        <v>2008</v>
      </c>
      <c r="B3065" s="5" t="s">
        <v>6</v>
      </c>
      <c r="C3065" s="5" t="s">
        <v>36</v>
      </c>
      <c r="D3065" s="3">
        <v>96346</v>
      </c>
    </row>
    <row r="3066" spans="1:4" x14ac:dyDescent="0.25">
      <c r="A3066" s="5">
        <v>2008</v>
      </c>
      <c r="B3066" s="5" t="s">
        <v>7</v>
      </c>
      <c r="C3066" s="5" t="s">
        <v>36</v>
      </c>
      <c r="D3066" s="3">
        <v>92119</v>
      </c>
    </row>
    <row r="3067" spans="1:4" x14ac:dyDescent="0.25">
      <c r="A3067" s="5">
        <v>2008</v>
      </c>
      <c r="B3067" s="5" t="s">
        <v>8</v>
      </c>
      <c r="C3067" s="5" t="s">
        <v>36</v>
      </c>
      <c r="D3067" s="3">
        <v>96392</v>
      </c>
    </row>
    <row r="3068" spans="1:4" x14ac:dyDescent="0.25">
      <c r="A3068" s="5">
        <v>2008</v>
      </c>
      <c r="B3068" s="5" t="s">
        <v>9</v>
      </c>
      <c r="C3068" s="5" t="s">
        <v>36</v>
      </c>
      <c r="D3068" s="3">
        <v>96729</v>
      </c>
    </row>
    <row r="3069" spans="1:4" x14ac:dyDescent="0.25">
      <c r="A3069" s="5">
        <v>2008</v>
      </c>
      <c r="B3069" s="5" t="s">
        <v>10</v>
      </c>
      <c r="C3069" s="5" t="s">
        <v>36</v>
      </c>
      <c r="D3069" s="3">
        <v>90858</v>
      </c>
    </row>
    <row r="3070" spans="1:4" x14ac:dyDescent="0.25">
      <c r="A3070" s="5">
        <v>2008</v>
      </c>
      <c r="B3070" s="5" t="s">
        <v>11</v>
      </c>
      <c r="C3070" s="5" t="s">
        <v>36</v>
      </c>
      <c r="D3070" s="3">
        <v>83454</v>
      </c>
    </row>
    <row r="3071" spans="1:4" x14ac:dyDescent="0.25">
      <c r="A3071" s="5">
        <v>2009</v>
      </c>
      <c r="B3071" s="5" t="s">
        <v>12</v>
      </c>
      <c r="C3071" s="5" t="s">
        <v>36</v>
      </c>
      <c r="D3071" s="3">
        <v>77227</v>
      </c>
    </row>
    <row r="3072" spans="1:4" x14ac:dyDescent="0.25">
      <c r="A3072" s="5">
        <v>2009</v>
      </c>
      <c r="B3072" s="5" t="s">
        <v>13</v>
      </c>
      <c r="C3072" s="5" t="s">
        <v>36</v>
      </c>
      <c r="D3072" s="3">
        <v>73076</v>
      </c>
    </row>
    <row r="3073" spans="1:4" x14ac:dyDescent="0.25">
      <c r="A3073" s="5">
        <v>2009</v>
      </c>
      <c r="B3073" s="5" t="s">
        <v>14</v>
      </c>
      <c r="C3073" s="5" t="s">
        <v>36</v>
      </c>
      <c r="D3073" s="3">
        <v>85010</v>
      </c>
    </row>
    <row r="3074" spans="1:4" x14ac:dyDescent="0.25">
      <c r="A3074" s="5">
        <v>2009</v>
      </c>
      <c r="B3074" s="5" t="s">
        <v>15</v>
      </c>
      <c r="C3074" s="5" t="s">
        <v>36</v>
      </c>
      <c r="D3074" s="3">
        <v>77504</v>
      </c>
    </row>
    <row r="3075" spans="1:4" x14ac:dyDescent="0.25">
      <c r="A3075" s="5">
        <v>2009</v>
      </c>
      <c r="B3075" s="5" t="s">
        <v>4</v>
      </c>
      <c r="C3075" s="5" t="s">
        <v>36</v>
      </c>
      <c r="D3075" s="3">
        <v>81360</v>
      </c>
    </row>
    <row r="3076" spans="1:4" x14ac:dyDescent="0.25">
      <c r="A3076" s="5">
        <v>2009</v>
      </c>
      <c r="B3076" s="5" t="s">
        <v>5</v>
      </c>
      <c r="C3076" s="5" t="s">
        <v>36</v>
      </c>
      <c r="D3076" s="3">
        <v>86762</v>
      </c>
    </row>
    <row r="3077" spans="1:4" x14ac:dyDescent="0.25">
      <c r="A3077" s="5">
        <v>2009</v>
      </c>
      <c r="B3077" s="5" t="s">
        <v>6</v>
      </c>
      <c r="C3077" s="5" t="s">
        <v>36</v>
      </c>
      <c r="D3077" s="3">
        <v>75772</v>
      </c>
    </row>
    <row r="3078" spans="1:4" x14ac:dyDescent="0.25">
      <c r="A3078" s="5">
        <v>2009</v>
      </c>
      <c r="B3078" s="5" t="s">
        <v>7</v>
      </c>
      <c r="C3078" s="5" t="s">
        <v>36</v>
      </c>
      <c r="D3078" s="3">
        <v>83297</v>
      </c>
    </row>
    <row r="3079" spans="1:4" x14ac:dyDescent="0.25">
      <c r="A3079" s="5">
        <v>2009</v>
      </c>
      <c r="B3079" s="5" t="s">
        <v>8</v>
      </c>
      <c r="C3079" s="5" t="s">
        <v>36</v>
      </c>
      <c r="D3079" s="3">
        <v>90172</v>
      </c>
    </row>
    <row r="3080" spans="1:4" x14ac:dyDescent="0.25">
      <c r="A3080" s="5">
        <v>2009</v>
      </c>
      <c r="B3080" s="5" t="s">
        <v>9</v>
      </c>
      <c r="C3080" s="5" t="s">
        <v>36</v>
      </c>
      <c r="D3080" s="3">
        <v>93003</v>
      </c>
    </row>
    <row r="3081" spans="1:4" x14ac:dyDescent="0.25">
      <c r="A3081" s="5">
        <v>2009</v>
      </c>
      <c r="B3081" s="5" t="s">
        <v>10</v>
      </c>
      <c r="C3081" s="5" t="s">
        <v>36</v>
      </c>
      <c r="D3081" s="3">
        <v>87019</v>
      </c>
    </row>
    <row r="3082" spans="1:4" x14ac:dyDescent="0.25">
      <c r="A3082" s="5">
        <v>2009</v>
      </c>
      <c r="B3082" s="5" t="s">
        <v>11</v>
      </c>
      <c r="C3082" s="5" t="s">
        <v>36</v>
      </c>
      <c r="D3082" s="3">
        <v>84610</v>
      </c>
    </row>
    <row r="3083" spans="1:4" x14ac:dyDescent="0.25">
      <c r="A3083" s="5">
        <v>2010</v>
      </c>
      <c r="B3083" s="5" t="s">
        <v>12</v>
      </c>
      <c r="C3083" s="5" t="s">
        <v>36</v>
      </c>
      <c r="D3083" s="3">
        <v>72572</v>
      </c>
    </row>
    <row r="3084" spans="1:4" x14ac:dyDescent="0.25">
      <c r="A3084" s="5">
        <v>2010</v>
      </c>
      <c r="B3084" s="5" t="s">
        <v>13</v>
      </c>
      <c r="C3084" s="5" t="s">
        <v>36</v>
      </c>
      <c r="D3084" s="3">
        <v>70978</v>
      </c>
    </row>
    <row r="3085" spans="1:4" x14ac:dyDescent="0.25">
      <c r="A3085" s="5">
        <v>2010</v>
      </c>
      <c r="B3085" s="5" t="s">
        <v>14</v>
      </c>
      <c r="C3085" s="5" t="s">
        <v>36</v>
      </c>
      <c r="D3085" s="3">
        <v>88609</v>
      </c>
    </row>
    <row r="3086" spans="1:4" x14ac:dyDescent="0.25">
      <c r="A3086" s="5">
        <v>2010</v>
      </c>
      <c r="B3086" s="5" t="s">
        <v>15</v>
      </c>
      <c r="C3086" s="5" t="s">
        <v>36</v>
      </c>
      <c r="D3086" s="3">
        <v>86818</v>
      </c>
    </row>
    <row r="3087" spans="1:4" x14ac:dyDescent="0.25">
      <c r="A3087" s="5">
        <v>2010</v>
      </c>
      <c r="B3087" s="5" t="s">
        <v>4</v>
      </c>
      <c r="C3087" s="5" t="s">
        <v>36</v>
      </c>
      <c r="D3087" s="3">
        <v>84003</v>
      </c>
    </row>
    <row r="3088" spans="1:4" x14ac:dyDescent="0.25">
      <c r="A3088" s="5">
        <v>2010</v>
      </c>
      <c r="B3088" s="5" t="s">
        <v>5</v>
      </c>
      <c r="C3088" s="5" t="s">
        <v>36</v>
      </c>
      <c r="D3088" s="3">
        <v>94420</v>
      </c>
    </row>
    <row r="3089" spans="1:4" x14ac:dyDescent="0.25">
      <c r="A3089" s="5">
        <v>2010</v>
      </c>
      <c r="B3089" s="5" t="s">
        <v>6</v>
      </c>
      <c r="C3089" s="5" t="s">
        <v>36</v>
      </c>
      <c r="D3089" s="3">
        <v>86103</v>
      </c>
    </row>
    <row r="3090" spans="1:4" x14ac:dyDescent="0.25">
      <c r="A3090" s="5">
        <v>2010</v>
      </c>
      <c r="B3090" s="5" t="s">
        <v>7</v>
      </c>
      <c r="C3090" s="5" t="s">
        <v>36</v>
      </c>
      <c r="D3090" s="3">
        <v>92416</v>
      </c>
    </row>
    <row r="3091" spans="1:4" x14ac:dyDescent="0.25">
      <c r="A3091" s="5">
        <v>2010</v>
      </c>
      <c r="B3091" s="5" t="s">
        <v>8</v>
      </c>
      <c r="C3091" s="5" t="s">
        <v>36</v>
      </c>
      <c r="D3091" s="3">
        <v>96159</v>
      </c>
    </row>
    <row r="3092" spans="1:4" x14ac:dyDescent="0.25">
      <c r="A3092" s="5">
        <v>2010</v>
      </c>
      <c r="B3092" s="5" t="s">
        <v>9</v>
      </c>
      <c r="C3092" s="5" t="s">
        <v>36</v>
      </c>
      <c r="D3092" s="3">
        <v>82373</v>
      </c>
    </row>
    <row r="3093" spans="1:4" x14ac:dyDescent="0.25">
      <c r="A3093" s="5">
        <v>2010</v>
      </c>
      <c r="B3093" s="5" t="s">
        <v>10</v>
      </c>
      <c r="C3093" s="5" t="s">
        <v>36</v>
      </c>
      <c r="D3093" s="3">
        <v>77792</v>
      </c>
    </row>
    <row r="3094" spans="1:4" x14ac:dyDescent="0.25">
      <c r="A3094" s="5">
        <v>2010</v>
      </c>
      <c r="B3094" s="5" t="s">
        <v>11</v>
      </c>
      <c r="C3094" s="5" t="s">
        <v>36</v>
      </c>
      <c r="D3094" s="3">
        <v>60627</v>
      </c>
    </row>
    <row r="3095" spans="1:4" x14ac:dyDescent="0.25">
      <c r="A3095" s="5">
        <v>2011</v>
      </c>
      <c r="B3095" s="5" t="s">
        <v>12</v>
      </c>
      <c r="C3095" s="5" t="s">
        <v>36</v>
      </c>
      <c r="D3095" s="3">
        <v>42369</v>
      </c>
    </row>
    <row r="3096" spans="1:4" x14ac:dyDescent="0.25">
      <c r="A3096" s="5">
        <v>2011</v>
      </c>
      <c r="B3096" s="5" t="s">
        <v>13</v>
      </c>
      <c r="C3096" s="5" t="s">
        <v>36</v>
      </c>
      <c r="D3096" s="3">
        <v>47378</v>
      </c>
    </row>
    <row r="3097" spans="1:4" x14ac:dyDescent="0.25">
      <c r="A3097" s="5">
        <v>2011</v>
      </c>
      <c r="B3097" s="5" t="s">
        <v>14</v>
      </c>
      <c r="C3097" s="5" t="s">
        <v>36</v>
      </c>
      <c r="D3097" s="3">
        <v>47757</v>
      </c>
    </row>
    <row r="3098" spans="1:4" x14ac:dyDescent="0.25">
      <c r="A3098" s="5">
        <v>2011</v>
      </c>
      <c r="B3098" s="5" t="s">
        <v>15</v>
      </c>
      <c r="C3098" s="5" t="s">
        <v>36</v>
      </c>
      <c r="D3098" s="3">
        <v>57204</v>
      </c>
    </row>
    <row r="3099" spans="1:4" x14ac:dyDescent="0.25">
      <c r="A3099" s="5">
        <v>2011</v>
      </c>
      <c r="B3099" s="5" t="s">
        <v>4</v>
      </c>
      <c r="C3099" s="5" t="s">
        <v>36</v>
      </c>
      <c r="D3099" s="3">
        <v>69567</v>
      </c>
    </row>
    <row r="3100" spans="1:4" x14ac:dyDescent="0.25">
      <c r="A3100" s="5">
        <v>2011</v>
      </c>
      <c r="B3100" s="5" t="s">
        <v>5</v>
      </c>
      <c r="C3100" s="5" t="s">
        <v>36</v>
      </c>
      <c r="D3100" s="3">
        <v>67866</v>
      </c>
    </row>
    <row r="3101" spans="1:4" x14ac:dyDescent="0.25">
      <c r="A3101" s="5">
        <v>2011</v>
      </c>
      <c r="B3101" s="5" t="s">
        <v>6</v>
      </c>
      <c r="C3101" s="5" t="s">
        <v>36</v>
      </c>
      <c r="D3101" s="3">
        <v>50376</v>
      </c>
    </row>
    <row r="3102" spans="1:4" x14ac:dyDescent="0.25">
      <c r="A3102" s="5">
        <v>2011</v>
      </c>
      <c r="B3102" s="5" t="s">
        <v>7</v>
      </c>
      <c r="C3102" s="5" t="s">
        <v>36</v>
      </c>
      <c r="D3102" s="3">
        <v>66390</v>
      </c>
    </row>
    <row r="3103" spans="1:4" x14ac:dyDescent="0.25">
      <c r="A3103" s="5">
        <v>2011</v>
      </c>
      <c r="B3103" s="5" t="s">
        <v>8</v>
      </c>
      <c r="C3103" s="5" t="s">
        <v>36</v>
      </c>
      <c r="D3103" s="3">
        <v>70864</v>
      </c>
    </row>
    <row r="3104" spans="1:4" x14ac:dyDescent="0.25">
      <c r="A3104" s="5">
        <v>2011</v>
      </c>
      <c r="B3104" s="5" t="s">
        <v>9</v>
      </c>
      <c r="C3104" s="5" t="s">
        <v>36</v>
      </c>
      <c r="D3104" s="3">
        <v>71504</v>
      </c>
    </row>
    <row r="3105" spans="1:4" x14ac:dyDescent="0.25">
      <c r="A3105" s="5">
        <v>2011</v>
      </c>
      <c r="B3105" s="5" t="s">
        <v>10</v>
      </c>
      <c r="C3105" s="5" t="s">
        <v>36</v>
      </c>
      <c r="D3105" s="3">
        <v>78859</v>
      </c>
    </row>
    <row r="3106" spans="1:4" x14ac:dyDescent="0.25">
      <c r="A3106" s="5">
        <v>2011</v>
      </c>
      <c r="B3106" s="5" t="s">
        <v>11</v>
      </c>
      <c r="C3106" s="5" t="s">
        <v>36</v>
      </c>
      <c r="D3106" s="3">
        <v>67457</v>
      </c>
    </row>
    <row r="3107" spans="1:4" x14ac:dyDescent="0.25">
      <c r="A3107" s="5">
        <v>2012</v>
      </c>
      <c r="B3107" s="5" t="s">
        <v>12</v>
      </c>
      <c r="C3107" s="5" t="s">
        <v>36</v>
      </c>
      <c r="D3107" s="3">
        <v>60593</v>
      </c>
    </row>
    <row r="3108" spans="1:4" x14ac:dyDescent="0.25">
      <c r="A3108" s="5">
        <v>2012</v>
      </c>
      <c r="B3108" s="5" t="s">
        <v>13</v>
      </c>
      <c r="C3108" s="5" t="s">
        <v>36</v>
      </c>
      <c r="D3108" s="3">
        <v>54029</v>
      </c>
    </row>
    <row r="3109" spans="1:4" x14ac:dyDescent="0.25">
      <c r="A3109" s="5">
        <v>2012</v>
      </c>
      <c r="B3109" s="5" t="s">
        <v>14</v>
      </c>
      <c r="C3109" s="5" t="s">
        <v>36</v>
      </c>
      <c r="D3109" s="3">
        <v>77265</v>
      </c>
    </row>
    <row r="3110" spans="1:4" x14ac:dyDescent="0.25">
      <c r="A3110" s="5">
        <v>2012</v>
      </c>
      <c r="B3110" s="5" t="s">
        <v>15</v>
      </c>
      <c r="C3110" s="5" t="s">
        <v>36</v>
      </c>
      <c r="D3110" s="3">
        <v>64737</v>
      </c>
    </row>
    <row r="3111" spans="1:4" x14ac:dyDescent="0.25">
      <c r="A3111" s="5">
        <v>2012</v>
      </c>
      <c r="B3111" s="5" t="s">
        <v>4</v>
      </c>
      <c r="C3111" s="5" t="s">
        <v>36</v>
      </c>
      <c r="D3111" s="3">
        <v>71048</v>
      </c>
    </row>
    <row r="3112" spans="1:4" x14ac:dyDescent="0.25">
      <c r="A3112" s="5">
        <v>2012</v>
      </c>
      <c r="B3112" s="5" t="s">
        <v>5</v>
      </c>
      <c r="C3112" s="5" t="s">
        <v>36</v>
      </c>
      <c r="D3112" s="3">
        <v>71306</v>
      </c>
    </row>
    <row r="3113" spans="1:4" x14ac:dyDescent="0.25">
      <c r="A3113" s="5">
        <v>2012</v>
      </c>
      <c r="B3113" s="5" t="s">
        <v>6</v>
      </c>
      <c r="C3113" s="5" t="s">
        <v>36</v>
      </c>
      <c r="D3113" s="3">
        <v>69646</v>
      </c>
    </row>
    <row r="3114" spans="1:4" x14ac:dyDescent="0.25">
      <c r="A3114" s="5">
        <v>2012</v>
      </c>
      <c r="B3114" s="5" t="s">
        <v>7</v>
      </c>
      <c r="C3114" s="5" t="s">
        <v>36</v>
      </c>
      <c r="D3114" s="3">
        <v>61294</v>
      </c>
    </row>
    <row r="3115" spans="1:4" x14ac:dyDescent="0.25">
      <c r="A3115" s="5">
        <v>2012</v>
      </c>
      <c r="B3115" s="5" t="s">
        <v>8</v>
      </c>
      <c r="C3115" s="5" t="s">
        <v>36</v>
      </c>
      <c r="D3115" s="3">
        <v>57578</v>
      </c>
    </row>
    <row r="3116" spans="1:4" x14ac:dyDescent="0.25">
      <c r="A3116" s="5">
        <v>2012</v>
      </c>
      <c r="B3116" s="5" t="s">
        <v>9</v>
      </c>
      <c r="C3116" s="5" t="s">
        <v>36</v>
      </c>
      <c r="D3116" s="3">
        <v>66329</v>
      </c>
    </row>
    <row r="3117" spans="1:4" x14ac:dyDescent="0.25">
      <c r="A3117" s="5">
        <v>2012</v>
      </c>
      <c r="B3117" s="5" t="s">
        <v>10</v>
      </c>
      <c r="C3117" s="5" t="s">
        <v>36</v>
      </c>
      <c r="D3117" s="3">
        <v>56829</v>
      </c>
    </row>
    <row r="3118" spans="1:4" x14ac:dyDescent="0.25">
      <c r="A3118" s="5">
        <v>2012</v>
      </c>
      <c r="B3118" s="5" t="s">
        <v>11</v>
      </c>
      <c r="C3118" s="5" t="s">
        <v>36</v>
      </c>
      <c r="D3118" s="3">
        <v>54641</v>
      </c>
    </row>
    <row r="3119" spans="1:4" x14ac:dyDescent="0.25">
      <c r="A3119" s="5">
        <v>2013</v>
      </c>
      <c r="B3119" s="5" t="s">
        <v>12</v>
      </c>
      <c r="C3119" s="5" t="s">
        <v>36</v>
      </c>
      <c r="D3119" s="3">
        <v>48997</v>
      </c>
    </row>
    <row r="3120" spans="1:4" x14ac:dyDescent="0.25">
      <c r="A3120" s="5">
        <v>2013</v>
      </c>
      <c r="B3120" s="5" t="s">
        <v>13</v>
      </c>
      <c r="C3120" s="5" t="s">
        <v>36</v>
      </c>
      <c r="D3120" s="3">
        <v>44635</v>
      </c>
    </row>
    <row r="3121" spans="1:4" x14ac:dyDescent="0.25">
      <c r="A3121" s="5">
        <v>2013</v>
      </c>
      <c r="B3121" s="5" t="s">
        <v>14</v>
      </c>
      <c r="C3121" s="5" t="s">
        <v>36</v>
      </c>
      <c r="D3121" s="3">
        <v>45753</v>
      </c>
    </row>
    <row r="3122" spans="1:4" x14ac:dyDescent="0.25">
      <c r="A3122" s="5">
        <v>2013</v>
      </c>
      <c r="B3122" s="5" t="s">
        <v>15</v>
      </c>
      <c r="C3122" s="5" t="s">
        <v>36</v>
      </c>
      <c r="D3122" s="3">
        <v>46348</v>
      </c>
    </row>
    <row r="3123" spans="1:4" x14ac:dyDescent="0.25">
      <c r="A3123" s="5">
        <v>2013</v>
      </c>
      <c r="B3123" s="5" t="s">
        <v>4</v>
      </c>
      <c r="C3123" s="5" t="s">
        <v>36</v>
      </c>
      <c r="D3123" s="3">
        <v>59178</v>
      </c>
    </row>
    <row r="3124" spans="1:4" x14ac:dyDescent="0.25">
      <c r="A3124" s="5">
        <v>2013</v>
      </c>
      <c r="B3124" s="5" t="s">
        <v>5</v>
      </c>
      <c r="C3124" s="5" t="s">
        <v>36</v>
      </c>
      <c r="D3124" s="3">
        <v>46321</v>
      </c>
    </row>
    <row r="3125" spans="1:4" x14ac:dyDescent="0.25">
      <c r="A3125" s="5">
        <v>2013</v>
      </c>
      <c r="B3125" s="5" t="s">
        <v>6</v>
      </c>
      <c r="C3125" s="5" t="s">
        <v>36</v>
      </c>
      <c r="D3125" s="3">
        <v>43143</v>
      </c>
    </row>
    <row r="3126" spans="1:4" x14ac:dyDescent="0.25">
      <c r="A3126" s="5">
        <v>2013</v>
      </c>
      <c r="B3126" s="5" t="s">
        <v>7</v>
      </c>
      <c r="C3126" s="5" t="s">
        <v>36</v>
      </c>
      <c r="D3126" s="3">
        <v>23193</v>
      </c>
    </row>
    <row r="3127" spans="1:4" x14ac:dyDescent="0.25">
      <c r="A3127" s="5">
        <v>2013</v>
      </c>
      <c r="B3127" s="5" t="s">
        <v>8</v>
      </c>
      <c r="C3127" s="5" t="s">
        <v>36</v>
      </c>
      <c r="D3127" s="3">
        <v>43002</v>
      </c>
    </row>
    <row r="3128" spans="1:4" x14ac:dyDescent="0.25">
      <c r="A3128" s="5">
        <v>2013</v>
      </c>
      <c r="B3128" s="5" t="s">
        <v>9</v>
      </c>
      <c r="C3128" s="5" t="s">
        <v>36</v>
      </c>
      <c r="D3128" s="3">
        <v>51353</v>
      </c>
    </row>
    <row r="3129" spans="1:4" x14ac:dyDescent="0.25">
      <c r="A3129" s="5">
        <v>2013</v>
      </c>
      <c r="B3129" s="5" t="s">
        <v>10</v>
      </c>
      <c r="C3129" s="5" t="s">
        <v>36</v>
      </c>
      <c r="D3129" s="3">
        <v>44545</v>
      </c>
    </row>
    <row r="3130" spans="1:4" x14ac:dyDescent="0.25">
      <c r="A3130" s="5">
        <v>2013</v>
      </c>
      <c r="B3130" s="5" t="s">
        <v>11</v>
      </c>
      <c r="C3130" s="5" t="s">
        <v>36</v>
      </c>
      <c r="D3130" s="3">
        <v>36617</v>
      </c>
    </row>
    <row r="3131" spans="1:4" x14ac:dyDescent="0.25">
      <c r="A3131" s="5">
        <v>2014</v>
      </c>
      <c r="B3131" s="5" t="s">
        <v>12</v>
      </c>
      <c r="C3131" s="5" t="s">
        <v>36</v>
      </c>
      <c r="D3131" s="3">
        <v>26678</v>
      </c>
    </row>
    <row r="3132" spans="1:4" x14ac:dyDescent="0.25">
      <c r="A3132" s="5">
        <v>2014</v>
      </c>
      <c r="B3132" s="5" t="s">
        <v>13</v>
      </c>
      <c r="C3132" s="5" t="s">
        <v>36</v>
      </c>
      <c r="D3132" s="3">
        <v>24953</v>
      </c>
    </row>
    <row r="3133" spans="1:4" x14ac:dyDescent="0.25">
      <c r="A3133" s="5">
        <v>2014</v>
      </c>
      <c r="B3133" s="5" t="s">
        <v>14</v>
      </c>
      <c r="C3133" s="5" t="s">
        <v>36</v>
      </c>
      <c r="D3133" s="3">
        <v>24263</v>
      </c>
    </row>
    <row r="3134" spans="1:4" x14ac:dyDescent="0.25">
      <c r="A3134" s="5">
        <v>2014</v>
      </c>
      <c r="B3134" s="5" t="s">
        <v>15</v>
      </c>
      <c r="C3134" s="5" t="s">
        <v>36</v>
      </c>
      <c r="D3134" s="3">
        <v>29403</v>
      </c>
    </row>
    <row r="3135" spans="1:4" x14ac:dyDescent="0.25">
      <c r="A3135" s="5">
        <v>2014</v>
      </c>
      <c r="B3135" s="5" t="s">
        <v>4</v>
      </c>
      <c r="C3135" s="5" t="s">
        <v>36</v>
      </c>
      <c r="D3135" s="3">
        <v>28045</v>
      </c>
    </row>
    <row r="3136" spans="1:4" x14ac:dyDescent="0.25">
      <c r="A3136" s="5">
        <v>2014</v>
      </c>
      <c r="B3136" s="5" t="s">
        <v>5</v>
      </c>
      <c r="C3136" s="5" t="s">
        <v>36</v>
      </c>
      <c r="D3136" s="3">
        <v>35174</v>
      </c>
    </row>
    <row r="3137" spans="1:4" x14ac:dyDescent="0.25">
      <c r="A3137" s="5">
        <v>2014</v>
      </c>
      <c r="B3137" s="5" t="s">
        <v>6</v>
      </c>
      <c r="C3137" s="5" t="s">
        <v>36</v>
      </c>
      <c r="D3137" s="3">
        <v>41321</v>
      </c>
    </row>
    <row r="3138" spans="1:4" x14ac:dyDescent="0.25">
      <c r="A3138" s="5">
        <v>2014</v>
      </c>
      <c r="B3138" s="5" t="s">
        <v>7</v>
      </c>
      <c r="C3138" s="5" t="s">
        <v>36</v>
      </c>
      <c r="D3138" s="3">
        <v>33116</v>
      </c>
    </row>
    <row r="3139" spans="1:4" x14ac:dyDescent="0.25">
      <c r="A3139" s="5">
        <v>2014</v>
      </c>
      <c r="B3139" s="5" t="s">
        <v>8</v>
      </c>
      <c r="C3139" s="5" t="s">
        <v>36</v>
      </c>
      <c r="D3139" s="3">
        <v>45934</v>
      </c>
    </row>
    <row r="3140" spans="1:4" x14ac:dyDescent="0.25">
      <c r="A3140" s="5">
        <v>2014</v>
      </c>
      <c r="B3140" s="5" t="s">
        <v>9</v>
      </c>
      <c r="C3140" s="5" t="s">
        <v>36</v>
      </c>
      <c r="D3140" s="3">
        <v>47131</v>
      </c>
    </row>
    <row r="3141" spans="1:4" x14ac:dyDescent="0.25">
      <c r="A3141" s="5">
        <v>2014</v>
      </c>
      <c r="B3141" s="5" t="s">
        <v>10</v>
      </c>
      <c r="C3141" s="5" t="s">
        <v>36</v>
      </c>
      <c r="D3141" s="3">
        <v>42761</v>
      </c>
    </row>
    <row r="3142" spans="1:4" x14ac:dyDescent="0.25">
      <c r="A3142" s="5">
        <v>2014</v>
      </c>
      <c r="B3142" s="5" t="s">
        <v>11</v>
      </c>
      <c r="C3142" s="5" t="s">
        <v>36</v>
      </c>
      <c r="D3142" s="3">
        <v>40204</v>
      </c>
    </row>
    <row r="3143" spans="1:4" x14ac:dyDescent="0.25">
      <c r="A3143" s="5">
        <v>2015</v>
      </c>
      <c r="B3143" s="5" t="s">
        <v>12</v>
      </c>
      <c r="C3143" s="5" t="s">
        <v>36</v>
      </c>
      <c r="D3143" s="3">
        <v>39132</v>
      </c>
    </row>
    <row r="3144" spans="1:4" x14ac:dyDescent="0.25">
      <c r="A3144" s="5">
        <v>2015</v>
      </c>
      <c r="B3144" s="5" t="s">
        <v>13</v>
      </c>
      <c r="C3144" s="5" t="s">
        <v>36</v>
      </c>
      <c r="D3144" s="3">
        <v>38530</v>
      </c>
    </row>
    <row r="3145" spans="1:4" x14ac:dyDescent="0.25">
      <c r="A3145" s="5">
        <v>2015</v>
      </c>
      <c r="B3145" s="5" t="s">
        <v>14</v>
      </c>
      <c r="C3145" s="5" t="s">
        <v>36</v>
      </c>
      <c r="D3145" s="3">
        <v>52107</v>
      </c>
    </row>
    <row r="3146" spans="1:4" x14ac:dyDescent="0.25">
      <c r="A3146" s="5">
        <v>2015</v>
      </c>
      <c r="B3146" s="5" t="s">
        <v>15</v>
      </c>
      <c r="C3146" s="5" t="s">
        <v>36</v>
      </c>
      <c r="D3146" s="3">
        <v>54682</v>
      </c>
    </row>
    <row r="3147" spans="1:4" x14ac:dyDescent="0.25">
      <c r="A3147" s="5">
        <v>2015</v>
      </c>
      <c r="B3147" s="5" t="s">
        <v>4</v>
      </c>
      <c r="C3147" s="5" t="s">
        <v>36</v>
      </c>
      <c r="D3147" s="3">
        <v>57135</v>
      </c>
    </row>
    <row r="3148" spans="1:4" x14ac:dyDescent="0.25">
      <c r="A3148" s="5">
        <v>2015</v>
      </c>
      <c r="B3148" s="5" t="s">
        <v>5</v>
      </c>
      <c r="C3148" s="5" t="s">
        <v>36</v>
      </c>
      <c r="D3148" s="3">
        <v>62939</v>
      </c>
    </row>
    <row r="3149" spans="1:4" x14ac:dyDescent="0.25">
      <c r="A3149" s="5">
        <v>2015</v>
      </c>
      <c r="B3149" s="5" t="s">
        <v>6</v>
      </c>
      <c r="C3149" s="5" t="s">
        <v>36</v>
      </c>
      <c r="D3149" s="3">
        <v>60962</v>
      </c>
    </row>
    <row r="3150" spans="1:4" x14ac:dyDescent="0.25">
      <c r="A3150" s="5">
        <v>2015</v>
      </c>
      <c r="B3150" s="5" t="s">
        <v>7</v>
      </c>
      <c r="C3150" s="5" t="s">
        <v>36</v>
      </c>
      <c r="D3150" s="3">
        <v>60995</v>
      </c>
    </row>
    <row r="3151" spans="1:4" x14ac:dyDescent="0.25">
      <c r="A3151" s="5">
        <v>2015</v>
      </c>
      <c r="B3151" s="5" t="s">
        <v>8</v>
      </c>
      <c r="C3151" s="5" t="s">
        <v>36</v>
      </c>
      <c r="D3151" s="3">
        <v>71610</v>
      </c>
    </row>
    <row r="3152" spans="1:4" x14ac:dyDescent="0.25">
      <c r="A3152" s="5">
        <v>2015</v>
      </c>
      <c r="B3152" s="5" t="s">
        <v>9</v>
      </c>
      <c r="C3152" s="5" t="s">
        <v>36</v>
      </c>
      <c r="D3152" s="3">
        <v>72669</v>
      </c>
    </row>
    <row r="3153" spans="1:4" x14ac:dyDescent="0.25">
      <c r="A3153" s="5">
        <v>2015</v>
      </c>
      <c r="B3153" s="5" t="s">
        <v>10</v>
      </c>
      <c r="C3153" s="5" t="s">
        <v>36</v>
      </c>
      <c r="D3153" s="3">
        <v>68351</v>
      </c>
    </row>
    <row r="3154" spans="1:4" x14ac:dyDescent="0.25">
      <c r="A3154" s="5">
        <v>2015</v>
      </c>
      <c r="B3154" s="5" t="s">
        <v>11</v>
      </c>
      <c r="C3154" s="5" t="s">
        <v>36</v>
      </c>
      <c r="D3154" s="3">
        <v>59086</v>
      </c>
    </row>
    <row r="3155" spans="1:4" x14ac:dyDescent="0.25">
      <c r="A3155" s="5">
        <v>2016</v>
      </c>
      <c r="B3155" s="5" t="s">
        <v>12</v>
      </c>
      <c r="C3155" s="5" t="s">
        <v>36</v>
      </c>
      <c r="D3155" s="3">
        <v>53806</v>
      </c>
    </row>
    <row r="3156" spans="1:4" x14ac:dyDescent="0.25">
      <c r="A3156" s="5">
        <v>2016</v>
      </c>
      <c r="B3156" s="5" t="s">
        <v>13</v>
      </c>
      <c r="C3156" s="5" t="s">
        <v>36</v>
      </c>
      <c r="D3156" s="3">
        <v>52574</v>
      </c>
    </row>
    <row r="3157" spans="1:4" x14ac:dyDescent="0.25">
      <c r="A3157" s="5">
        <v>2016</v>
      </c>
      <c r="B3157" s="5" t="s">
        <v>14</v>
      </c>
      <c r="C3157" s="5" t="s">
        <v>36</v>
      </c>
      <c r="D3157" s="3">
        <v>63662</v>
      </c>
    </row>
    <row r="3158" spans="1:4" x14ac:dyDescent="0.25">
      <c r="A3158" s="5">
        <v>2016</v>
      </c>
      <c r="B3158" s="5" t="s">
        <v>15</v>
      </c>
      <c r="C3158" s="5" t="s">
        <v>36</v>
      </c>
      <c r="D3158" s="3">
        <v>67986</v>
      </c>
    </row>
    <row r="3159" spans="1:4" x14ac:dyDescent="0.25">
      <c r="A3159" s="5">
        <v>2016</v>
      </c>
      <c r="B3159" s="5" t="s">
        <v>4</v>
      </c>
      <c r="C3159" s="5" t="s">
        <v>36</v>
      </c>
      <c r="D3159" s="3">
        <v>70870</v>
      </c>
    </row>
    <row r="3160" spans="1:4" x14ac:dyDescent="0.25">
      <c r="A3160" s="5">
        <v>2016</v>
      </c>
      <c r="B3160" s="5" t="s">
        <v>5</v>
      </c>
      <c r="C3160" s="5" t="s">
        <v>36</v>
      </c>
      <c r="D3160" s="3">
        <v>63044</v>
      </c>
    </row>
    <row r="3161" spans="1:4" x14ac:dyDescent="0.25">
      <c r="A3161" s="5">
        <v>2016</v>
      </c>
      <c r="B3161" s="5" t="s">
        <v>6</v>
      </c>
      <c r="C3161" s="5" t="s">
        <v>36</v>
      </c>
      <c r="D3161" s="3">
        <v>57512</v>
      </c>
    </row>
    <row r="3162" spans="1:4" x14ac:dyDescent="0.25">
      <c r="A3162" s="5">
        <v>2016</v>
      </c>
      <c r="B3162" s="5" t="s">
        <v>7</v>
      </c>
      <c r="C3162" s="5" t="s">
        <v>36</v>
      </c>
      <c r="D3162" s="3">
        <v>71533</v>
      </c>
    </row>
    <row r="3163" spans="1:4" x14ac:dyDescent="0.25">
      <c r="A3163" s="5">
        <v>2016</v>
      </c>
      <c r="B3163" s="5" t="s">
        <v>8</v>
      </c>
      <c r="C3163" s="5" t="s">
        <v>36</v>
      </c>
      <c r="D3163" s="3">
        <v>71720</v>
      </c>
    </row>
    <row r="3164" spans="1:4" x14ac:dyDescent="0.25">
      <c r="A3164" s="5">
        <v>2016</v>
      </c>
      <c r="B3164" s="5" t="s">
        <v>9</v>
      </c>
      <c r="C3164" s="5" t="s">
        <v>36</v>
      </c>
      <c r="D3164" s="3">
        <v>66857</v>
      </c>
    </row>
    <row r="3165" spans="1:4" x14ac:dyDescent="0.25">
      <c r="A3165" s="5">
        <v>2016</v>
      </c>
      <c r="B3165" s="5" t="s">
        <v>10</v>
      </c>
      <c r="C3165" s="5" t="s">
        <v>36</v>
      </c>
      <c r="D3165" s="3">
        <v>66547</v>
      </c>
    </row>
    <row r="3166" spans="1:4" x14ac:dyDescent="0.25">
      <c r="A3166" s="5">
        <v>2016</v>
      </c>
      <c r="B3166" s="5" t="s">
        <v>11</v>
      </c>
      <c r="C3166" s="5" t="s">
        <v>36</v>
      </c>
      <c r="D3166" s="3">
        <v>62885</v>
      </c>
    </row>
    <row r="3167" spans="1:4" x14ac:dyDescent="0.25">
      <c r="A3167" s="5">
        <v>2017</v>
      </c>
      <c r="B3167" s="5" t="s">
        <v>12</v>
      </c>
      <c r="C3167" s="5" t="s">
        <v>36</v>
      </c>
      <c r="D3167" s="3">
        <v>55553</v>
      </c>
    </row>
    <row r="3168" spans="1:4" x14ac:dyDescent="0.25">
      <c r="A3168" s="5">
        <v>2017</v>
      </c>
      <c r="B3168" s="5" t="s">
        <v>13</v>
      </c>
      <c r="C3168" s="5" t="s">
        <v>36</v>
      </c>
      <c r="D3168" s="3">
        <v>49820</v>
      </c>
    </row>
    <row r="3169" spans="1:4" x14ac:dyDescent="0.25">
      <c r="A3169" s="5">
        <v>2017</v>
      </c>
      <c r="B3169" s="5" t="s">
        <v>14</v>
      </c>
      <c r="C3169" s="5" t="s">
        <v>36</v>
      </c>
      <c r="D3169" s="3">
        <v>66438</v>
      </c>
    </row>
    <row r="3170" spans="1:4" x14ac:dyDescent="0.25">
      <c r="A3170" s="5">
        <v>2017</v>
      </c>
      <c r="B3170" s="5" t="s">
        <v>15</v>
      </c>
      <c r="C3170" s="5" t="s">
        <v>36</v>
      </c>
      <c r="D3170" s="3">
        <v>60835</v>
      </c>
    </row>
    <row r="3171" spans="1:4" x14ac:dyDescent="0.25">
      <c r="A3171" s="5">
        <v>2017</v>
      </c>
      <c r="B3171" s="5" t="s">
        <v>4</v>
      </c>
      <c r="C3171" s="5" t="s">
        <v>36</v>
      </c>
      <c r="D3171" s="3">
        <v>66894</v>
      </c>
    </row>
    <row r="3172" spans="1:4" x14ac:dyDescent="0.25">
      <c r="A3172" s="5">
        <v>2017</v>
      </c>
      <c r="B3172" s="5" t="s">
        <v>5</v>
      </c>
      <c r="C3172" s="5" t="s">
        <v>36</v>
      </c>
      <c r="D3172" s="3">
        <v>64771</v>
      </c>
    </row>
    <row r="3173" spans="1:4" x14ac:dyDescent="0.25">
      <c r="A3173" s="5">
        <v>2017</v>
      </c>
      <c r="B3173" s="5" t="s">
        <v>6</v>
      </c>
      <c r="C3173" s="5" t="s">
        <v>36</v>
      </c>
      <c r="D3173" s="3">
        <v>74641</v>
      </c>
    </row>
    <row r="3174" spans="1:4" x14ac:dyDescent="0.25">
      <c r="A3174" s="5">
        <v>2017</v>
      </c>
      <c r="B3174" s="5" t="s">
        <v>7</v>
      </c>
      <c r="C3174" s="5" t="s">
        <v>36</v>
      </c>
      <c r="D3174" s="3">
        <v>84937</v>
      </c>
    </row>
    <row r="3175" spans="1:4" x14ac:dyDescent="0.25">
      <c r="A3175" s="5">
        <v>2017</v>
      </c>
      <c r="B3175" s="5" t="s">
        <v>8</v>
      </c>
      <c r="C3175" s="5" t="s">
        <v>36</v>
      </c>
      <c r="D3175" s="3">
        <v>84571</v>
      </c>
    </row>
    <row r="3176" spans="1:4" x14ac:dyDescent="0.25">
      <c r="A3176" s="5">
        <v>2017</v>
      </c>
      <c r="B3176" s="5" t="s">
        <v>9</v>
      </c>
      <c r="C3176" s="5" t="s">
        <v>36</v>
      </c>
      <c r="D3176" s="3">
        <v>85903</v>
      </c>
    </row>
    <row r="3177" spans="1:4" x14ac:dyDescent="0.25">
      <c r="A3177" s="5">
        <v>2017</v>
      </c>
      <c r="B3177" s="5" t="s">
        <v>10</v>
      </c>
      <c r="C3177" s="5" t="s">
        <v>36</v>
      </c>
      <c r="D3177" s="3">
        <v>87183</v>
      </c>
    </row>
    <row r="3178" spans="1:4" x14ac:dyDescent="0.25">
      <c r="A3178" s="5">
        <v>2017</v>
      </c>
      <c r="B3178" s="5" t="s">
        <v>11</v>
      </c>
      <c r="C3178" s="5" t="s">
        <v>36</v>
      </c>
      <c r="D3178" s="3">
        <v>71597</v>
      </c>
    </row>
    <row r="3179" spans="1:4" x14ac:dyDescent="0.25">
      <c r="A3179" s="5">
        <v>2018</v>
      </c>
      <c r="B3179" s="5" t="s">
        <v>12</v>
      </c>
      <c r="C3179" s="5" t="s">
        <v>36</v>
      </c>
      <c r="D3179" s="3">
        <v>73760</v>
      </c>
    </row>
    <row r="3180" spans="1:4" x14ac:dyDescent="0.25">
      <c r="A3180" s="5">
        <v>2018</v>
      </c>
      <c r="B3180" s="5" t="s">
        <v>13</v>
      </c>
      <c r="C3180" s="5" t="s">
        <v>36</v>
      </c>
      <c r="D3180" s="3">
        <v>73300</v>
      </c>
    </row>
    <row r="3181" spans="1:4" x14ac:dyDescent="0.25">
      <c r="A3181" s="5">
        <v>2018</v>
      </c>
      <c r="B3181" s="5" t="s">
        <v>14</v>
      </c>
      <c r="C3181" s="5" t="s">
        <v>36</v>
      </c>
      <c r="D3181" s="3">
        <v>96409</v>
      </c>
    </row>
    <row r="3182" spans="1:4" x14ac:dyDescent="0.25">
      <c r="A3182" s="5">
        <v>2018</v>
      </c>
      <c r="B3182" s="5" t="s">
        <v>15</v>
      </c>
      <c r="C3182" s="5" t="s">
        <v>36</v>
      </c>
      <c r="D3182" s="3">
        <v>88673</v>
      </c>
    </row>
    <row r="3183" spans="1:4" x14ac:dyDescent="0.25">
      <c r="A3183" s="5">
        <v>2018</v>
      </c>
      <c r="B3183" s="5" t="s">
        <v>4</v>
      </c>
      <c r="C3183" s="5" t="s">
        <v>36</v>
      </c>
      <c r="D3183" s="3">
        <v>89841</v>
      </c>
    </row>
    <row r="3184" spans="1:4" x14ac:dyDescent="0.25">
      <c r="A3184" s="5">
        <v>2018</v>
      </c>
      <c r="B3184" s="5" t="s">
        <v>5</v>
      </c>
      <c r="C3184" s="5" t="s">
        <v>36</v>
      </c>
      <c r="D3184" s="3">
        <v>93114</v>
      </c>
    </row>
    <row r="3185" spans="1:4" x14ac:dyDescent="0.25">
      <c r="A3185" s="5">
        <v>2018</v>
      </c>
      <c r="B3185" s="5" t="s">
        <v>6</v>
      </c>
      <c r="C3185" s="5" t="s">
        <v>36</v>
      </c>
      <c r="D3185" s="3">
        <v>92225</v>
      </c>
    </row>
    <row r="3186" spans="1:4" x14ac:dyDescent="0.25">
      <c r="A3186" s="5">
        <v>2018</v>
      </c>
      <c r="B3186" s="5" t="s">
        <v>7</v>
      </c>
      <c r="C3186" s="5" t="s">
        <v>36</v>
      </c>
      <c r="D3186" s="3">
        <v>102925</v>
      </c>
    </row>
    <row r="3187" spans="1:4" x14ac:dyDescent="0.25">
      <c r="A3187" s="5">
        <v>2018</v>
      </c>
      <c r="B3187" s="5" t="s">
        <v>8</v>
      </c>
      <c r="C3187" s="5" t="s">
        <v>36</v>
      </c>
      <c r="D3187" s="3">
        <v>95019</v>
      </c>
    </row>
    <row r="3188" spans="1:4" x14ac:dyDescent="0.25">
      <c r="A3188" s="5">
        <v>2018</v>
      </c>
      <c r="B3188" s="5" t="s">
        <v>9</v>
      </c>
      <c r="C3188" s="5" t="s">
        <v>36</v>
      </c>
      <c r="D3188" s="3">
        <v>105385</v>
      </c>
    </row>
    <row r="3189" spans="1:4" x14ac:dyDescent="0.25">
      <c r="A3189" s="5">
        <v>2018</v>
      </c>
      <c r="B3189" s="5" t="s">
        <v>10</v>
      </c>
      <c r="C3189" s="5" t="s">
        <v>36</v>
      </c>
      <c r="D3189" s="3">
        <v>94302</v>
      </c>
    </row>
    <row r="3190" spans="1:4" x14ac:dyDescent="0.25">
      <c r="A3190" s="5">
        <v>2018</v>
      </c>
      <c r="B3190" s="5" t="s">
        <v>11</v>
      </c>
      <c r="C3190" s="5" t="s">
        <v>36</v>
      </c>
      <c r="D3190" s="3">
        <v>81308</v>
      </c>
    </row>
    <row r="3191" spans="1:4" x14ac:dyDescent="0.25">
      <c r="A3191" s="5">
        <v>2019</v>
      </c>
      <c r="B3191" s="5" t="s">
        <v>12</v>
      </c>
      <c r="C3191" s="5" t="s">
        <v>36</v>
      </c>
      <c r="D3191" s="3">
        <v>83838</v>
      </c>
    </row>
    <row r="3192" spans="1:4" x14ac:dyDescent="0.25">
      <c r="A3192" s="5">
        <v>2019</v>
      </c>
      <c r="B3192" s="5" t="s">
        <v>13</v>
      </c>
      <c r="C3192" s="5" t="s">
        <v>36</v>
      </c>
      <c r="D3192" s="3">
        <v>79435</v>
      </c>
    </row>
    <row r="3193" spans="1:4" x14ac:dyDescent="0.25">
      <c r="A3193" s="5">
        <v>2019</v>
      </c>
      <c r="B3193" s="5" t="s">
        <v>14</v>
      </c>
      <c r="C3193" s="5" t="s">
        <v>36</v>
      </c>
      <c r="D3193" s="3">
        <v>91307</v>
      </c>
    </row>
    <row r="3194" spans="1:4" x14ac:dyDescent="0.25">
      <c r="A3194" s="5">
        <v>2019</v>
      </c>
      <c r="B3194" s="5" t="s">
        <v>15</v>
      </c>
      <c r="C3194" s="5" t="s">
        <v>36</v>
      </c>
      <c r="D3194" s="3">
        <v>90552</v>
      </c>
    </row>
    <row r="3195" spans="1:4" x14ac:dyDescent="0.25">
      <c r="A3195" s="5">
        <v>2019</v>
      </c>
      <c r="B3195" s="5" t="s">
        <v>4</v>
      </c>
      <c r="C3195" s="5" t="s">
        <v>36</v>
      </c>
      <c r="D3195" s="3">
        <v>96018</v>
      </c>
    </row>
    <row r="3196" spans="1:4" x14ac:dyDescent="0.25">
      <c r="A3196" s="5">
        <v>2019</v>
      </c>
      <c r="B3196" s="5" t="s">
        <v>5</v>
      </c>
      <c r="C3196" s="5" t="s">
        <v>36</v>
      </c>
      <c r="D3196" s="3">
        <v>84934</v>
      </c>
    </row>
    <row r="3197" spans="1:4" x14ac:dyDescent="0.25">
      <c r="A3197" s="5">
        <v>2019</v>
      </c>
      <c r="B3197" s="5" t="s">
        <v>6</v>
      </c>
      <c r="C3197" s="5" t="s">
        <v>36</v>
      </c>
      <c r="D3197" s="3">
        <v>89094</v>
      </c>
    </row>
    <row r="3198" spans="1:4" x14ac:dyDescent="0.25">
      <c r="A3198" s="5">
        <v>2019</v>
      </c>
      <c r="B3198" s="5" t="s">
        <v>7</v>
      </c>
      <c r="C3198" s="5" t="s">
        <v>36</v>
      </c>
      <c r="D3198" s="3">
        <v>87745</v>
      </c>
    </row>
    <row r="3199" spans="1:4" x14ac:dyDescent="0.25">
      <c r="A3199" s="5">
        <v>2019</v>
      </c>
      <c r="B3199" s="5" t="s">
        <v>8</v>
      </c>
      <c r="C3199" s="5" t="s">
        <v>36</v>
      </c>
      <c r="D3199" s="3">
        <v>84523</v>
      </c>
    </row>
    <row r="3200" spans="1:4" x14ac:dyDescent="0.25">
      <c r="A3200" s="5">
        <v>2019</v>
      </c>
      <c r="B3200" s="5" t="s">
        <v>9</v>
      </c>
      <c r="C3200" s="5" t="s">
        <v>36</v>
      </c>
      <c r="D3200" s="3">
        <v>85222</v>
      </c>
    </row>
    <row r="3201" spans="1:4" x14ac:dyDescent="0.25">
      <c r="A3201" s="5">
        <v>2019</v>
      </c>
      <c r="B3201" s="5" t="s">
        <v>10</v>
      </c>
      <c r="C3201" s="5" t="s">
        <v>36</v>
      </c>
      <c r="D3201" s="3">
        <v>77224</v>
      </c>
    </row>
    <row r="3202" spans="1:4" x14ac:dyDescent="0.25">
      <c r="A3202" s="5">
        <v>2019</v>
      </c>
      <c r="B3202" s="5" t="s">
        <v>11</v>
      </c>
      <c r="C3202" s="5" t="s">
        <v>36</v>
      </c>
      <c r="D3202" s="3">
        <v>70496</v>
      </c>
    </row>
    <row r="3203" spans="1:4" x14ac:dyDescent="0.25">
      <c r="A3203" s="5">
        <v>2020</v>
      </c>
      <c r="B3203" s="5" t="s">
        <v>12</v>
      </c>
      <c r="C3203" s="5" t="s">
        <v>36</v>
      </c>
      <c r="D3203" s="3">
        <v>70985</v>
      </c>
    </row>
    <row r="3204" spans="1:4" x14ac:dyDescent="0.25">
      <c r="A3204" s="5">
        <v>2020</v>
      </c>
      <c r="B3204" s="5" t="s">
        <v>13</v>
      </c>
      <c r="C3204" s="5" t="s">
        <v>36</v>
      </c>
      <c r="D3204" s="3">
        <v>63407</v>
      </c>
    </row>
    <row r="3205" spans="1:4" x14ac:dyDescent="0.25">
      <c r="A3205" s="5">
        <v>2020</v>
      </c>
      <c r="B3205" s="5" t="s">
        <v>14</v>
      </c>
      <c r="C3205" s="5" t="s">
        <v>36</v>
      </c>
      <c r="D3205" s="3">
        <v>43617</v>
      </c>
    </row>
    <row r="3206" spans="1:4" x14ac:dyDescent="0.25">
      <c r="A3206" s="5">
        <v>2020</v>
      </c>
      <c r="B3206" s="5" t="s">
        <v>15</v>
      </c>
      <c r="C3206" s="5" t="s">
        <v>36</v>
      </c>
      <c r="D3206" s="3">
        <v>6531</v>
      </c>
    </row>
    <row r="3207" spans="1:4" x14ac:dyDescent="0.25">
      <c r="A3207" s="5">
        <v>2020</v>
      </c>
      <c r="B3207" s="5" t="s">
        <v>4</v>
      </c>
      <c r="C3207" s="5" t="s">
        <v>36</v>
      </c>
      <c r="D3207" s="3">
        <v>13455</v>
      </c>
    </row>
    <row r="3208" spans="1:4" x14ac:dyDescent="0.25">
      <c r="A3208" s="5">
        <v>2020</v>
      </c>
      <c r="B3208" s="5" t="s">
        <v>5</v>
      </c>
      <c r="C3208" s="5" t="s">
        <v>36</v>
      </c>
      <c r="D3208" s="3">
        <v>14397</v>
      </c>
    </row>
    <row r="3209" spans="1:4" x14ac:dyDescent="0.25">
      <c r="A3209" s="5">
        <v>2020</v>
      </c>
      <c r="B3209" s="5" t="s">
        <v>6</v>
      </c>
      <c r="C3209" s="5" t="s">
        <v>36</v>
      </c>
      <c r="D3209" s="3">
        <v>13036</v>
      </c>
    </row>
    <row r="3210" spans="1:4" x14ac:dyDescent="0.25">
      <c r="A3210" s="5">
        <v>2020</v>
      </c>
      <c r="B3210" s="5" t="s">
        <v>7</v>
      </c>
      <c r="C3210" s="5" t="s">
        <v>36</v>
      </c>
      <c r="D3210" s="3">
        <v>16135</v>
      </c>
    </row>
    <row r="3211" spans="1:4" x14ac:dyDescent="0.25">
      <c r="A3211" s="5">
        <v>2020</v>
      </c>
      <c r="B3211" s="5" t="s">
        <v>8</v>
      </c>
      <c r="C3211" s="5" t="s">
        <v>36</v>
      </c>
      <c r="D3211" s="3">
        <v>19146</v>
      </c>
    </row>
    <row r="3212" spans="1:4" x14ac:dyDescent="0.25">
      <c r="A3212" s="5">
        <v>1994</v>
      </c>
      <c r="B3212" s="5" t="s">
        <v>12</v>
      </c>
      <c r="C3212" s="5" t="s">
        <v>37</v>
      </c>
      <c r="D3212" s="3">
        <v>90095</v>
      </c>
    </row>
    <row r="3213" spans="1:4" x14ac:dyDescent="0.25">
      <c r="A3213" s="5">
        <v>1994</v>
      </c>
      <c r="B3213" s="5" t="s">
        <v>13</v>
      </c>
      <c r="C3213" s="5" t="s">
        <v>37</v>
      </c>
      <c r="D3213" s="3">
        <v>122845</v>
      </c>
    </row>
    <row r="3214" spans="1:4" x14ac:dyDescent="0.25">
      <c r="A3214" s="5">
        <v>1994</v>
      </c>
      <c r="B3214" s="5" t="s">
        <v>14</v>
      </c>
      <c r="C3214" s="5" t="s">
        <v>37</v>
      </c>
      <c r="D3214" s="3">
        <v>158347</v>
      </c>
    </row>
    <row r="3215" spans="1:4" x14ac:dyDescent="0.25">
      <c r="A3215" s="5">
        <v>1994</v>
      </c>
      <c r="B3215" s="5" t="s">
        <v>15</v>
      </c>
      <c r="C3215" s="5" t="s">
        <v>37</v>
      </c>
      <c r="D3215" s="3">
        <v>160969</v>
      </c>
    </row>
    <row r="3216" spans="1:4" x14ac:dyDescent="0.25">
      <c r="A3216" s="5">
        <v>1994</v>
      </c>
      <c r="B3216" s="5" t="s">
        <v>4</v>
      </c>
      <c r="C3216" s="5" t="s">
        <v>37</v>
      </c>
      <c r="D3216" s="3">
        <v>177703</v>
      </c>
    </row>
    <row r="3217" spans="1:4" x14ac:dyDescent="0.25">
      <c r="A3217" s="5">
        <v>1994</v>
      </c>
      <c r="B3217" s="5" t="s">
        <v>5</v>
      </c>
      <c r="C3217" s="5" t="s">
        <v>37</v>
      </c>
      <c r="D3217" s="3">
        <v>164465</v>
      </c>
    </row>
    <row r="3218" spans="1:4" x14ac:dyDescent="0.25">
      <c r="A3218" s="5">
        <v>1994</v>
      </c>
      <c r="B3218" s="5" t="s">
        <v>6</v>
      </c>
      <c r="C3218" s="5" t="s">
        <v>37</v>
      </c>
      <c r="D3218" s="3">
        <v>163216</v>
      </c>
    </row>
    <row r="3219" spans="1:4" x14ac:dyDescent="0.25">
      <c r="A3219" s="5">
        <v>1994</v>
      </c>
      <c r="B3219" s="5" t="s">
        <v>7</v>
      </c>
      <c r="C3219" s="5" t="s">
        <v>37</v>
      </c>
      <c r="D3219" s="3">
        <v>176324</v>
      </c>
    </row>
    <row r="3220" spans="1:4" x14ac:dyDescent="0.25">
      <c r="A3220" s="5">
        <v>1994</v>
      </c>
      <c r="B3220" s="5" t="s">
        <v>8</v>
      </c>
      <c r="C3220" s="5" t="s">
        <v>37</v>
      </c>
      <c r="D3220" s="3">
        <v>185431</v>
      </c>
    </row>
    <row r="3221" spans="1:4" x14ac:dyDescent="0.25">
      <c r="A3221" s="5">
        <v>1994</v>
      </c>
      <c r="B3221" s="5" t="s">
        <v>9</v>
      </c>
      <c r="C3221" s="5" t="s">
        <v>37</v>
      </c>
      <c r="D3221" s="3">
        <v>182066</v>
      </c>
    </row>
    <row r="3222" spans="1:4" x14ac:dyDescent="0.25">
      <c r="A3222" s="5">
        <v>1994</v>
      </c>
      <c r="B3222" s="5" t="s">
        <v>10</v>
      </c>
      <c r="C3222" s="5" t="s">
        <v>37</v>
      </c>
      <c r="D3222" s="3">
        <v>184331</v>
      </c>
    </row>
    <row r="3223" spans="1:4" x14ac:dyDescent="0.25">
      <c r="A3223" s="5">
        <v>1994</v>
      </c>
      <c r="B3223" s="5" t="s">
        <v>11</v>
      </c>
      <c r="C3223" s="5" t="s">
        <v>37</v>
      </c>
      <c r="D3223" s="3">
        <v>173004</v>
      </c>
    </row>
    <row r="3224" spans="1:4" x14ac:dyDescent="0.25">
      <c r="A3224" s="5">
        <v>1995</v>
      </c>
      <c r="B3224" s="5" t="s">
        <v>12</v>
      </c>
      <c r="C3224" s="5" t="s">
        <v>37</v>
      </c>
      <c r="D3224" s="3">
        <v>145574</v>
      </c>
    </row>
    <row r="3225" spans="1:4" x14ac:dyDescent="0.25">
      <c r="A3225" s="5">
        <v>1995</v>
      </c>
      <c r="B3225" s="5" t="s">
        <v>13</v>
      </c>
      <c r="C3225" s="5" t="s">
        <v>37</v>
      </c>
      <c r="D3225" s="3">
        <v>143691</v>
      </c>
    </row>
    <row r="3226" spans="1:4" x14ac:dyDescent="0.25">
      <c r="A3226" s="5">
        <v>1995</v>
      </c>
      <c r="B3226" s="5" t="s">
        <v>14</v>
      </c>
      <c r="C3226" s="5" t="s">
        <v>37</v>
      </c>
      <c r="D3226" s="3">
        <v>184980</v>
      </c>
    </row>
    <row r="3227" spans="1:4" x14ac:dyDescent="0.25">
      <c r="A3227" s="5">
        <v>1995</v>
      </c>
      <c r="B3227" s="5" t="s">
        <v>15</v>
      </c>
      <c r="C3227" s="5" t="s">
        <v>37</v>
      </c>
      <c r="D3227" s="3">
        <v>168344</v>
      </c>
    </row>
    <row r="3228" spans="1:4" x14ac:dyDescent="0.25">
      <c r="A3228" s="5">
        <v>1995</v>
      </c>
      <c r="B3228" s="5" t="s">
        <v>4</v>
      </c>
      <c r="C3228" s="5" t="s">
        <v>37</v>
      </c>
      <c r="D3228" s="3">
        <v>186898</v>
      </c>
    </row>
    <row r="3229" spans="1:4" x14ac:dyDescent="0.25">
      <c r="A3229" s="5">
        <v>1995</v>
      </c>
      <c r="B3229" s="5" t="s">
        <v>5</v>
      </c>
      <c r="C3229" s="5" t="s">
        <v>37</v>
      </c>
      <c r="D3229" s="3">
        <v>180263</v>
      </c>
    </row>
    <row r="3230" spans="1:4" x14ac:dyDescent="0.25">
      <c r="A3230" s="5">
        <v>1995</v>
      </c>
      <c r="B3230" s="5" t="s">
        <v>6</v>
      </c>
      <c r="C3230" s="5" t="s">
        <v>37</v>
      </c>
      <c r="D3230" s="3">
        <v>183646</v>
      </c>
    </row>
    <row r="3231" spans="1:4" x14ac:dyDescent="0.25">
      <c r="A3231" s="5">
        <v>1995</v>
      </c>
      <c r="B3231" s="5" t="s">
        <v>7</v>
      </c>
      <c r="C3231" s="5" t="s">
        <v>37</v>
      </c>
      <c r="D3231" s="3">
        <v>195028</v>
      </c>
    </row>
    <row r="3232" spans="1:4" x14ac:dyDescent="0.25">
      <c r="A3232" s="5">
        <v>1995</v>
      </c>
      <c r="B3232" s="5" t="s">
        <v>8</v>
      </c>
      <c r="C3232" s="5" t="s">
        <v>37</v>
      </c>
      <c r="D3232" s="3">
        <v>187487</v>
      </c>
    </row>
    <row r="3233" spans="1:4" x14ac:dyDescent="0.25">
      <c r="A3233" s="5">
        <v>1995</v>
      </c>
      <c r="B3233" s="5" t="s">
        <v>9</v>
      </c>
      <c r="C3233" s="5" t="s">
        <v>37</v>
      </c>
      <c r="D3233" s="3">
        <v>191159</v>
      </c>
    </row>
    <row r="3234" spans="1:4" x14ac:dyDescent="0.25">
      <c r="A3234" s="5">
        <v>1995</v>
      </c>
      <c r="B3234" s="5" t="s">
        <v>10</v>
      </c>
      <c r="C3234" s="5" t="s">
        <v>37</v>
      </c>
      <c r="D3234" s="3">
        <v>192120</v>
      </c>
    </row>
    <row r="3235" spans="1:4" x14ac:dyDescent="0.25">
      <c r="A3235" s="5">
        <v>1995</v>
      </c>
      <c r="B3235" s="5" t="s">
        <v>11</v>
      </c>
      <c r="C3235" s="5" t="s">
        <v>37</v>
      </c>
      <c r="D3235" s="3">
        <v>177812</v>
      </c>
    </row>
    <row r="3236" spans="1:4" x14ac:dyDescent="0.25">
      <c r="A3236" s="5">
        <v>1996</v>
      </c>
      <c r="B3236" s="5" t="s">
        <v>12</v>
      </c>
      <c r="C3236" s="5" t="s">
        <v>37</v>
      </c>
      <c r="D3236" s="3">
        <v>159243</v>
      </c>
    </row>
    <row r="3237" spans="1:4" x14ac:dyDescent="0.25">
      <c r="A3237" s="5">
        <v>1996</v>
      </c>
      <c r="B3237" s="5" t="s">
        <v>13</v>
      </c>
      <c r="C3237" s="5" t="s">
        <v>37</v>
      </c>
      <c r="D3237" s="3">
        <v>162312</v>
      </c>
    </row>
    <row r="3238" spans="1:4" x14ac:dyDescent="0.25">
      <c r="A3238" s="5">
        <v>1996</v>
      </c>
      <c r="B3238" s="5" t="s">
        <v>14</v>
      </c>
      <c r="C3238" s="5" t="s">
        <v>37</v>
      </c>
      <c r="D3238" s="3">
        <v>198952</v>
      </c>
    </row>
    <row r="3239" spans="1:4" x14ac:dyDescent="0.25">
      <c r="A3239" s="5">
        <v>1996</v>
      </c>
      <c r="B3239" s="5" t="s">
        <v>15</v>
      </c>
      <c r="C3239" s="5" t="s">
        <v>37</v>
      </c>
      <c r="D3239" s="3">
        <v>201387</v>
      </c>
    </row>
    <row r="3240" spans="1:4" x14ac:dyDescent="0.25">
      <c r="A3240" s="5">
        <v>1996</v>
      </c>
      <c r="B3240" s="5" t="s">
        <v>4</v>
      </c>
      <c r="C3240" s="5" t="s">
        <v>37</v>
      </c>
      <c r="D3240" s="3">
        <v>212089</v>
      </c>
    </row>
    <row r="3241" spans="1:4" x14ac:dyDescent="0.25">
      <c r="A3241" s="5">
        <v>1996</v>
      </c>
      <c r="B3241" s="5" t="s">
        <v>5</v>
      </c>
      <c r="C3241" s="5" t="s">
        <v>37</v>
      </c>
      <c r="D3241" s="3">
        <v>185190</v>
      </c>
    </row>
    <row r="3242" spans="1:4" x14ac:dyDescent="0.25">
      <c r="A3242" s="5">
        <v>1996</v>
      </c>
      <c r="B3242" s="5" t="s">
        <v>6</v>
      </c>
      <c r="C3242" s="5" t="s">
        <v>37</v>
      </c>
      <c r="D3242" s="3">
        <v>200161</v>
      </c>
    </row>
    <row r="3243" spans="1:4" x14ac:dyDescent="0.25">
      <c r="A3243" s="5">
        <v>1996</v>
      </c>
      <c r="B3243" s="5" t="s">
        <v>7</v>
      </c>
      <c r="C3243" s="5" t="s">
        <v>37</v>
      </c>
      <c r="D3243" s="3">
        <v>199897</v>
      </c>
    </row>
    <row r="3244" spans="1:4" x14ac:dyDescent="0.25">
      <c r="A3244" s="5">
        <v>1996</v>
      </c>
      <c r="B3244" s="5" t="s">
        <v>8</v>
      </c>
      <c r="C3244" s="5" t="s">
        <v>37</v>
      </c>
      <c r="D3244" s="3">
        <v>192127</v>
      </c>
    </row>
    <row r="3245" spans="1:4" x14ac:dyDescent="0.25">
      <c r="A3245" s="5">
        <v>1996</v>
      </c>
      <c r="B3245" s="5" t="s">
        <v>9</v>
      </c>
      <c r="C3245" s="5" t="s">
        <v>37</v>
      </c>
      <c r="D3245" s="3">
        <v>209081</v>
      </c>
    </row>
    <row r="3246" spans="1:4" x14ac:dyDescent="0.25">
      <c r="A3246" s="5">
        <v>1996</v>
      </c>
      <c r="B3246" s="5" t="s">
        <v>10</v>
      </c>
      <c r="C3246" s="5" t="s">
        <v>37</v>
      </c>
      <c r="D3246" s="3">
        <v>195174</v>
      </c>
    </row>
    <row r="3247" spans="1:4" x14ac:dyDescent="0.25">
      <c r="A3247" s="5">
        <v>1996</v>
      </c>
      <c r="B3247" s="5" t="s">
        <v>11</v>
      </c>
      <c r="C3247" s="5" t="s">
        <v>37</v>
      </c>
      <c r="D3247" s="3">
        <v>181162</v>
      </c>
    </row>
    <row r="3248" spans="1:4" x14ac:dyDescent="0.25">
      <c r="A3248" s="5">
        <v>1997</v>
      </c>
      <c r="B3248" s="5" t="s">
        <v>12</v>
      </c>
      <c r="C3248" s="5" t="s">
        <v>37</v>
      </c>
      <c r="D3248" s="3">
        <v>161111</v>
      </c>
    </row>
    <row r="3249" spans="1:4" x14ac:dyDescent="0.25">
      <c r="A3249" s="5">
        <v>1997</v>
      </c>
      <c r="B3249" s="5" t="s">
        <v>13</v>
      </c>
      <c r="C3249" s="5" t="s">
        <v>37</v>
      </c>
      <c r="D3249" s="3">
        <v>160806</v>
      </c>
    </row>
    <row r="3250" spans="1:4" x14ac:dyDescent="0.25">
      <c r="A3250" s="5">
        <v>1997</v>
      </c>
      <c r="B3250" s="5" t="s">
        <v>14</v>
      </c>
      <c r="C3250" s="5" t="s">
        <v>37</v>
      </c>
      <c r="D3250" s="3">
        <v>190408</v>
      </c>
    </row>
    <row r="3251" spans="1:4" x14ac:dyDescent="0.25">
      <c r="A3251" s="5">
        <v>1997</v>
      </c>
      <c r="B3251" s="5" t="s">
        <v>15</v>
      </c>
      <c r="C3251" s="5" t="s">
        <v>37</v>
      </c>
      <c r="D3251" s="3">
        <v>210099</v>
      </c>
    </row>
    <row r="3252" spans="1:4" x14ac:dyDescent="0.25">
      <c r="A3252" s="5">
        <v>1997</v>
      </c>
      <c r="B3252" s="5" t="s">
        <v>4</v>
      </c>
      <c r="C3252" s="5" t="s">
        <v>37</v>
      </c>
      <c r="D3252" s="3">
        <v>207649</v>
      </c>
    </row>
    <row r="3253" spans="1:4" x14ac:dyDescent="0.25">
      <c r="A3253" s="5">
        <v>1997</v>
      </c>
      <c r="B3253" s="5" t="s">
        <v>5</v>
      </c>
      <c r="C3253" s="5" t="s">
        <v>37</v>
      </c>
      <c r="D3253" s="3">
        <v>193746</v>
      </c>
    </row>
    <row r="3254" spans="1:4" x14ac:dyDescent="0.25">
      <c r="A3254" s="5">
        <v>1997</v>
      </c>
      <c r="B3254" s="5" t="s">
        <v>6</v>
      </c>
      <c r="C3254" s="5" t="s">
        <v>37</v>
      </c>
      <c r="D3254" s="3">
        <v>207719</v>
      </c>
    </row>
    <row r="3255" spans="1:4" x14ac:dyDescent="0.25">
      <c r="A3255" s="5">
        <v>1997</v>
      </c>
      <c r="B3255" s="5" t="s">
        <v>7</v>
      </c>
      <c r="C3255" s="5" t="s">
        <v>37</v>
      </c>
      <c r="D3255" s="3">
        <v>199358</v>
      </c>
    </row>
    <row r="3256" spans="1:4" x14ac:dyDescent="0.25">
      <c r="A3256" s="5">
        <v>1997</v>
      </c>
      <c r="B3256" s="5" t="s">
        <v>8</v>
      </c>
      <c r="C3256" s="5" t="s">
        <v>37</v>
      </c>
      <c r="D3256" s="3">
        <v>213144</v>
      </c>
    </row>
    <row r="3257" spans="1:4" x14ac:dyDescent="0.25">
      <c r="A3257" s="5">
        <v>1997</v>
      </c>
      <c r="B3257" s="5" t="s">
        <v>9</v>
      </c>
      <c r="C3257" s="5" t="s">
        <v>37</v>
      </c>
      <c r="D3257" s="3">
        <v>214673</v>
      </c>
    </row>
    <row r="3258" spans="1:4" x14ac:dyDescent="0.25">
      <c r="A3258" s="5">
        <v>1997</v>
      </c>
      <c r="B3258" s="5" t="s">
        <v>10</v>
      </c>
      <c r="C3258" s="5" t="s">
        <v>37</v>
      </c>
      <c r="D3258" s="3">
        <v>197305</v>
      </c>
    </row>
    <row r="3259" spans="1:4" x14ac:dyDescent="0.25">
      <c r="A3259" s="5">
        <v>1997</v>
      </c>
      <c r="B3259" s="5" t="s">
        <v>11</v>
      </c>
      <c r="C3259" s="5" t="s">
        <v>37</v>
      </c>
      <c r="D3259" s="3">
        <v>191973</v>
      </c>
    </row>
    <row r="3260" spans="1:4" x14ac:dyDescent="0.25">
      <c r="A3260" s="5">
        <v>1998</v>
      </c>
      <c r="B3260" s="5" t="s">
        <v>12</v>
      </c>
      <c r="C3260" s="5" t="s">
        <v>37</v>
      </c>
      <c r="D3260" s="3">
        <v>173783</v>
      </c>
    </row>
    <row r="3261" spans="1:4" x14ac:dyDescent="0.25">
      <c r="A3261" s="5">
        <v>1998</v>
      </c>
      <c r="B3261" s="5" t="s">
        <v>13</v>
      </c>
      <c r="C3261" s="5" t="s">
        <v>37</v>
      </c>
      <c r="D3261" s="3">
        <v>163289</v>
      </c>
    </row>
    <row r="3262" spans="1:4" x14ac:dyDescent="0.25">
      <c r="A3262" s="5">
        <v>1998</v>
      </c>
      <c r="B3262" s="5" t="s">
        <v>14</v>
      </c>
      <c r="C3262" s="5" t="s">
        <v>37</v>
      </c>
      <c r="D3262" s="3">
        <v>210053</v>
      </c>
    </row>
    <row r="3263" spans="1:4" x14ac:dyDescent="0.25">
      <c r="A3263" s="5">
        <v>1998</v>
      </c>
      <c r="B3263" s="5" t="s">
        <v>15</v>
      </c>
      <c r="C3263" s="5" t="s">
        <v>37</v>
      </c>
      <c r="D3263" s="3">
        <v>209909</v>
      </c>
    </row>
    <row r="3264" spans="1:4" x14ac:dyDescent="0.25">
      <c r="A3264" s="5">
        <v>1998</v>
      </c>
      <c r="B3264" s="5" t="s">
        <v>4</v>
      </c>
      <c r="C3264" s="5" t="s">
        <v>37</v>
      </c>
      <c r="D3264" s="3">
        <v>206833</v>
      </c>
    </row>
    <row r="3265" spans="1:4" x14ac:dyDescent="0.25">
      <c r="A3265" s="5">
        <v>1998</v>
      </c>
      <c r="B3265" s="5" t="s">
        <v>5</v>
      </c>
      <c r="C3265" s="5" t="s">
        <v>37</v>
      </c>
      <c r="D3265" s="3">
        <v>203505</v>
      </c>
    </row>
    <row r="3266" spans="1:4" x14ac:dyDescent="0.25">
      <c r="A3266" s="5">
        <v>1998</v>
      </c>
      <c r="B3266" s="5" t="s">
        <v>6</v>
      </c>
      <c r="C3266" s="5" t="s">
        <v>37</v>
      </c>
      <c r="D3266" s="3">
        <v>214914</v>
      </c>
    </row>
    <row r="3267" spans="1:4" x14ac:dyDescent="0.25">
      <c r="A3267" s="5">
        <v>1998</v>
      </c>
      <c r="B3267" s="5" t="s">
        <v>7</v>
      </c>
      <c r="C3267" s="5" t="s">
        <v>37</v>
      </c>
      <c r="D3267" s="3">
        <v>207734</v>
      </c>
    </row>
    <row r="3268" spans="1:4" x14ac:dyDescent="0.25">
      <c r="A3268" s="5">
        <v>1998</v>
      </c>
      <c r="B3268" s="5" t="s">
        <v>8</v>
      </c>
      <c r="C3268" s="5" t="s">
        <v>37</v>
      </c>
      <c r="D3268" s="3">
        <v>214765</v>
      </c>
    </row>
    <row r="3269" spans="1:4" x14ac:dyDescent="0.25">
      <c r="A3269" s="5">
        <v>1998</v>
      </c>
      <c r="B3269" s="5" t="s">
        <v>9</v>
      </c>
      <c r="C3269" s="5" t="s">
        <v>37</v>
      </c>
      <c r="D3269" s="3">
        <v>219974</v>
      </c>
    </row>
    <row r="3270" spans="1:4" x14ac:dyDescent="0.25">
      <c r="A3270" s="5">
        <v>1998</v>
      </c>
      <c r="B3270" s="5" t="s">
        <v>10</v>
      </c>
      <c r="C3270" s="5" t="s">
        <v>37</v>
      </c>
      <c r="D3270" s="3">
        <v>217846</v>
      </c>
    </row>
    <row r="3271" spans="1:4" x14ac:dyDescent="0.25">
      <c r="A3271" s="5">
        <v>1998</v>
      </c>
      <c r="B3271" s="5" t="s">
        <v>11</v>
      </c>
      <c r="C3271" s="5" t="s">
        <v>37</v>
      </c>
      <c r="D3271" s="3">
        <v>213976</v>
      </c>
    </row>
    <row r="3272" spans="1:4" x14ac:dyDescent="0.25">
      <c r="A3272" s="5">
        <v>1999</v>
      </c>
      <c r="B3272" s="5" t="s">
        <v>12</v>
      </c>
      <c r="C3272" s="5" t="s">
        <v>37</v>
      </c>
      <c r="D3272" s="3">
        <v>181020</v>
      </c>
    </row>
    <row r="3273" spans="1:4" x14ac:dyDescent="0.25">
      <c r="A3273" s="5">
        <v>1999</v>
      </c>
      <c r="B3273" s="5" t="s">
        <v>13</v>
      </c>
      <c r="C3273" s="5" t="s">
        <v>37</v>
      </c>
      <c r="D3273" s="3">
        <v>173716</v>
      </c>
    </row>
    <row r="3274" spans="1:4" x14ac:dyDescent="0.25">
      <c r="A3274" s="5">
        <v>1999</v>
      </c>
      <c r="B3274" s="5" t="s">
        <v>14</v>
      </c>
      <c r="C3274" s="5" t="s">
        <v>37</v>
      </c>
      <c r="D3274" s="3">
        <v>227365</v>
      </c>
    </row>
    <row r="3275" spans="1:4" x14ac:dyDescent="0.25">
      <c r="A3275" s="5">
        <v>1999</v>
      </c>
      <c r="B3275" s="5" t="s">
        <v>15</v>
      </c>
      <c r="C3275" s="5" t="s">
        <v>37</v>
      </c>
      <c r="D3275" s="3">
        <v>222187</v>
      </c>
    </row>
    <row r="3276" spans="1:4" x14ac:dyDescent="0.25">
      <c r="A3276" s="5">
        <v>1999</v>
      </c>
      <c r="B3276" s="5" t="s">
        <v>4</v>
      </c>
      <c r="C3276" s="5" t="s">
        <v>37</v>
      </c>
      <c r="D3276" s="3">
        <v>222202</v>
      </c>
    </row>
    <row r="3277" spans="1:4" x14ac:dyDescent="0.25">
      <c r="A3277" s="5">
        <v>1999</v>
      </c>
      <c r="B3277" s="5" t="s">
        <v>5</v>
      </c>
      <c r="C3277" s="5" t="s">
        <v>37</v>
      </c>
      <c r="D3277" s="3">
        <v>220486</v>
      </c>
    </row>
    <row r="3278" spans="1:4" x14ac:dyDescent="0.25">
      <c r="A3278" s="5">
        <v>1999</v>
      </c>
      <c r="B3278" s="5" t="s">
        <v>6</v>
      </c>
      <c r="C3278" s="5" t="s">
        <v>37</v>
      </c>
      <c r="D3278" s="3">
        <v>223738</v>
      </c>
    </row>
    <row r="3279" spans="1:4" x14ac:dyDescent="0.25">
      <c r="A3279" s="5">
        <v>1999</v>
      </c>
      <c r="B3279" s="5" t="s">
        <v>7</v>
      </c>
      <c r="C3279" s="5" t="s">
        <v>37</v>
      </c>
      <c r="D3279" s="3">
        <v>225170</v>
      </c>
    </row>
    <row r="3280" spans="1:4" x14ac:dyDescent="0.25">
      <c r="A3280" s="5">
        <v>1999</v>
      </c>
      <c r="B3280" s="5" t="s">
        <v>8</v>
      </c>
      <c r="C3280" s="5" t="s">
        <v>37</v>
      </c>
      <c r="D3280" s="3">
        <v>233674</v>
      </c>
    </row>
    <row r="3281" spans="1:4" x14ac:dyDescent="0.25">
      <c r="A3281" s="5">
        <v>1999</v>
      </c>
      <c r="B3281" s="5" t="s">
        <v>9</v>
      </c>
      <c r="C3281" s="5" t="s">
        <v>37</v>
      </c>
      <c r="D3281" s="3">
        <v>226634</v>
      </c>
    </row>
    <row r="3282" spans="1:4" x14ac:dyDescent="0.25">
      <c r="A3282" s="5">
        <v>1999</v>
      </c>
      <c r="B3282" s="5" t="s">
        <v>10</v>
      </c>
      <c r="C3282" s="5" t="s">
        <v>37</v>
      </c>
      <c r="D3282" s="3">
        <v>228029</v>
      </c>
    </row>
    <row r="3283" spans="1:4" x14ac:dyDescent="0.25">
      <c r="A3283" s="5">
        <v>1999</v>
      </c>
      <c r="B3283" s="5" t="s">
        <v>11</v>
      </c>
      <c r="C3283" s="5" t="s">
        <v>37</v>
      </c>
      <c r="D3283" s="3">
        <v>215654</v>
      </c>
    </row>
    <row r="3284" spans="1:4" x14ac:dyDescent="0.25">
      <c r="A3284" s="5">
        <v>2000</v>
      </c>
      <c r="B3284" s="5" t="s">
        <v>12</v>
      </c>
      <c r="C3284" s="5" t="s">
        <v>37</v>
      </c>
      <c r="D3284" s="3">
        <v>176384</v>
      </c>
    </row>
    <row r="3285" spans="1:4" x14ac:dyDescent="0.25">
      <c r="A3285" s="5">
        <v>2000</v>
      </c>
      <c r="B3285" s="5" t="s">
        <v>13</v>
      </c>
      <c r="C3285" s="5" t="s">
        <v>37</v>
      </c>
      <c r="D3285" s="3">
        <v>175877</v>
      </c>
    </row>
    <row r="3286" spans="1:4" x14ac:dyDescent="0.25">
      <c r="A3286" s="5">
        <v>2000</v>
      </c>
      <c r="B3286" s="5" t="s">
        <v>14</v>
      </c>
      <c r="C3286" s="5" t="s">
        <v>37</v>
      </c>
      <c r="D3286" s="3">
        <v>231297</v>
      </c>
    </row>
    <row r="3287" spans="1:4" x14ac:dyDescent="0.25">
      <c r="A3287" s="5">
        <v>2000</v>
      </c>
      <c r="B3287" s="5" t="s">
        <v>15</v>
      </c>
      <c r="C3287" s="5" t="s">
        <v>37</v>
      </c>
      <c r="D3287" s="3">
        <v>208692</v>
      </c>
    </row>
    <row r="3288" spans="1:4" x14ac:dyDescent="0.25">
      <c r="A3288" s="5">
        <v>2000</v>
      </c>
      <c r="B3288" s="5" t="s">
        <v>4</v>
      </c>
      <c r="C3288" s="5" t="s">
        <v>37</v>
      </c>
      <c r="D3288" s="3">
        <v>222204</v>
      </c>
    </row>
    <row r="3289" spans="1:4" x14ac:dyDescent="0.25">
      <c r="A3289" s="5">
        <v>2000</v>
      </c>
      <c r="B3289" s="5" t="s">
        <v>5</v>
      </c>
      <c r="C3289" s="5" t="s">
        <v>37</v>
      </c>
      <c r="D3289" s="3">
        <v>214291</v>
      </c>
    </row>
    <row r="3290" spans="1:4" x14ac:dyDescent="0.25">
      <c r="A3290" s="5">
        <v>2000</v>
      </c>
      <c r="B3290" s="5" t="s">
        <v>6</v>
      </c>
      <c r="C3290" s="5" t="s">
        <v>37</v>
      </c>
      <c r="D3290" s="3">
        <v>218461</v>
      </c>
    </row>
    <row r="3291" spans="1:4" x14ac:dyDescent="0.25">
      <c r="A3291" s="5">
        <v>2000</v>
      </c>
      <c r="B3291" s="5" t="s">
        <v>7</v>
      </c>
      <c r="C3291" s="5" t="s">
        <v>37</v>
      </c>
      <c r="D3291" s="3">
        <v>227216</v>
      </c>
    </row>
    <row r="3292" spans="1:4" x14ac:dyDescent="0.25">
      <c r="A3292" s="5">
        <v>2000</v>
      </c>
      <c r="B3292" s="5" t="s">
        <v>8</v>
      </c>
      <c r="C3292" s="5" t="s">
        <v>37</v>
      </c>
      <c r="D3292" s="3">
        <v>224065</v>
      </c>
    </row>
    <row r="3293" spans="1:4" x14ac:dyDescent="0.25">
      <c r="A3293" s="5">
        <v>2000</v>
      </c>
      <c r="B3293" s="5" t="s">
        <v>9</v>
      </c>
      <c r="C3293" s="5" t="s">
        <v>37</v>
      </c>
      <c r="D3293" s="3">
        <v>228362</v>
      </c>
    </row>
    <row r="3294" spans="1:4" x14ac:dyDescent="0.25">
      <c r="A3294" s="5">
        <v>2000</v>
      </c>
      <c r="B3294" s="5" t="s">
        <v>10</v>
      </c>
      <c r="C3294" s="5" t="s">
        <v>37</v>
      </c>
      <c r="D3294" s="3">
        <v>219490</v>
      </c>
    </row>
    <row r="3295" spans="1:4" x14ac:dyDescent="0.25">
      <c r="A3295" s="5">
        <v>2000</v>
      </c>
      <c r="B3295" s="5" t="s">
        <v>11</v>
      </c>
      <c r="C3295" s="5" t="s">
        <v>37</v>
      </c>
      <c r="D3295" s="3">
        <v>197143</v>
      </c>
    </row>
    <row r="3296" spans="1:4" x14ac:dyDescent="0.25">
      <c r="A3296" s="5">
        <v>2001</v>
      </c>
      <c r="B3296" s="5" t="s">
        <v>12</v>
      </c>
      <c r="C3296" s="5" t="s">
        <v>37</v>
      </c>
      <c r="D3296" s="3">
        <v>174877</v>
      </c>
    </row>
    <row r="3297" spans="1:4" x14ac:dyDescent="0.25">
      <c r="A3297" s="5">
        <v>2001</v>
      </c>
      <c r="B3297" s="5" t="s">
        <v>13</v>
      </c>
      <c r="C3297" s="5" t="s">
        <v>37</v>
      </c>
      <c r="D3297" s="3">
        <v>172225</v>
      </c>
    </row>
    <row r="3298" spans="1:4" x14ac:dyDescent="0.25">
      <c r="A3298" s="5">
        <v>2001</v>
      </c>
      <c r="B3298" s="5" t="s">
        <v>14</v>
      </c>
      <c r="C3298" s="5" t="s">
        <v>37</v>
      </c>
      <c r="D3298" s="3">
        <v>210825</v>
      </c>
    </row>
    <row r="3299" spans="1:4" x14ac:dyDescent="0.25">
      <c r="A3299" s="5">
        <v>2001</v>
      </c>
      <c r="B3299" s="5" t="s">
        <v>15</v>
      </c>
      <c r="C3299" s="5" t="s">
        <v>37</v>
      </c>
      <c r="D3299" s="3">
        <v>207006</v>
      </c>
    </row>
    <row r="3300" spans="1:4" x14ac:dyDescent="0.25">
      <c r="A3300" s="5">
        <v>2001</v>
      </c>
      <c r="B3300" s="5" t="s">
        <v>4</v>
      </c>
      <c r="C3300" s="5" t="s">
        <v>37</v>
      </c>
      <c r="D3300" s="3">
        <v>214658</v>
      </c>
    </row>
    <row r="3301" spans="1:4" x14ac:dyDescent="0.25">
      <c r="A3301" s="5">
        <v>2001</v>
      </c>
      <c r="B3301" s="5" t="s">
        <v>5</v>
      </c>
      <c r="C3301" s="5" t="s">
        <v>37</v>
      </c>
      <c r="D3301" s="3">
        <v>201878</v>
      </c>
    </row>
    <row r="3302" spans="1:4" x14ac:dyDescent="0.25">
      <c r="A3302" s="5">
        <v>2001</v>
      </c>
      <c r="B3302" s="5" t="s">
        <v>6</v>
      </c>
      <c r="C3302" s="5" t="s">
        <v>37</v>
      </c>
      <c r="D3302" s="3">
        <v>195117</v>
      </c>
    </row>
    <row r="3303" spans="1:4" x14ac:dyDescent="0.25">
      <c r="A3303" s="5">
        <v>2001</v>
      </c>
      <c r="B3303" s="5" t="s">
        <v>7</v>
      </c>
      <c r="C3303" s="5" t="s">
        <v>37</v>
      </c>
      <c r="D3303" s="3">
        <v>217715</v>
      </c>
    </row>
    <row r="3304" spans="1:4" x14ac:dyDescent="0.25">
      <c r="A3304" s="5">
        <v>2001</v>
      </c>
      <c r="B3304" s="5" t="s">
        <v>8</v>
      </c>
      <c r="C3304" s="5" t="s">
        <v>37</v>
      </c>
      <c r="D3304" s="3">
        <v>201411</v>
      </c>
    </row>
    <row r="3305" spans="1:4" x14ac:dyDescent="0.25">
      <c r="A3305" s="5">
        <v>2001</v>
      </c>
      <c r="B3305" s="5" t="s">
        <v>9</v>
      </c>
      <c r="C3305" s="5" t="s">
        <v>37</v>
      </c>
      <c r="D3305" s="3">
        <v>208446</v>
      </c>
    </row>
    <row r="3306" spans="1:4" x14ac:dyDescent="0.25">
      <c r="A3306" s="5">
        <v>2001</v>
      </c>
      <c r="B3306" s="5" t="s">
        <v>10</v>
      </c>
      <c r="C3306" s="5" t="s">
        <v>37</v>
      </c>
      <c r="D3306" s="3">
        <v>202472</v>
      </c>
    </row>
    <row r="3307" spans="1:4" x14ac:dyDescent="0.25">
      <c r="A3307" s="5">
        <v>2001</v>
      </c>
      <c r="B3307" s="5" t="s">
        <v>11</v>
      </c>
      <c r="C3307" s="5" t="s">
        <v>37</v>
      </c>
      <c r="D3307" s="3">
        <v>155335</v>
      </c>
    </row>
    <row r="3308" spans="1:4" x14ac:dyDescent="0.25">
      <c r="A3308" s="5">
        <v>2002</v>
      </c>
      <c r="B3308" s="5" t="s">
        <v>12</v>
      </c>
      <c r="C3308" s="5" t="s">
        <v>37</v>
      </c>
      <c r="D3308" s="3">
        <v>151887</v>
      </c>
    </row>
    <row r="3309" spans="1:4" x14ac:dyDescent="0.25">
      <c r="A3309" s="5">
        <v>2002</v>
      </c>
      <c r="B3309" s="5" t="s">
        <v>13</v>
      </c>
      <c r="C3309" s="5" t="s">
        <v>37</v>
      </c>
      <c r="D3309" s="3">
        <v>149680</v>
      </c>
    </row>
    <row r="3310" spans="1:4" x14ac:dyDescent="0.25">
      <c r="A3310" s="5">
        <v>2002</v>
      </c>
      <c r="B3310" s="5" t="s">
        <v>14</v>
      </c>
      <c r="C3310" s="5" t="s">
        <v>37</v>
      </c>
      <c r="D3310" s="3">
        <v>175063</v>
      </c>
    </row>
    <row r="3311" spans="1:4" x14ac:dyDescent="0.25">
      <c r="A3311" s="5">
        <v>2002</v>
      </c>
      <c r="B3311" s="5" t="s">
        <v>15</v>
      </c>
      <c r="C3311" s="5" t="s">
        <v>37</v>
      </c>
      <c r="D3311" s="3">
        <v>185240</v>
      </c>
    </row>
    <row r="3312" spans="1:4" x14ac:dyDescent="0.25">
      <c r="A3312" s="5">
        <v>2002</v>
      </c>
      <c r="B3312" s="5" t="s">
        <v>4</v>
      </c>
      <c r="C3312" s="5" t="s">
        <v>37</v>
      </c>
      <c r="D3312" s="3">
        <v>196047</v>
      </c>
    </row>
    <row r="3313" spans="1:4" x14ac:dyDescent="0.25">
      <c r="A3313" s="5">
        <v>2002</v>
      </c>
      <c r="B3313" s="5" t="s">
        <v>5</v>
      </c>
      <c r="C3313" s="5" t="s">
        <v>37</v>
      </c>
      <c r="D3313" s="3">
        <v>176629</v>
      </c>
    </row>
    <row r="3314" spans="1:4" x14ac:dyDescent="0.25">
      <c r="A3314" s="5">
        <v>2002</v>
      </c>
      <c r="B3314" s="5" t="s">
        <v>6</v>
      </c>
      <c r="C3314" s="5" t="s">
        <v>37</v>
      </c>
      <c r="D3314" s="3">
        <v>194607</v>
      </c>
    </row>
    <row r="3315" spans="1:4" x14ac:dyDescent="0.25">
      <c r="A3315" s="5">
        <v>2002</v>
      </c>
      <c r="B3315" s="5" t="s">
        <v>7</v>
      </c>
      <c r="C3315" s="5" t="s">
        <v>37</v>
      </c>
      <c r="D3315" s="3">
        <v>201130</v>
      </c>
    </row>
    <row r="3316" spans="1:4" x14ac:dyDescent="0.25">
      <c r="A3316" s="5">
        <v>2002</v>
      </c>
      <c r="B3316" s="5" t="s">
        <v>8</v>
      </c>
      <c r="C3316" s="5" t="s">
        <v>37</v>
      </c>
      <c r="D3316" s="3">
        <v>199032</v>
      </c>
    </row>
    <row r="3317" spans="1:4" x14ac:dyDescent="0.25">
      <c r="A3317" s="5">
        <v>2002</v>
      </c>
      <c r="B3317" s="5" t="s">
        <v>9</v>
      </c>
      <c r="C3317" s="5" t="s">
        <v>37</v>
      </c>
      <c r="D3317" s="3">
        <v>208917</v>
      </c>
    </row>
    <row r="3318" spans="1:4" x14ac:dyDescent="0.25">
      <c r="A3318" s="5">
        <v>2002</v>
      </c>
      <c r="B3318" s="5" t="s">
        <v>10</v>
      </c>
      <c r="C3318" s="5" t="s">
        <v>37</v>
      </c>
      <c r="D3318" s="3">
        <v>199091</v>
      </c>
    </row>
    <row r="3319" spans="1:4" x14ac:dyDescent="0.25">
      <c r="A3319" s="5">
        <v>2002</v>
      </c>
      <c r="B3319" s="5" t="s">
        <v>11</v>
      </c>
      <c r="C3319" s="5" t="s">
        <v>37</v>
      </c>
      <c r="D3319" s="3">
        <v>186413</v>
      </c>
    </row>
    <row r="3320" spans="1:4" x14ac:dyDescent="0.25">
      <c r="A3320" s="5">
        <v>2003</v>
      </c>
      <c r="B3320" s="5" t="s">
        <v>12</v>
      </c>
      <c r="C3320" s="5" t="s">
        <v>37</v>
      </c>
      <c r="D3320" s="3">
        <v>167040</v>
      </c>
    </row>
    <row r="3321" spans="1:4" x14ac:dyDescent="0.25">
      <c r="A3321" s="5">
        <v>2003</v>
      </c>
      <c r="B3321" s="5" t="s">
        <v>13</v>
      </c>
      <c r="C3321" s="5" t="s">
        <v>37</v>
      </c>
      <c r="D3321" s="3">
        <v>161284</v>
      </c>
    </row>
    <row r="3322" spans="1:4" x14ac:dyDescent="0.25">
      <c r="A3322" s="5">
        <v>2003</v>
      </c>
      <c r="B3322" s="5" t="s">
        <v>14</v>
      </c>
      <c r="C3322" s="5" t="s">
        <v>37</v>
      </c>
      <c r="D3322" s="3">
        <v>195466</v>
      </c>
    </row>
    <row r="3323" spans="1:4" x14ac:dyDescent="0.25">
      <c r="A3323" s="5">
        <v>2003</v>
      </c>
      <c r="B3323" s="5" t="s">
        <v>15</v>
      </c>
      <c r="C3323" s="5" t="s">
        <v>37</v>
      </c>
      <c r="D3323" s="3">
        <v>212068</v>
      </c>
    </row>
    <row r="3324" spans="1:4" x14ac:dyDescent="0.25">
      <c r="A3324" s="5">
        <v>2003</v>
      </c>
      <c r="B3324" s="5" t="s">
        <v>4</v>
      </c>
      <c r="C3324" s="5" t="s">
        <v>37</v>
      </c>
      <c r="D3324" s="3">
        <v>215477</v>
      </c>
    </row>
    <row r="3325" spans="1:4" x14ac:dyDescent="0.25">
      <c r="A3325" s="5">
        <v>2003</v>
      </c>
      <c r="B3325" s="5" t="s">
        <v>5</v>
      </c>
      <c r="C3325" s="5" t="s">
        <v>37</v>
      </c>
      <c r="D3325" s="3">
        <v>202209</v>
      </c>
    </row>
    <row r="3326" spans="1:4" x14ac:dyDescent="0.25">
      <c r="A3326" s="5">
        <v>2003</v>
      </c>
      <c r="B3326" s="5" t="s">
        <v>6</v>
      </c>
      <c r="C3326" s="5" t="s">
        <v>37</v>
      </c>
      <c r="D3326" s="3">
        <v>215617</v>
      </c>
    </row>
    <row r="3327" spans="1:4" x14ac:dyDescent="0.25">
      <c r="A3327" s="5">
        <v>2003</v>
      </c>
      <c r="B3327" s="5" t="s">
        <v>7</v>
      </c>
      <c r="C3327" s="5" t="s">
        <v>37</v>
      </c>
      <c r="D3327" s="3">
        <v>219405</v>
      </c>
    </row>
    <row r="3328" spans="1:4" x14ac:dyDescent="0.25">
      <c r="A3328" s="5">
        <v>2003</v>
      </c>
      <c r="B3328" s="5" t="s">
        <v>8</v>
      </c>
      <c r="C3328" s="5" t="s">
        <v>37</v>
      </c>
      <c r="D3328" s="3">
        <v>222375</v>
      </c>
    </row>
    <row r="3329" spans="1:4" x14ac:dyDescent="0.25">
      <c r="A3329" s="5">
        <v>2003</v>
      </c>
      <c r="B3329" s="5" t="s">
        <v>9</v>
      </c>
      <c r="C3329" s="5" t="s">
        <v>37</v>
      </c>
      <c r="D3329" s="3">
        <v>222375</v>
      </c>
    </row>
    <row r="3330" spans="1:4" x14ac:dyDescent="0.25">
      <c r="A3330" s="5">
        <v>2003</v>
      </c>
      <c r="B3330" s="5" t="s">
        <v>10</v>
      </c>
      <c r="C3330" s="5" t="s">
        <v>37</v>
      </c>
      <c r="D3330" s="3">
        <v>204939</v>
      </c>
    </row>
    <row r="3331" spans="1:4" x14ac:dyDescent="0.25">
      <c r="A3331" s="5">
        <v>2003</v>
      </c>
      <c r="B3331" s="5" t="s">
        <v>11</v>
      </c>
      <c r="C3331" s="5" t="s">
        <v>37</v>
      </c>
      <c r="D3331" s="3">
        <v>196638</v>
      </c>
    </row>
    <row r="3332" spans="1:4" x14ac:dyDescent="0.25">
      <c r="A3332" s="5">
        <v>2004</v>
      </c>
      <c r="B3332" s="5" t="s">
        <v>12</v>
      </c>
      <c r="C3332" s="5" t="s">
        <v>37</v>
      </c>
      <c r="D3332" s="3">
        <v>171442</v>
      </c>
    </row>
    <row r="3333" spans="1:4" x14ac:dyDescent="0.25">
      <c r="A3333" s="5">
        <v>2004</v>
      </c>
      <c r="B3333" s="5" t="s">
        <v>13</v>
      </c>
      <c r="C3333" s="5" t="s">
        <v>37</v>
      </c>
      <c r="D3333" s="3">
        <v>177316</v>
      </c>
    </row>
    <row r="3334" spans="1:4" x14ac:dyDescent="0.25">
      <c r="A3334" s="5">
        <v>2004</v>
      </c>
      <c r="B3334" s="5" t="s">
        <v>14</v>
      </c>
      <c r="C3334" s="5" t="s">
        <v>37</v>
      </c>
      <c r="D3334" s="3">
        <v>231686</v>
      </c>
    </row>
    <row r="3335" spans="1:4" x14ac:dyDescent="0.25">
      <c r="A3335" s="5">
        <v>2004</v>
      </c>
      <c r="B3335" s="5" t="s">
        <v>15</v>
      </c>
      <c r="C3335" s="5" t="s">
        <v>37</v>
      </c>
      <c r="D3335" s="3">
        <v>214661</v>
      </c>
    </row>
    <row r="3336" spans="1:4" x14ac:dyDescent="0.25">
      <c r="A3336" s="5">
        <v>2004</v>
      </c>
      <c r="B3336" s="5" t="s">
        <v>4</v>
      </c>
      <c r="C3336" s="5" t="s">
        <v>37</v>
      </c>
      <c r="D3336" s="3">
        <v>219352</v>
      </c>
    </row>
    <row r="3337" spans="1:4" x14ac:dyDescent="0.25">
      <c r="A3337" s="5">
        <v>2004</v>
      </c>
      <c r="B3337" s="5" t="s">
        <v>5</v>
      </c>
      <c r="C3337" s="5" t="s">
        <v>37</v>
      </c>
      <c r="D3337" s="3">
        <v>223351</v>
      </c>
    </row>
    <row r="3338" spans="1:4" x14ac:dyDescent="0.25">
      <c r="A3338" s="5">
        <v>2004</v>
      </c>
      <c r="B3338" s="5" t="s">
        <v>6</v>
      </c>
      <c r="C3338" s="5" t="s">
        <v>37</v>
      </c>
      <c r="D3338" s="3">
        <v>223096</v>
      </c>
    </row>
    <row r="3339" spans="1:4" x14ac:dyDescent="0.25">
      <c r="A3339" s="5">
        <v>2004</v>
      </c>
      <c r="B3339" s="5" t="s">
        <v>7</v>
      </c>
      <c r="C3339" s="5" t="s">
        <v>37</v>
      </c>
      <c r="D3339" s="3">
        <v>221078</v>
      </c>
    </row>
    <row r="3340" spans="1:4" x14ac:dyDescent="0.25">
      <c r="A3340" s="5">
        <v>2004</v>
      </c>
      <c r="B3340" s="5" t="s">
        <v>8</v>
      </c>
      <c r="C3340" s="5" t="s">
        <v>37</v>
      </c>
      <c r="D3340" s="3">
        <v>234292</v>
      </c>
    </row>
    <row r="3341" spans="1:4" x14ac:dyDescent="0.25">
      <c r="A3341" s="5">
        <v>2004</v>
      </c>
      <c r="B3341" s="5" t="s">
        <v>9</v>
      </c>
      <c r="C3341" s="5" t="s">
        <v>37</v>
      </c>
      <c r="D3341" s="3">
        <v>222229</v>
      </c>
    </row>
    <row r="3342" spans="1:4" x14ac:dyDescent="0.25">
      <c r="A3342" s="5">
        <v>2004</v>
      </c>
      <c r="B3342" s="5" t="s">
        <v>10</v>
      </c>
      <c r="C3342" s="5" t="s">
        <v>37</v>
      </c>
      <c r="D3342" s="3">
        <v>223007</v>
      </c>
    </row>
    <row r="3343" spans="1:4" x14ac:dyDescent="0.25">
      <c r="A3343" s="5">
        <v>2004</v>
      </c>
      <c r="B3343" s="5" t="s">
        <v>11</v>
      </c>
      <c r="C3343" s="5" t="s">
        <v>37</v>
      </c>
      <c r="D3343" s="3">
        <v>205819</v>
      </c>
    </row>
    <row r="3344" spans="1:4" x14ac:dyDescent="0.25">
      <c r="A3344" s="5">
        <v>2005</v>
      </c>
      <c r="B3344" s="5" t="s">
        <v>12</v>
      </c>
      <c r="C3344" s="5" t="s">
        <v>37</v>
      </c>
      <c r="D3344" s="3">
        <v>171426</v>
      </c>
    </row>
    <row r="3345" spans="1:4" x14ac:dyDescent="0.25">
      <c r="A3345" s="5">
        <v>2005</v>
      </c>
      <c r="B3345" s="5" t="s">
        <v>13</v>
      </c>
      <c r="C3345" s="5" t="s">
        <v>37</v>
      </c>
      <c r="D3345" s="3">
        <v>162321</v>
      </c>
    </row>
    <row r="3346" spans="1:4" x14ac:dyDescent="0.25">
      <c r="A3346" s="5">
        <v>2005</v>
      </c>
      <c r="B3346" s="5" t="s">
        <v>14</v>
      </c>
      <c r="C3346" s="5" t="s">
        <v>37</v>
      </c>
      <c r="D3346" s="3">
        <v>216563</v>
      </c>
    </row>
    <row r="3347" spans="1:4" x14ac:dyDescent="0.25">
      <c r="A3347" s="5">
        <v>2005</v>
      </c>
      <c r="B3347" s="5" t="s">
        <v>15</v>
      </c>
      <c r="C3347" s="5" t="s">
        <v>37</v>
      </c>
      <c r="D3347" s="3">
        <v>222305</v>
      </c>
    </row>
    <row r="3348" spans="1:4" x14ac:dyDescent="0.25">
      <c r="A3348" s="5">
        <v>2005</v>
      </c>
      <c r="B3348" s="5" t="s">
        <v>4</v>
      </c>
      <c r="C3348" s="5" t="s">
        <v>37</v>
      </c>
      <c r="D3348" s="3">
        <v>218489</v>
      </c>
    </row>
    <row r="3349" spans="1:4" x14ac:dyDescent="0.25">
      <c r="A3349" s="5">
        <v>2005</v>
      </c>
      <c r="B3349" s="5" t="s">
        <v>5</v>
      </c>
      <c r="C3349" s="5" t="s">
        <v>37</v>
      </c>
      <c r="D3349" s="3">
        <v>213390</v>
      </c>
    </row>
    <row r="3350" spans="1:4" x14ac:dyDescent="0.25">
      <c r="A3350" s="5">
        <v>2005</v>
      </c>
      <c r="B3350" s="5" t="s">
        <v>6</v>
      </c>
      <c r="C3350" s="5" t="s">
        <v>37</v>
      </c>
      <c r="D3350" s="3">
        <v>212589</v>
      </c>
    </row>
    <row r="3351" spans="1:4" x14ac:dyDescent="0.25">
      <c r="A3351" s="5">
        <v>2005</v>
      </c>
      <c r="B3351" s="5" t="s">
        <v>7</v>
      </c>
      <c r="C3351" s="5" t="s">
        <v>37</v>
      </c>
      <c r="D3351" s="3">
        <v>214013</v>
      </c>
    </row>
    <row r="3352" spans="1:4" x14ac:dyDescent="0.25">
      <c r="A3352" s="5">
        <v>2005</v>
      </c>
      <c r="B3352" s="5" t="s">
        <v>8</v>
      </c>
      <c r="C3352" s="5" t="s">
        <v>37</v>
      </c>
      <c r="D3352" s="3">
        <v>226079</v>
      </c>
    </row>
    <row r="3353" spans="1:4" x14ac:dyDescent="0.25">
      <c r="A3353" s="5">
        <v>2005</v>
      </c>
      <c r="B3353" s="5" t="s">
        <v>9</v>
      </c>
      <c r="C3353" s="5" t="s">
        <v>37</v>
      </c>
      <c r="D3353" s="3">
        <v>213538</v>
      </c>
    </row>
    <row r="3354" spans="1:4" x14ac:dyDescent="0.25">
      <c r="A3354" s="5">
        <v>2005</v>
      </c>
      <c r="B3354" s="5" t="s">
        <v>10</v>
      </c>
      <c r="C3354" s="5" t="s">
        <v>37</v>
      </c>
      <c r="D3354" s="3">
        <v>218162</v>
      </c>
    </row>
    <row r="3355" spans="1:4" x14ac:dyDescent="0.25">
      <c r="A3355" s="5">
        <v>2005</v>
      </c>
      <c r="B3355" s="5" t="s">
        <v>11</v>
      </c>
      <c r="C3355" s="5" t="s">
        <v>37</v>
      </c>
      <c r="D3355" s="3">
        <v>208063</v>
      </c>
    </row>
    <row r="3356" spans="1:4" x14ac:dyDescent="0.25">
      <c r="A3356" s="5">
        <v>2006</v>
      </c>
      <c r="B3356" s="5" t="s">
        <v>12</v>
      </c>
      <c r="C3356" s="5" t="s">
        <v>37</v>
      </c>
      <c r="D3356" s="3">
        <v>181245</v>
      </c>
    </row>
    <row r="3357" spans="1:4" x14ac:dyDescent="0.25">
      <c r="A3357" s="5">
        <v>2006</v>
      </c>
      <c r="B3357" s="5" t="s">
        <v>13</v>
      </c>
      <c r="C3357" s="5" t="s">
        <v>37</v>
      </c>
      <c r="D3357" s="3">
        <v>181006</v>
      </c>
    </row>
    <row r="3358" spans="1:4" x14ac:dyDescent="0.25">
      <c r="A3358" s="5">
        <v>2006</v>
      </c>
      <c r="B3358" s="5" t="s">
        <v>14</v>
      </c>
      <c r="C3358" s="5" t="s">
        <v>37</v>
      </c>
      <c r="D3358" s="3">
        <v>222872</v>
      </c>
    </row>
    <row r="3359" spans="1:4" x14ac:dyDescent="0.25">
      <c r="A3359" s="5">
        <v>2006</v>
      </c>
      <c r="B3359" s="5" t="s">
        <v>15</v>
      </c>
      <c r="C3359" s="5" t="s">
        <v>37</v>
      </c>
      <c r="D3359" s="3">
        <v>207203</v>
      </c>
    </row>
    <row r="3360" spans="1:4" x14ac:dyDescent="0.25">
      <c r="A3360" s="5">
        <v>2006</v>
      </c>
      <c r="B3360" s="5" t="s">
        <v>4</v>
      </c>
      <c r="C3360" s="5" t="s">
        <v>37</v>
      </c>
      <c r="D3360" s="3">
        <v>216553</v>
      </c>
    </row>
    <row r="3361" spans="1:4" x14ac:dyDescent="0.25">
      <c r="A3361" s="5">
        <v>2006</v>
      </c>
      <c r="B3361" s="5" t="s">
        <v>5</v>
      </c>
      <c r="C3361" s="5" t="s">
        <v>37</v>
      </c>
      <c r="D3361" s="3">
        <v>207881</v>
      </c>
    </row>
    <row r="3362" spans="1:4" x14ac:dyDescent="0.25">
      <c r="A3362" s="5">
        <v>2006</v>
      </c>
      <c r="B3362" s="5" t="s">
        <v>6</v>
      </c>
      <c r="C3362" s="5" t="s">
        <v>37</v>
      </c>
      <c r="D3362" s="3">
        <v>205239</v>
      </c>
    </row>
    <row r="3363" spans="1:4" x14ac:dyDescent="0.25">
      <c r="A3363" s="5">
        <v>2006</v>
      </c>
      <c r="B3363" s="5" t="s">
        <v>7</v>
      </c>
      <c r="C3363" s="5" t="s">
        <v>37</v>
      </c>
      <c r="D3363" s="3">
        <v>225369</v>
      </c>
    </row>
    <row r="3364" spans="1:4" x14ac:dyDescent="0.25">
      <c r="A3364" s="5">
        <v>2006</v>
      </c>
      <c r="B3364" s="5" t="s">
        <v>8</v>
      </c>
      <c r="C3364" s="5" t="s">
        <v>37</v>
      </c>
      <c r="D3364" s="3">
        <v>224560</v>
      </c>
    </row>
    <row r="3365" spans="1:4" x14ac:dyDescent="0.25">
      <c r="A3365" s="5">
        <v>2006</v>
      </c>
      <c r="B3365" s="5" t="s">
        <v>9</v>
      </c>
      <c r="C3365" s="5" t="s">
        <v>37</v>
      </c>
      <c r="D3365" s="3">
        <v>216814</v>
      </c>
    </row>
    <row r="3366" spans="1:4" x14ac:dyDescent="0.25">
      <c r="A3366" s="5">
        <v>2006</v>
      </c>
      <c r="B3366" s="5" t="s">
        <v>10</v>
      </c>
      <c r="C3366" s="5" t="s">
        <v>37</v>
      </c>
      <c r="D3366" s="3">
        <v>224559</v>
      </c>
    </row>
    <row r="3367" spans="1:4" x14ac:dyDescent="0.25">
      <c r="A3367" s="5">
        <v>2006</v>
      </c>
      <c r="B3367" s="5" t="s">
        <v>11</v>
      </c>
      <c r="C3367" s="5" t="s">
        <v>37</v>
      </c>
      <c r="D3367" s="3">
        <v>192690</v>
      </c>
    </row>
    <row r="3368" spans="1:4" x14ac:dyDescent="0.25">
      <c r="A3368" s="5">
        <v>2007</v>
      </c>
      <c r="B3368" s="5" t="s">
        <v>12</v>
      </c>
      <c r="C3368" s="5" t="s">
        <v>37</v>
      </c>
      <c r="D3368" s="3">
        <v>175980</v>
      </c>
    </row>
    <row r="3369" spans="1:4" x14ac:dyDescent="0.25">
      <c r="A3369" s="5">
        <v>2007</v>
      </c>
      <c r="B3369" s="5" t="s">
        <v>13</v>
      </c>
      <c r="C3369" s="5" t="s">
        <v>37</v>
      </c>
      <c r="D3369" s="3">
        <v>177715</v>
      </c>
    </row>
    <row r="3370" spans="1:4" x14ac:dyDescent="0.25">
      <c r="A3370" s="5">
        <v>2007</v>
      </c>
      <c r="B3370" s="5" t="s">
        <v>14</v>
      </c>
      <c r="C3370" s="5" t="s">
        <v>37</v>
      </c>
      <c r="D3370" s="3">
        <v>223717</v>
      </c>
    </row>
    <row r="3371" spans="1:4" x14ac:dyDescent="0.25">
      <c r="A3371" s="5">
        <v>2007</v>
      </c>
      <c r="B3371" s="5" t="s">
        <v>15</v>
      </c>
      <c r="C3371" s="5" t="s">
        <v>37</v>
      </c>
      <c r="D3371" s="3">
        <v>204212</v>
      </c>
    </row>
    <row r="3372" spans="1:4" x14ac:dyDescent="0.25">
      <c r="A3372" s="5">
        <v>2007</v>
      </c>
      <c r="B3372" s="5" t="s">
        <v>4</v>
      </c>
      <c r="C3372" s="5" t="s">
        <v>37</v>
      </c>
      <c r="D3372" s="3">
        <v>181662</v>
      </c>
    </row>
    <row r="3373" spans="1:4" x14ac:dyDescent="0.25">
      <c r="A3373" s="5">
        <v>2007</v>
      </c>
      <c r="B3373" s="5" t="s">
        <v>5</v>
      </c>
      <c r="C3373" s="5" t="s">
        <v>37</v>
      </c>
      <c r="D3373" s="3">
        <v>174907</v>
      </c>
    </row>
    <row r="3374" spans="1:4" x14ac:dyDescent="0.25">
      <c r="A3374" s="5">
        <v>2007</v>
      </c>
      <c r="B3374" s="5" t="s">
        <v>6</v>
      </c>
      <c r="C3374" s="5" t="s">
        <v>37</v>
      </c>
      <c r="D3374" s="3">
        <v>177090</v>
      </c>
    </row>
    <row r="3375" spans="1:4" x14ac:dyDescent="0.25">
      <c r="A3375" s="5">
        <v>2007</v>
      </c>
      <c r="B3375" s="5" t="s">
        <v>7</v>
      </c>
      <c r="C3375" s="5" t="s">
        <v>37</v>
      </c>
      <c r="D3375" s="3">
        <v>209260</v>
      </c>
    </row>
    <row r="3376" spans="1:4" x14ac:dyDescent="0.25">
      <c r="A3376" s="5">
        <v>2007</v>
      </c>
      <c r="B3376" s="5" t="s">
        <v>8</v>
      </c>
      <c r="C3376" s="5" t="s">
        <v>37</v>
      </c>
      <c r="D3376" s="3">
        <v>202292</v>
      </c>
    </row>
    <row r="3377" spans="1:4" x14ac:dyDescent="0.25">
      <c r="A3377" s="5">
        <v>2007</v>
      </c>
      <c r="B3377" s="5" t="s">
        <v>9</v>
      </c>
      <c r="C3377" s="5" t="s">
        <v>37</v>
      </c>
      <c r="D3377" s="3">
        <v>211307</v>
      </c>
    </row>
    <row r="3378" spans="1:4" x14ac:dyDescent="0.25">
      <c r="A3378" s="5">
        <v>2007</v>
      </c>
      <c r="B3378" s="5" t="s">
        <v>10</v>
      </c>
      <c r="C3378" s="5" t="s">
        <v>37</v>
      </c>
      <c r="D3378" s="3">
        <v>214018</v>
      </c>
    </row>
    <row r="3379" spans="1:4" x14ac:dyDescent="0.25">
      <c r="A3379" s="5">
        <v>2007</v>
      </c>
      <c r="B3379" s="5" t="s">
        <v>11</v>
      </c>
      <c r="C3379" s="5" t="s">
        <v>37</v>
      </c>
      <c r="D3379" s="3">
        <v>186786</v>
      </c>
    </row>
    <row r="3380" spans="1:4" x14ac:dyDescent="0.25">
      <c r="A3380" s="5">
        <v>2008</v>
      </c>
      <c r="B3380" s="5" t="s">
        <v>12</v>
      </c>
      <c r="C3380" s="5" t="s">
        <v>37</v>
      </c>
      <c r="D3380" s="3">
        <v>169706</v>
      </c>
    </row>
    <row r="3381" spans="1:4" x14ac:dyDescent="0.25">
      <c r="A3381" s="5">
        <v>2008</v>
      </c>
      <c r="B3381" s="5" t="s">
        <v>13</v>
      </c>
      <c r="C3381" s="5" t="s">
        <v>37</v>
      </c>
      <c r="D3381" s="3">
        <v>172962</v>
      </c>
    </row>
    <row r="3382" spans="1:4" x14ac:dyDescent="0.25">
      <c r="A3382" s="5">
        <v>2008</v>
      </c>
      <c r="B3382" s="5" t="s">
        <v>14</v>
      </c>
      <c r="C3382" s="5" t="s">
        <v>37</v>
      </c>
      <c r="D3382" s="3">
        <v>184073</v>
      </c>
    </row>
    <row r="3383" spans="1:4" x14ac:dyDescent="0.25">
      <c r="A3383" s="5">
        <v>2008</v>
      </c>
      <c r="B3383" s="5" t="s">
        <v>15</v>
      </c>
      <c r="C3383" s="5" t="s">
        <v>37</v>
      </c>
      <c r="D3383" s="3">
        <v>203104</v>
      </c>
    </row>
    <row r="3384" spans="1:4" x14ac:dyDescent="0.25">
      <c r="A3384" s="5">
        <v>2008</v>
      </c>
      <c r="B3384" s="5" t="s">
        <v>4</v>
      </c>
      <c r="C3384" s="5" t="s">
        <v>37</v>
      </c>
      <c r="D3384" s="3">
        <v>202341</v>
      </c>
    </row>
    <row r="3385" spans="1:4" x14ac:dyDescent="0.25">
      <c r="A3385" s="5">
        <v>2008</v>
      </c>
      <c r="B3385" s="5" t="s">
        <v>5</v>
      </c>
      <c r="C3385" s="5" t="s">
        <v>37</v>
      </c>
      <c r="D3385" s="3">
        <v>176340</v>
      </c>
    </row>
    <row r="3386" spans="1:4" x14ac:dyDescent="0.25">
      <c r="A3386" s="5">
        <v>2008</v>
      </c>
      <c r="B3386" s="5" t="s">
        <v>6</v>
      </c>
      <c r="C3386" s="5" t="s">
        <v>37</v>
      </c>
      <c r="D3386" s="3">
        <v>195713</v>
      </c>
    </row>
    <row r="3387" spans="1:4" x14ac:dyDescent="0.25">
      <c r="A3387" s="5">
        <v>2008</v>
      </c>
      <c r="B3387" s="5" t="s">
        <v>7</v>
      </c>
      <c r="C3387" s="5" t="s">
        <v>37</v>
      </c>
      <c r="D3387" s="3">
        <v>191211</v>
      </c>
    </row>
    <row r="3388" spans="1:4" x14ac:dyDescent="0.25">
      <c r="A3388" s="5">
        <v>2008</v>
      </c>
      <c r="B3388" s="5" t="s">
        <v>8</v>
      </c>
      <c r="C3388" s="5" t="s">
        <v>37</v>
      </c>
      <c r="D3388" s="3">
        <v>188444</v>
      </c>
    </row>
    <row r="3389" spans="1:4" x14ac:dyDescent="0.25">
      <c r="A3389" s="5">
        <v>2008</v>
      </c>
      <c r="B3389" s="5" t="s">
        <v>9</v>
      </c>
      <c r="C3389" s="5" t="s">
        <v>37</v>
      </c>
      <c r="D3389" s="3">
        <v>196363</v>
      </c>
    </row>
    <row r="3390" spans="1:4" x14ac:dyDescent="0.25">
      <c r="A3390" s="5">
        <v>2008</v>
      </c>
      <c r="B3390" s="5" t="s">
        <v>10</v>
      </c>
      <c r="C3390" s="5" t="s">
        <v>37</v>
      </c>
      <c r="D3390" s="3">
        <v>178516</v>
      </c>
    </row>
    <row r="3391" spans="1:4" x14ac:dyDescent="0.25">
      <c r="A3391" s="5">
        <v>2008</v>
      </c>
      <c r="B3391" s="5" t="s">
        <v>11</v>
      </c>
      <c r="C3391" s="5" t="s">
        <v>37</v>
      </c>
      <c r="D3391" s="3">
        <v>168487</v>
      </c>
    </row>
    <row r="3392" spans="1:4" x14ac:dyDescent="0.25">
      <c r="A3392" s="5">
        <v>2009</v>
      </c>
      <c r="B3392" s="5" t="s">
        <v>12</v>
      </c>
      <c r="C3392" s="5" t="s">
        <v>37</v>
      </c>
      <c r="D3392" s="3">
        <v>148040</v>
      </c>
    </row>
    <row r="3393" spans="1:4" x14ac:dyDescent="0.25">
      <c r="A3393" s="5">
        <v>2009</v>
      </c>
      <c r="B3393" s="5" t="s">
        <v>13</v>
      </c>
      <c r="C3393" s="5" t="s">
        <v>37</v>
      </c>
      <c r="D3393" s="3">
        <v>143119</v>
      </c>
    </row>
    <row r="3394" spans="1:4" x14ac:dyDescent="0.25">
      <c r="A3394" s="5">
        <v>2009</v>
      </c>
      <c r="B3394" s="5" t="s">
        <v>14</v>
      </c>
      <c r="C3394" s="5" t="s">
        <v>37</v>
      </c>
      <c r="D3394" s="3">
        <v>171572</v>
      </c>
    </row>
    <row r="3395" spans="1:4" x14ac:dyDescent="0.25">
      <c r="A3395" s="5">
        <v>2009</v>
      </c>
      <c r="B3395" s="5" t="s">
        <v>15</v>
      </c>
      <c r="C3395" s="5" t="s">
        <v>37</v>
      </c>
      <c r="D3395" s="3">
        <v>167807</v>
      </c>
    </row>
    <row r="3396" spans="1:4" x14ac:dyDescent="0.25">
      <c r="A3396" s="5">
        <v>2009</v>
      </c>
      <c r="B3396" s="5" t="s">
        <v>4</v>
      </c>
      <c r="C3396" s="5" t="s">
        <v>37</v>
      </c>
      <c r="D3396" s="3">
        <v>167351</v>
      </c>
    </row>
    <row r="3397" spans="1:4" x14ac:dyDescent="0.25">
      <c r="A3397" s="5">
        <v>2009</v>
      </c>
      <c r="B3397" s="5" t="s">
        <v>5</v>
      </c>
      <c r="C3397" s="5" t="s">
        <v>37</v>
      </c>
      <c r="D3397" s="3">
        <v>170529</v>
      </c>
    </row>
    <row r="3398" spans="1:4" x14ac:dyDescent="0.25">
      <c r="A3398" s="5">
        <v>2009</v>
      </c>
      <c r="B3398" s="5" t="s">
        <v>6</v>
      </c>
      <c r="C3398" s="5" t="s">
        <v>37</v>
      </c>
      <c r="D3398" s="3">
        <v>149389</v>
      </c>
    </row>
    <row r="3399" spans="1:4" x14ac:dyDescent="0.25">
      <c r="A3399" s="5">
        <v>2009</v>
      </c>
      <c r="B3399" s="5" t="s">
        <v>7</v>
      </c>
      <c r="C3399" s="5" t="s">
        <v>37</v>
      </c>
      <c r="D3399" s="3">
        <v>144366</v>
      </c>
    </row>
    <row r="3400" spans="1:4" x14ac:dyDescent="0.25">
      <c r="A3400" s="5">
        <v>2009</v>
      </c>
      <c r="B3400" s="5" t="s">
        <v>8</v>
      </c>
      <c r="C3400" s="5" t="s">
        <v>37</v>
      </c>
      <c r="D3400" s="3">
        <v>174989</v>
      </c>
    </row>
    <row r="3401" spans="1:4" x14ac:dyDescent="0.25">
      <c r="A3401" s="5">
        <v>2009</v>
      </c>
      <c r="B3401" s="5" t="s">
        <v>9</v>
      </c>
      <c r="C3401" s="5" t="s">
        <v>37</v>
      </c>
      <c r="D3401" s="3">
        <v>173897</v>
      </c>
    </row>
    <row r="3402" spans="1:4" x14ac:dyDescent="0.25">
      <c r="A3402" s="5">
        <v>2009</v>
      </c>
      <c r="B3402" s="5" t="s">
        <v>10</v>
      </c>
      <c r="C3402" s="5" t="s">
        <v>37</v>
      </c>
      <c r="D3402" s="3">
        <v>159794</v>
      </c>
    </row>
    <row r="3403" spans="1:4" x14ac:dyDescent="0.25">
      <c r="A3403" s="5">
        <v>2009</v>
      </c>
      <c r="B3403" s="5" t="s">
        <v>11</v>
      </c>
      <c r="C3403" s="5" t="s">
        <v>37</v>
      </c>
      <c r="D3403" s="3">
        <v>156695</v>
      </c>
    </row>
    <row r="3404" spans="1:4" x14ac:dyDescent="0.25">
      <c r="A3404" s="5">
        <v>2010</v>
      </c>
      <c r="B3404" s="5" t="s">
        <v>12</v>
      </c>
      <c r="C3404" s="5" t="s">
        <v>37</v>
      </c>
      <c r="D3404" s="3">
        <v>131081</v>
      </c>
    </row>
    <row r="3405" spans="1:4" x14ac:dyDescent="0.25">
      <c r="A3405" s="5">
        <v>2010</v>
      </c>
      <c r="B3405" s="5" t="s">
        <v>13</v>
      </c>
      <c r="C3405" s="5" t="s">
        <v>37</v>
      </c>
      <c r="D3405" s="3">
        <v>135685</v>
      </c>
    </row>
    <row r="3406" spans="1:4" x14ac:dyDescent="0.25">
      <c r="A3406" s="5">
        <v>2010</v>
      </c>
      <c r="B3406" s="5" t="s">
        <v>14</v>
      </c>
      <c r="C3406" s="5" t="s">
        <v>37</v>
      </c>
      <c r="D3406" s="3">
        <v>175634</v>
      </c>
    </row>
    <row r="3407" spans="1:4" x14ac:dyDescent="0.25">
      <c r="A3407" s="5">
        <v>2010</v>
      </c>
      <c r="B3407" s="5" t="s">
        <v>15</v>
      </c>
      <c r="C3407" s="5" t="s">
        <v>37</v>
      </c>
      <c r="D3407" s="3">
        <v>168905</v>
      </c>
    </row>
    <row r="3408" spans="1:4" x14ac:dyDescent="0.25">
      <c r="A3408" s="5">
        <v>2010</v>
      </c>
      <c r="B3408" s="5" t="s">
        <v>4</v>
      </c>
      <c r="C3408" s="5" t="s">
        <v>37</v>
      </c>
      <c r="D3408" s="3">
        <v>162707</v>
      </c>
    </row>
    <row r="3409" spans="1:4" x14ac:dyDescent="0.25">
      <c r="A3409" s="5">
        <v>2010</v>
      </c>
      <c r="B3409" s="5" t="s">
        <v>5</v>
      </c>
      <c r="C3409" s="5" t="s">
        <v>37</v>
      </c>
      <c r="D3409" s="3">
        <v>157947</v>
      </c>
    </row>
    <row r="3410" spans="1:4" x14ac:dyDescent="0.25">
      <c r="A3410" s="5">
        <v>2010</v>
      </c>
      <c r="B3410" s="5" t="s">
        <v>6</v>
      </c>
      <c r="C3410" s="5" t="s">
        <v>37</v>
      </c>
      <c r="D3410" s="3">
        <v>167551</v>
      </c>
    </row>
    <row r="3411" spans="1:4" x14ac:dyDescent="0.25">
      <c r="A3411" s="5">
        <v>2010</v>
      </c>
      <c r="B3411" s="5" t="s">
        <v>7</v>
      </c>
      <c r="C3411" s="5" t="s">
        <v>37</v>
      </c>
      <c r="D3411" s="3">
        <v>174902</v>
      </c>
    </row>
    <row r="3412" spans="1:4" x14ac:dyDescent="0.25">
      <c r="A3412" s="5">
        <v>2010</v>
      </c>
      <c r="B3412" s="5" t="s">
        <v>8</v>
      </c>
      <c r="C3412" s="5" t="s">
        <v>37</v>
      </c>
      <c r="D3412" s="3">
        <v>180153</v>
      </c>
    </row>
    <row r="3413" spans="1:4" x14ac:dyDescent="0.25">
      <c r="A3413" s="5">
        <v>2010</v>
      </c>
      <c r="B3413" s="5" t="s">
        <v>9</v>
      </c>
      <c r="C3413" s="5" t="s">
        <v>37</v>
      </c>
      <c r="D3413" s="3">
        <v>150716</v>
      </c>
    </row>
    <row r="3414" spans="1:4" x14ac:dyDescent="0.25">
      <c r="A3414" s="5">
        <v>2010</v>
      </c>
      <c r="B3414" s="5" t="s">
        <v>10</v>
      </c>
      <c r="C3414" s="5" t="s">
        <v>37</v>
      </c>
      <c r="D3414" s="3">
        <v>148321</v>
      </c>
    </row>
    <row r="3415" spans="1:4" x14ac:dyDescent="0.25">
      <c r="A3415" s="5">
        <v>2010</v>
      </c>
      <c r="B3415" s="5" t="s">
        <v>11</v>
      </c>
      <c r="C3415" s="5" t="s">
        <v>37</v>
      </c>
      <c r="D3415" s="3">
        <v>66406</v>
      </c>
    </row>
    <row r="3416" spans="1:4" x14ac:dyDescent="0.25">
      <c r="A3416" s="5">
        <v>2011</v>
      </c>
      <c r="B3416" s="5" t="s">
        <v>12</v>
      </c>
      <c r="C3416" s="5" t="s">
        <v>37</v>
      </c>
      <c r="D3416" s="3">
        <v>44850</v>
      </c>
    </row>
    <row r="3417" spans="1:4" x14ac:dyDescent="0.25">
      <c r="A3417" s="5">
        <v>2011</v>
      </c>
      <c r="B3417" s="5" t="s">
        <v>13</v>
      </c>
      <c r="C3417" s="5" t="s">
        <v>37</v>
      </c>
      <c r="D3417" s="3">
        <v>87954</v>
      </c>
    </row>
    <row r="3418" spans="1:4" x14ac:dyDescent="0.25">
      <c r="A3418" s="5">
        <v>2011</v>
      </c>
      <c r="B3418" s="5" t="s">
        <v>14</v>
      </c>
      <c r="C3418" s="5" t="s">
        <v>37</v>
      </c>
      <c r="D3418" s="3">
        <v>100770</v>
      </c>
    </row>
    <row r="3419" spans="1:4" x14ac:dyDescent="0.25">
      <c r="A3419" s="5">
        <v>2011</v>
      </c>
      <c r="B3419" s="5" t="s">
        <v>15</v>
      </c>
      <c r="C3419" s="5" t="s">
        <v>37</v>
      </c>
      <c r="D3419" s="3">
        <v>103685</v>
      </c>
    </row>
    <row r="3420" spans="1:4" x14ac:dyDescent="0.25">
      <c r="A3420" s="5">
        <v>2011</v>
      </c>
      <c r="B3420" s="5" t="s">
        <v>4</v>
      </c>
      <c r="C3420" s="5" t="s">
        <v>37</v>
      </c>
      <c r="D3420" s="3">
        <v>116764</v>
      </c>
    </row>
    <row r="3421" spans="1:4" x14ac:dyDescent="0.25">
      <c r="A3421" s="5">
        <v>2011</v>
      </c>
      <c r="B3421" s="5" t="s">
        <v>5</v>
      </c>
      <c r="C3421" s="5" t="s">
        <v>37</v>
      </c>
      <c r="D3421" s="3">
        <v>103673</v>
      </c>
    </row>
    <row r="3422" spans="1:4" x14ac:dyDescent="0.25">
      <c r="A3422" s="5">
        <v>2011</v>
      </c>
      <c r="B3422" s="5" t="s">
        <v>6</v>
      </c>
      <c r="C3422" s="5" t="s">
        <v>37</v>
      </c>
      <c r="D3422" s="3">
        <v>74538</v>
      </c>
    </row>
    <row r="3423" spans="1:4" x14ac:dyDescent="0.25">
      <c r="A3423" s="5">
        <v>2011</v>
      </c>
      <c r="B3423" s="5" t="s">
        <v>7</v>
      </c>
      <c r="C3423" s="5" t="s">
        <v>37</v>
      </c>
      <c r="D3423" s="3">
        <v>102066</v>
      </c>
    </row>
    <row r="3424" spans="1:4" x14ac:dyDescent="0.25">
      <c r="A3424" s="5">
        <v>2011</v>
      </c>
      <c r="B3424" s="5" t="s">
        <v>8</v>
      </c>
      <c r="C3424" s="5" t="s">
        <v>37</v>
      </c>
      <c r="D3424" s="3">
        <v>104484</v>
      </c>
    </row>
    <row r="3425" spans="1:4" x14ac:dyDescent="0.25">
      <c r="A3425" s="5">
        <v>2011</v>
      </c>
      <c r="B3425" s="5" t="s">
        <v>9</v>
      </c>
      <c r="C3425" s="5" t="s">
        <v>37</v>
      </c>
      <c r="D3425" s="3">
        <v>110510</v>
      </c>
    </row>
    <row r="3426" spans="1:4" x14ac:dyDescent="0.25">
      <c r="A3426" s="5">
        <v>2011</v>
      </c>
      <c r="B3426" s="5" t="s">
        <v>10</v>
      </c>
      <c r="C3426" s="5" t="s">
        <v>37</v>
      </c>
      <c r="D3426" s="3">
        <v>133593</v>
      </c>
    </row>
    <row r="3427" spans="1:4" x14ac:dyDescent="0.25">
      <c r="A3427" s="5">
        <v>2011</v>
      </c>
      <c r="B3427" s="5" t="s">
        <v>11</v>
      </c>
      <c r="C3427" s="5" t="s">
        <v>37</v>
      </c>
      <c r="D3427" s="3">
        <v>120187</v>
      </c>
    </row>
    <row r="3428" spans="1:4" x14ac:dyDescent="0.25">
      <c r="A3428" s="5">
        <v>2012</v>
      </c>
      <c r="B3428" s="5" t="s">
        <v>12</v>
      </c>
      <c r="C3428" s="5" t="s">
        <v>37</v>
      </c>
      <c r="D3428" s="3">
        <v>104454</v>
      </c>
    </row>
    <row r="3429" spans="1:4" x14ac:dyDescent="0.25">
      <c r="A3429" s="5">
        <v>2012</v>
      </c>
      <c r="B3429" s="5" t="s">
        <v>13</v>
      </c>
      <c r="C3429" s="5" t="s">
        <v>37</v>
      </c>
      <c r="D3429" s="3">
        <v>102822</v>
      </c>
    </row>
    <row r="3430" spans="1:4" x14ac:dyDescent="0.25">
      <c r="A3430" s="5">
        <v>2012</v>
      </c>
      <c r="B3430" s="5" t="s">
        <v>14</v>
      </c>
      <c r="C3430" s="5" t="s">
        <v>37</v>
      </c>
      <c r="D3430" s="3">
        <v>137695</v>
      </c>
    </row>
    <row r="3431" spans="1:4" x14ac:dyDescent="0.25">
      <c r="A3431" s="5">
        <v>2012</v>
      </c>
      <c r="B3431" s="5" t="s">
        <v>15</v>
      </c>
      <c r="C3431" s="5" t="s">
        <v>37</v>
      </c>
      <c r="D3431" s="3">
        <v>120017</v>
      </c>
    </row>
    <row r="3432" spans="1:4" x14ac:dyDescent="0.25">
      <c r="A3432" s="5">
        <v>2012</v>
      </c>
      <c r="B3432" s="5" t="s">
        <v>4</v>
      </c>
      <c r="C3432" s="5" t="s">
        <v>37</v>
      </c>
      <c r="D3432" s="3">
        <v>132876</v>
      </c>
    </row>
    <row r="3433" spans="1:4" x14ac:dyDescent="0.25">
      <c r="A3433" s="5">
        <v>2012</v>
      </c>
      <c r="B3433" s="5" t="s">
        <v>5</v>
      </c>
      <c r="C3433" s="5" t="s">
        <v>37</v>
      </c>
      <c r="D3433" s="3">
        <v>128615</v>
      </c>
    </row>
    <row r="3434" spans="1:4" x14ac:dyDescent="0.25">
      <c r="A3434" s="5">
        <v>2012</v>
      </c>
      <c r="B3434" s="5" t="s">
        <v>6</v>
      </c>
      <c r="C3434" s="5" t="s">
        <v>37</v>
      </c>
      <c r="D3434" s="3">
        <v>133726</v>
      </c>
    </row>
    <row r="3435" spans="1:4" x14ac:dyDescent="0.25">
      <c r="A3435" s="5">
        <v>2012</v>
      </c>
      <c r="B3435" s="5" t="s">
        <v>7</v>
      </c>
      <c r="C3435" s="5" t="s">
        <v>37</v>
      </c>
      <c r="D3435" s="3">
        <v>124749</v>
      </c>
    </row>
    <row r="3436" spans="1:4" x14ac:dyDescent="0.25">
      <c r="A3436" s="5">
        <v>2012</v>
      </c>
      <c r="B3436" s="5" t="s">
        <v>8</v>
      </c>
      <c r="C3436" s="5" t="s">
        <v>37</v>
      </c>
      <c r="D3436" s="3">
        <v>116637</v>
      </c>
    </row>
    <row r="3437" spans="1:4" x14ac:dyDescent="0.25">
      <c r="A3437" s="5">
        <v>2012</v>
      </c>
      <c r="B3437" s="5" t="s">
        <v>9</v>
      </c>
      <c r="C3437" s="5" t="s">
        <v>37</v>
      </c>
      <c r="D3437" s="3">
        <v>124908</v>
      </c>
    </row>
    <row r="3438" spans="1:4" x14ac:dyDescent="0.25">
      <c r="A3438" s="5">
        <v>2012</v>
      </c>
      <c r="B3438" s="5" t="s">
        <v>10</v>
      </c>
      <c r="C3438" s="5" t="s">
        <v>37</v>
      </c>
      <c r="D3438" s="3">
        <v>111951</v>
      </c>
    </row>
    <row r="3439" spans="1:4" x14ac:dyDescent="0.25">
      <c r="A3439" s="5">
        <v>2012</v>
      </c>
      <c r="B3439" s="5" t="s">
        <v>11</v>
      </c>
      <c r="C3439" s="5" t="s">
        <v>37</v>
      </c>
      <c r="D3439" s="3">
        <v>106585</v>
      </c>
    </row>
    <row r="3440" spans="1:4" x14ac:dyDescent="0.25">
      <c r="A3440" s="5">
        <v>2013</v>
      </c>
      <c r="B3440" s="5" t="s">
        <v>12</v>
      </c>
      <c r="C3440" s="5" t="s">
        <v>37</v>
      </c>
      <c r="D3440" s="3">
        <v>93596</v>
      </c>
    </row>
    <row r="3441" spans="1:4" x14ac:dyDescent="0.25">
      <c r="A3441" s="5">
        <v>2013</v>
      </c>
      <c r="B3441" s="5" t="s">
        <v>13</v>
      </c>
      <c r="C3441" s="5" t="s">
        <v>37</v>
      </c>
      <c r="D3441" s="3">
        <v>79439</v>
      </c>
    </row>
    <row r="3442" spans="1:4" x14ac:dyDescent="0.25">
      <c r="A3442" s="5">
        <v>2013</v>
      </c>
      <c r="B3442" s="5" t="s">
        <v>14</v>
      </c>
      <c r="C3442" s="5" t="s">
        <v>37</v>
      </c>
      <c r="D3442" s="3">
        <v>90909</v>
      </c>
    </row>
    <row r="3443" spans="1:4" x14ac:dyDescent="0.25">
      <c r="A3443" s="5">
        <v>2013</v>
      </c>
      <c r="B3443" s="5" t="s">
        <v>15</v>
      </c>
      <c r="C3443" s="5" t="s">
        <v>37</v>
      </c>
      <c r="D3443" s="3">
        <v>87619</v>
      </c>
    </row>
    <row r="3444" spans="1:4" x14ac:dyDescent="0.25">
      <c r="A3444" s="5">
        <v>2013</v>
      </c>
      <c r="B3444" s="5" t="s">
        <v>4</v>
      </c>
      <c r="C3444" s="5" t="s">
        <v>37</v>
      </c>
      <c r="D3444" s="3">
        <v>105118</v>
      </c>
    </row>
    <row r="3445" spans="1:4" x14ac:dyDescent="0.25">
      <c r="A3445" s="5">
        <v>2013</v>
      </c>
      <c r="B3445" s="5" t="s">
        <v>5</v>
      </c>
      <c r="C3445" s="5" t="s">
        <v>37</v>
      </c>
      <c r="D3445" s="3">
        <v>93980</v>
      </c>
    </row>
    <row r="3446" spans="1:4" x14ac:dyDescent="0.25">
      <c r="A3446" s="5">
        <v>2013</v>
      </c>
      <c r="B3446" s="5" t="s">
        <v>6</v>
      </c>
      <c r="C3446" s="5" t="s">
        <v>37</v>
      </c>
      <c r="D3446" s="3">
        <v>109403</v>
      </c>
    </row>
    <row r="3447" spans="1:4" x14ac:dyDescent="0.25">
      <c r="A3447" s="5">
        <v>2013</v>
      </c>
      <c r="B3447" s="5" t="s">
        <v>7</v>
      </c>
      <c r="C3447" s="5" t="s">
        <v>37</v>
      </c>
      <c r="D3447" s="3">
        <v>89656</v>
      </c>
    </row>
    <row r="3448" spans="1:4" x14ac:dyDescent="0.25">
      <c r="A3448" s="5">
        <v>2013</v>
      </c>
      <c r="B3448" s="5" t="s">
        <v>8</v>
      </c>
      <c r="C3448" s="5" t="s">
        <v>37</v>
      </c>
      <c r="D3448" s="3">
        <v>90194</v>
      </c>
    </row>
    <row r="3449" spans="1:4" x14ac:dyDescent="0.25">
      <c r="A3449" s="5">
        <v>2013</v>
      </c>
      <c r="B3449" s="5" t="s">
        <v>9</v>
      </c>
      <c r="C3449" s="5" t="s">
        <v>37</v>
      </c>
      <c r="D3449" s="3">
        <v>101589</v>
      </c>
    </row>
    <row r="3450" spans="1:4" x14ac:dyDescent="0.25">
      <c r="A3450" s="5">
        <v>2013</v>
      </c>
      <c r="B3450" s="5" t="s">
        <v>10</v>
      </c>
      <c r="C3450" s="5" t="s">
        <v>37</v>
      </c>
      <c r="D3450" s="3">
        <v>93413</v>
      </c>
    </row>
    <row r="3451" spans="1:4" x14ac:dyDescent="0.25">
      <c r="A3451" s="5">
        <v>2013</v>
      </c>
      <c r="B3451" s="5" t="s">
        <v>11</v>
      </c>
      <c r="C3451" s="5" t="s">
        <v>37</v>
      </c>
      <c r="D3451" s="3">
        <v>75232</v>
      </c>
    </row>
    <row r="3452" spans="1:4" x14ac:dyDescent="0.25">
      <c r="A3452" s="5">
        <v>2014</v>
      </c>
      <c r="B3452" s="5" t="s">
        <v>12</v>
      </c>
      <c r="C3452" s="5" t="s">
        <v>37</v>
      </c>
      <c r="D3452" s="3">
        <v>63989</v>
      </c>
    </row>
    <row r="3453" spans="1:4" x14ac:dyDescent="0.25">
      <c r="A3453" s="5">
        <v>2014</v>
      </c>
      <c r="B3453" s="5" t="s">
        <v>13</v>
      </c>
      <c r="C3453" s="5" t="s">
        <v>37</v>
      </c>
      <c r="D3453" s="3">
        <v>57854</v>
      </c>
    </row>
    <row r="3454" spans="1:4" x14ac:dyDescent="0.25">
      <c r="A3454" s="5">
        <v>2014</v>
      </c>
      <c r="B3454" s="5" t="s">
        <v>14</v>
      </c>
      <c r="C3454" s="5" t="s">
        <v>37</v>
      </c>
      <c r="D3454" s="3">
        <v>58510</v>
      </c>
    </row>
    <row r="3455" spans="1:4" x14ac:dyDescent="0.25">
      <c r="A3455" s="5">
        <v>2014</v>
      </c>
      <c r="B3455" s="5" t="s">
        <v>15</v>
      </c>
      <c r="C3455" s="5" t="s">
        <v>37</v>
      </c>
      <c r="D3455" s="3">
        <v>72886</v>
      </c>
    </row>
    <row r="3456" spans="1:4" x14ac:dyDescent="0.25">
      <c r="A3456" s="5">
        <v>2014</v>
      </c>
      <c r="B3456" s="5" t="s">
        <v>4</v>
      </c>
      <c r="C3456" s="5" t="s">
        <v>37</v>
      </c>
      <c r="D3456" s="3">
        <v>68210</v>
      </c>
    </row>
    <row r="3457" spans="1:4" x14ac:dyDescent="0.25">
      <c r="A3457" s="5">
        <v>2014</v>
      </c>
      <c r="B3457" s="5" t="s">
        <v>5</v>
      </c>
      <c r="C3457" s="5" t="s">
        <v>37</v>
      </c>
      <c r="D3457" s="3">
        <v>65397</v>
      </c>
    </row>
    <row r="3458" spans="1:4" x14ac:dyDescent="0.25">
      <c r="A3458" s="5">
        <v>2014</v>
      </c>
      <c r="B3458" s="5" t="s">
        <v>6</v>
      </c>
      <c r="C3458" s="5" t="s">
        <v>37</v>
      </c>
      <c r="D3458" s="3">
        <v>72335</v>
      </c>
    </row>
    <row r="3459" spans="1:4" x14ac:dyDescent="0.25">
      <c r="A3459" s="5">
        <v>2014</v>
      </c>
      <c r="B3459" s="5" t="s">
        <v>7</v>
      </c>
      <c r="C3459" s="5" t="s">
        <v>37</v>
      </c>
      <c r="D3459" s="3">
        <v>69952</v>
      </c>
    </row>
    <row r="3460" spans="1:4" x14ac:dyDescent="0.25">
      <c r="A3460" s="5">
        <v>2014</v>
      </c>
      <c r="B3460" s="5" t="s">
        <v>8</v>
      </c>
      <c r="C3460" s="5" t="s">
        <v>37</v>
      </c>
      <c r="D3460" s="3">
        <v>89873</v>
      </c>
    </row>
    <row r="3461" spans="1:4" x14ac:dyDescent="0.25">
      <c r="A3461" s="5">
        <v>2014</v>
      </c>
      <c r="B3461" s="5" t="s">
        <v>9</v>
      </c>
      <c r="C3461" s="5" t="s">
        <v>37</v>
      </c>
      <c r="D3461" s="3">
        <v>93096</v>
      </c>
    </row>
    <row r="3462" spans="1:4" x14ac:dyDescent="0.25">
      <c r="A3462" s="5">
        <v>2014</v>
      </c>
      <c r="B3462" s="5" t="s">
        <v>10</v>
      </c>
      <c r="C3462" s="5" t="s">
        <v>37</v>
      </c>
      <c r="D3462" s="3">
        <v>89207</v>
      </c>
    </row>
    <row r="3463" spans="1:4" x14ac:dyDescent="0.25">
      <c r="A3463" s="5">
        <v>2014</v>
      </c>
      <c r="B3463" s="5" t="s">
        <v>11</v>
      </c>
      <c r="C3463" s="5" t="s">
        <v>37</v>
      </c>
      <c r="D3463" s="3">
        <v>74458</v>
      </c>
    </row>
    <row r="3464" spans="1:4" x14ac:dyDescent="0.25">
      <c r="A3464" s="5">
        <v>2015</v>
      </c>
      <c r="B3464" s="5" t="s">
        <v>12</v>
      </c>
      <c r="C3464" s="5" t="s">
        <v>37</v>
      </c>
      <c r="D3464" s="3">
        <v>73581</v>
      </c>
    </row>
    <row r="3465" spans="1:4" x14ac:dyDescent="0.25">
      <c r="A3465" s="5">
        <v>2015</v>
      </c>
      <c r="B3465" s="5" t="s">
        <v>13</v>
      </c>
      <c r="C3465" s="5" t="s">
        <v>37</v>
      </c>
      <c r="D3465" s="3">
        <v>79627</v>
      </c>
    </row>
    <row r="3466" spans="1:4" x14ac:dyDescent="0.25">
      <c r="A3466" s="5">
        <v>2015</v>
      </c>
      <c r="B3466" s="5" t="s">
        <v>14</v>
      </c>
      <c r="C3466" s="5" t="s">
        <v>37</v>
      </c>
      <c r="D3466" s="3">
        <v>106952</v>
      </c>
    </row>
    <row r="3467" spans="1:4" x14ac:dyDescent="0.25">
      <c r="A3467" s="5">
        <v>2015</v>
      </c>
      <c r="B3467" s="5" t="s">
        <v>15</v>
      </c>
      <c r="C3467" s="5" t="s">
        <v>37</v>
      </c>
      <c r="D3467" s="3">
        <v>107767</v>
      </c>
    </row>
    <row r="3468" spans="1:4" x14ac:dyDescent="0.25">
      <c r="A3468" s="5">
        <v>2015</v>
      </c>
      <c r="B3468" s="5" t="s">
        <v>4</v>
      </c>
      <c r="C3468" s="5" t="s">
        <v>37</v>
      </c>
      <c r="D3468" s="3">
        <v>113902</v>
      </c>
    </row>
    <row r="3469" spans="1:4" x14ac:dyDescent="0.25">
      <c r="A3469" s="5">
        <v>2015</v>
      </c>
      <c r="B3469" s="5" t="s">
        <v>5</v>
      </c>
      <c r="C3469" s="5" t="s">
        <v>37</v>
      </c>
      <c r="D3469" s="3">
        <v>115686</v>
      </c>
    </row>
    <row r="3470" spans="1:4" x14ac:dyDescent="0.25">
      <c r="A3470" s="5">
        <v>2015</v>
      </c>
      <c r="B3470" s="5" t="s">
        <v>6</v>
      </c>
      <c r="C3470" s="5" t="s">
        <v>37</v>
      </c>
      <c r="D3470" s="3">
        <v>122593</v>
      </c>
    </row>
    <row r="3471" spans="1:4" x14ac:dyDescent="0.25">
      <c r="A3471" s="5">
        <v>2015</v>
      </c>
      <c r="B3471" s="5" t="s">
        <v>7</v>
      </c>
      <c r="C3471" s="5" t="s">
        <v>37</v>
      </c>
      <c r="D3471" s="3">
        <v>124067</v>
      </c>
    </row>
    <row r="3472" spans="1:4" x14ac:dyDescent="0.25">
      <c r="A3472" s="5">
        <v>2015</v>
      </c>
      <c r="B3472" s="5" t="s">
        <v>8</v>
      </c>
      <c r="C3472" s="5" t="s">
        <v>37</v>
      </c>
      <c r="D3472" s="3">
        <v>133275</v>
      </c>
    </row>
    <row r="3473" spans="1:4" x14ac:dyDescent="0.25">
      <c r="A3473" s="5">
        <v>2015</v>
      </c>
      <c r="B3473" s="5" t="s">
        <v>9</v>
      </c>
      <c r="C3473" s="5" t="s">
        <v>37</v>
      </c>
      <c r="D3473" s="3">
        <v>131926</v>
      </c>
    </row>
    <row r="3474" spans="1:4" x14ac:dyDescent="0.25">
      <c r="A3474" s="5">
        <v>2015</v>
      </c>
      <c r="B3474" s="5" t="s">
        <v>10</v>
      </c>
      <c r="C3474" s="5" t="s">
        <v>37</v>
      </c>
      <c r="D3474" s="3">
        <v>130163</v>
      </c>
    </row>
    <row r="3475" spans="1:4" x14ac:dyDescent="0.25">
      <c r="A3475" s="5">
        <v>2015</v>
      </c>
      <c r="B3475" s="5" t="s">
        <v>11</v>
      </c>
      <c r="C3475" s="5" t="s">
        <v>37</v>
      </c>
      <c r="D3475" s="3">
        <v>105401</v>
      </c>
    </row>
    <row r="3476" spans="1:4" x14ac:dyDescent="0.25">
      <c r="A3476" s="5">
        <v>2016</v>
      </c>
      <c r="B3476" s="5" t="s">
        <v>12</v>
      </c>
      <c r="C3476" s="5" t="s">
        <v>37</v>
      </c>
      <c r="D3476" s="3">
        <v>94209</v>
      </c>
    </row>
    <row r="3477" spans="1:4" x14ac:dyDescent="0.25">
      <c r="A3477" s="5">
        <v>2016</v>
      </c>
      <c r="B3477" s="5" t="s">
        <v>13</v>
      </c>
      <c r="C3477" s="5" t="s">
        <v>37</v>
      </c>
      <c r="D3477" s="3">
        <v>102123</v>
      </c>
    </row>
    <row r="3478" spans="1:4" x14ac:dyDescent="0.25">
      <c r="A3478" s="5">
        <v>2016</v>
      </c>
      <c r="B3478" s="5" t="s">
        <v>14</v>
      </c>
      <c r="C3478" s="5" t="s">
        <v>37</v>
      </c>
      <c r="D3478" s="3">
        <v>132120</v>
      </c>
    </row>
    <row r="3479" spans="1:4" x14ac:dyDescent="0.25">
      <c r="A3479" s="5">
        <v>2016</v>
      </c>
      <c r="B3479" s="5" t="s">
        <v>15</v>
      </c>
      <c r="C3479" s="5" t="s">
        <v>37</v>
      </c>
      <c r="D3479" s="3">
        <v>128904</v>
      </c>
    </row>
    <row r="3480" spans="1:4" x14ac:dyDescent="0.25">
      <c r="A3480" s="5">
        <v>2016</v>
      </c>
      <c r="B3480" s="5" t="s">
        <v>4</v>
      </c>
      <c r="C3480" s="5" t="s">
        <v>37</v>
      </c>
      <c r="D3480" s="3">
        <v>125477</v>
      </c>
    </row>
    <row r="3481" spans="1:4" x14ac:dyDescent="0.25">
      <c r="A3481" s="5">
        <v>2016</v>
      </c>
      <c r="B3481" s="5" t="s">
        <v>5</v>
      </c>
      <c r="C3481" s="5" t="s">
        <v>37</v>
      </c>
      <c r="D3481" s="3">
        <v>118331</v>
      </c>
    </row>
    <row r="3482" spans="1:4" x14ac:dyDescent="0.25">
      <c r="A3482" s="5">
        <v>2016</v>
      </c>
      <c r="B3482" s="5" t="s">
        <v>6</v>
      </c>
      <c r="C3482" s="5" t="s">
        <v>37</v>
      </c>
      <c r="D3482" s="3">
        <v>115957</v>
      </c>
    </row>
    <row r="3483" spans="1:4" x14ac:dyDescent="0.25">
      <c r="A3483" s="5">
        <v>2016</v>
      </c>
      <c r="B3483" s="5" t="s">
        <v>7</v>
      </c>
      <c r="C3483" s="5" t="s">
        <v>37</v>
      </c>
      <c r="D3483" s="3">
        <v>130074</v>
      </c>
    </row>
    <row r="3484" spans="1:4" x14ac:dyDescent="0.25">
      <c r="A3484" s="5">
        <v>2016</v>
      </c>
      <c r="B3484" s="5" t="s">
        <v>8</v>
      </c>
      <c r="C3484" s="5" t="s">
        <v>37</v>
      </c>
      <c r="D3484" s="3">
        <v>124551</v>
      </c>
    </row>
    <row r="3485" spans="1:4" x14ac:dyDescent="0.25">
      <c r="A3485" s="5">
        <v>2016</v>
      </c>
      <c r="B3485" s="5" t="s">
        <v>9</v>
      </c>
      <c r="C3485" s="5" t="s">
        <v>37</v>
      </c>
      <c r="D3485" s="3">
        <v>118439</v>
      </c>
    </row>
    <row r="3486" spans="1:4" x14ac:dyDescent="0.25">
      <c r="A3486" s="5">
        <v>2016</v>
      </c>
      <c r="B3486" s="5" t="s">
        <v>10</v>
      </c>
      <c r="C3486" s="5" t="s">
        <v>37</v>
      </c>
      <c r="D3486" s="3">
        <v>121023</v>
      </c>
    </row>
    <row r="3487" spans="1:4" x14ac:dyDescent="0.25">
      <c r="A3487" s="5">
        <v>2016</v>
      </c>
      <c r="B3487" s="5" t="s">
        <v>11</v>
      </c>
      <c r="C3487" s="5" t="s">
        <v>37</v>
      </c>
      <c r="D3487" s="3">
        <v>115634</v>
      </c>
    </row>
    <row r="3488" spans="1:4" x14ac:dyDescent="0.25">
      <c r="A3488" s="5">
        <v>2017</v>
      </c>
      <c r="B3488" s="5" t="s">
        <v>12</v>
      </c>
      <c r="C3488" s="5" t="s">
        <v>37</v>
      </c>
      <c r="D3488" s="3">
        <v>99807</v>
      </c>
    </row>
    <row r="3489" spans="1:4" x14ac:dyDescent="0.25">
      <c r="A3489" s="5">
        <v>2017</v>
      </c>
      <c r="B3489" s="5" t="s">
        <v>13</v>
      </c>
      <c r="C3489" s="5" t="s">
        <v>37</v>
      </c>
      <c r="D3489" s="3">
        <v>93951</v>
      </c>
    </row>
    <row r="3490" spans="1:4" x14ac:dyDescent="0.25">
      <c r="A3490" s="5">
        <v>2017</v>
      </c>
      <c r="B3490" s="5" t="s">
        <v>14</v>
      </c>
      <c r="C3490" s="5" t="s">
        <v>37</v>
      </c>
      <c r="D3490" s="3">
        <v>124994</v>
      </c>
    </row>
    <row r="3491" spans="1:4" x14ac:dyDescent="0.25">
      <c r="A3491" s="5">
        <v>2017</v>
      </c>
      <c r="B3491" s="5" t="s">
        <v>15</v>
      </c>
      <c r="C3491" s="5" t="s">
        <v>37</v>
      </c>
      <c r="D3491" s="3">
        <v>113672</v>
      </c>
    </row>
    <row r="3492" spans="1:4" x14ac:dyDescent="0.25">
      <c r="A3492" s="5">
        <v>2017</v>
      </c>
      <c r="B3492" s="5" t="s">
        <v>4</v>
      </c>
      <c r="C3492" s="5" t="s">
        <v>37</v>
      </c>
      <c r="D3492" s="3">
        <v>123609</v>
      </c>
    </row>
    <row r="3493" spans="1:4" x14ac:dyDescent="0.25">
      <c r="A3493" s="5">
        <v>2017</v>
      </c>
      <c r="B3493" s="5" t="s">
        <v>5</v>
      </c>
      <c r="C3493" s="5" t="s">
        <v>37</v>
      </c>
      <c r="D3493" s="3">
        <v>105660</v>
      </c>
    </row>
    <row r="3494" spans="1:4" x14ac:dyDescent="0.25">
      <c r="A3494" s="5">
        <v>2017</v>
      </c>
      <c r="B3494" s="5" t="s">
        <v>6</v>
      </c>
      <c r="C3494" s="5" t="s">
        <v>37</v>
      </c>
      <c r="D3494" s="3">
        <v>152365</v>
      </c>
    </row>
    <row r="3495" spans="1:4" x14ac:dyDescent="0.25">
      <c r="A3495" s="5">
        <v>2017</v>
      </c>
      <c r="B3495" s="5" t="s">
        <v>7</v>
      </c>
      <c r="C3495" s="5" t="s">
        <v>37</v>
      </c>
      <c r="D3495" s="3">
        <v>143402</v>
      </c>
    </row>
    <row r="3496" spans="1:4" x14ac:dyDescent="0.25">
      <c r="A3496" s="5">
        <v>2017</v>
      </c>
      <c r="B3496" s="5" t="s">
        <v>8</v>
      </c>
      <c r="C3496" s="5" t="s">
        <v>37</v>
      </c>
      <c r="D3496" s="3">
        <v>148438</v>
      </c>
    </row>
    <row r="3497" spans="1:4" x14ac:dyDescent="0.25">
      <c r="A3497" s="5">
        <v>2017</v>
      </c>
      <c r="B3497" s="5" t="s">
        <v>9</v>
      </c>
      <c r="C3497" s="5" t="s">
        <v>37</v>
      </c>
      <c r="D3497" s="3">
        <v>151817</v>
      </c>
    </row>
    <row r="3498" spans="1:4" x14ac:dyDescent="0.25">
      <c r="A3498" s="5">
        <v>2017</v>
      </c>
      <c r="B3498" s="5" t="s">
        <v>10</v>
      </c>
      <c r="C3498" s="5" t="s">
        <v>37</v>
      </c>
      <c r="D3498" s="3">
        <v>152476</v>
      </c>
    </row>
    <row r="3499" spans="1:4" x14ac:dyDescent="0.25">
      <c r="A3499" s="5">
        <v>2017</v>
      </c>
      <c r="B3499" s="5" t="s">
        <v>11</v>
      </c>
      <c r="C3499" s="5" t="s">
        <v>37</v>
      </c>
      <c r="D3499" s="3">
        <v>124822</v>
      </c>
    </row>
    <row r="3500" spans="1:4" x14ac:dyDescent="0.25">
      <c r="A3500" s="5">
        <v>2018</v>
      </c>
      <c r="B3500" s="5" t="s">
        <v>12</v>
      </c>
      <c r="C3500" s="5" t="s">
        <v>37</v>
      </c>
      <c r="D3500" s="3">
        <v>125677</v>
      </c>
    </row>
    <row r="3501" spans="1:4" x14ac:dyDescent="0.25">
      <c r="A3501" s="5">
        <v>2018</v>
      </c>
      <c r="B3501" s="5" t="s">
        <v>13</v>
      </c>
      <c r="C3501" s="5" t="s">
        <v>37</v>
      </c>
      <c r="D3501" s="3">
        <v>117091</v>
      </c>
    </row>
    <row r="3502" spans="1:4" x14ac:dyDescent="0.25">
      <c r="A3502" s="5">
        <v>2018</v>
      </c>
      <c r="B3502" s="5" t="s">
        <v>14</v>
      </c>
      <c r="C3502" s="5" t="s">
        <v>37</v>
      </c>
      <c r="D3502" s="3">
        <v>149685</v>
      </c>
    </row>
    <row r="3503" spans="1:4" x14ac:dyDescent="0.25">
      <c r="A3503" s="5">
        <v>2018</v>
      </c>
      <c r="B3503" s="5" t="s">
        <v>15</v>
      </c>
      <c r="C3503" s="5" t="s">
        <v>37</v>
      </c>
      <c r="D3503" s="3">
        <v>139079</v>
      </c>
    </row>
    <row r="3504" spans="1:4" x14ac:dyDescent="0.25">
      <c r="A3504" s="5">
        <v>2018</v>
      </c>
      <c r="B3504" s="5" t="s">
        <v>4</v>
      </c>
      <c r="C3504" s="5" t="s">
        <v>37</v>
      </c>
      <c r="D3504" s="3">
        <v>144103</v>
      </c>
    </row>
    <row r="3505" spans="1:4" x14ac:dyDescent="0.25">
      <c r="A3505" s="5">
        <v>2018</v>
      </c>
      <c r="B3505" s="5" t="s">
        <v>5</v>
      </c>
      <c r="C3505" s="5" t="s">
        <v>37</v>
      </c>
      <c r="D3505" s="3">
        <v>139204</v>
      </c>
    </row>
    <row r="3506" spans="1:4" x14ac:dyDescent="0.25">
      <c r="A3506" s="5">
        <v>2018</v>
      </c>
      <c r="B3506" s="5" t="s">
        <v>6</v>
      </c>
      <c r="C3506" s="5" t="s">
        <v>37</v>
      </c>
      <c r="D3506" s="3">
        <v>139211</v>
      </c>
    </row>
    <row r="3507" spans="1:4" x14ac:dyDescent="0.25">
      <c r="A3507" s="5">
        <v>2018</v>
      </c>
      <c r="B3507" s="5" t="s">
        <v>7</v>
      </c>
      <c r="C3507" s="5" t="s">
        <v>37</v>
      </c>
      <c r="D3507" s="3">
        <v>157298</v>
      </c>
    </row>
    <row r="3508" spans="1:4" x14ac:dyDescent="0.25">
      <c r="A3508" s="5">
        <v>2018</v>
      </c>
      <c r="B3508" s="5" t="s">
        <v>8</v>
      </c>
      <c r="C3508" s="5" t="s">
        <v>37</v>
      </c>
      <c r="D3508" s="3">
        <v>142595</v>
      </c>
    </row>
    <row r="3509" spans="1:4" x14ac:dyDescent="0.25">
      <c r="A3509" s="5">
        <v>2018</v>
      </c>
      <c r="B3509" s="5" t="s">
        <v>9</v>
      </c>
      <c r="C3509" s="5" t="s">
        <v>37</v>
      </c>
      <c r="D3509" s="3">
        <v>156489</v>
      </c>
    </row>
    <row r="3510" spans="1:4" x14ac:dyDescent="0.25">
      <c r="A3510" s="5">
        <v>2018</v>
      </c>
      <c r="B3510" s="5" t="s">
        <v>10</v>
      </c>
      <c r="C3510" s="5" t="s">
        <v>37</v>
      </c>
      <c r="D3510" s="3">
        <v>142481</v>
      </c>
    </row>
    <row r="3511" spans="1:4" x14ac:dyDescent="0.25">
      <c r="A3511" s="5">
        <v>2018</v>
      </c>
      <c r="B3511" s="5" t="s">
        <v>11</v>
      </c>
      <c r="C3511" s="5" t="s">
        <v>37</v>
      </c>
      <c r="D3511" s="3">
        <v>125026</v>
      </c>
    </row>
    <row r="3512" spans="1:4" x14ac:dyDescent="0.25">
      <c r="A3512" s="5">
        <v>2019</v>
      </c>
      <c r="B3512" s="5" t="s">
        <v>12</v>
      </c>
      <c r="C3512" s="5" t="s">
        <v>37</v>
      </c>
      <c r="D3512" s="3">
        <v>125951</v>
      </c>
    </row>
    <row r="3513" spans="1:4" x14ac:dyDescent="0.25">
      <c r="A3513" s="5">
        <v>2019</v>
      </c>
      <c r="B3513" s="5" t="s">
        <v>13</v>
      </c>
      <c r="C3513" s="5" t="s">
        <v>37</v>
      </c>
      <c r="D3513" s="3">
        <v>119476</v>
      </c>
    </row>
    <row r="3514" spans="1:4" x14ac:dyDescent="0.25">
      <c r="A3514" s="5">
        <v>2019</v>
      </c>
      <c r="B3514" s="5" t="s">
        <v>14</v>
      </c>
      <c r="C3514" s="5" t="s">
        <v>37</v>
      </c>
      <c r="D3514" s="3">
        <v>139560</v>
      </c>
    </row>
    <row r="3515" spans="1:4" x14ac:dyDescent="0.25">
      <c r="A3515" s="5">
        <v>2019</v>
      </c>
      <c r="B3515" s="5" t="s">
        <v>15</v>
      </c>
      <c r="C3515" s="5" t="s">
        <v>37</v>
      </c>
      <c r="D3515" s="3">
        <v>140900</v>
      </c>
    </row>
    <row r="3516" spans="1:4" x14ac:dyDescent="0.25">
      <c r="A3516" s="5">
        <v>2019</v>
      </c>
      <c r="B3516" s="5" t="s">
        <v>4</v>
      </c>
      <c r="C3516" s="5" t="s">
        <v>37</v>
      </c>
      <c r="D3516" s="3">
        <v>145093</v>
      </c>
    </row>
    <row r="3517" spans="1:4" x14ac:dyDescent="0.25">
      <c r="A3517" s="5">
        <v>2019</v>
      </c>
      <c r="B3517" s="5" t="s">
        <v>5</v>
      </c>
      <c r="C3517" s="5" t="s">
        <v>37</v>
      </c>
      <c r="D3517" s="3">
        <v>121191</v>
      </c>
    </row>
    <row r="3518" spans="1:4" x14ac:dyDescent="0.25">
      <c r="A3518" s="5">
        <v>2019</v>
      </c>
      <c r="B3518" s="5" t="s">
        <v>6</v>
      </c>
      <c r="C3518" s="5" t="s">
        <v>37</v>
      </c>
      <c r="D3518" s="3">
        <v>142575</v>
      </c>
    </row>
    <row r="3519" spans="1:4" x14ac:dyDescent="0.25">
      <c r="A3519" s="5">
        <v>2019</v>
      </c>
      <c r="B3519" s="5" t="s">
        <v>7</v>
      </c>
      <c r="C3519" s="5" t="s">
        <v>37</v>
      </c>
      <c r="D3519" s="3">
        <v>145903</v>
      </c>
    </row>
    <row r="3520" spans="1:4" x14ac:dyDescent="0.25">
      <c r="A3520" s="5">
        <v>2019</v>
      </c>
      <c r="B3520" s="5" t="s">
        <v>8</v>
      </c>
      <c r="C3520" s="5" t="s">
        <v>37</v>
      </c>
      <c r="D3520" s="3">
        <v>141358</v>
      </c>
    </row>
    <row r="3521" spans="1:4" x14ac:dyDescent="0.25">
      <c r="A3521" s="5">
        <v>2019</v>
      </c>
      <c r="B3521" s="5" t="s">
        <v>9</v>
      </c>
      <c r="C3521" s="5" t="s">
        <v>37</v>
      </c>
      <c r="D3521" s="3">
        <v>144128</v>
      </c>
    </row>
    <row r="3522" spans="1:4" x14ac:dyDescent="0.25">
      <c r="A3522" s="5">
        <v>2019</v>
      </c>
      <c r="B3522" s="5" t="s">
        <v>10</v>
      </c>
      <c r="C3522" s="5" t="s">
        <v>37</v>
      </c>
      <c r="D3522" s="3">
        <v>130071</v>
      </c>
    </row>
    <row r="3523" spans="1:4" x14ac:dyDescent="0.25">
      <c r="A3523" s="5">
        <v>2019</v>
      </c>
      <c r="B3523" s="5" t="s">
        <v>11</v>
      </c>
      <c r="C3523" s="5" t="s">
        <v>37</v>
      </c>
      <c r="D3523" s="3">
        <v>123602</v>
      </c>
    </row>
    <row r="3524" spans="1:4" x14ac:dyDescent="0.25">
      <c r="A3524" s="5">
        <v>2020</v>
      </c>
      <c r="B3524" s="5" t="s">
        <v>12</v>
      </c>
      <c r="C3524" s="5" t="s">
        <v>37</v>
      </c>
      <c r="D3524" s="3">
        <v>117418</v>
      </c>
    </row>
    <row r="3525" spans="1:4" x14ac:dyDescent="0.25">
      <c r="A3525" s="5">
        <v>2020</v>
      </c>
      <c r="B3525" s="5" t="s">
        <v>13</v>
      </c>
      <c r="C3525" s="5" t="s">
        <v>37</v>
      </c>
      <c r="D3525" s="3">
        <v>109489</v>
      </c>
    </row>
    <row r="3526" spans="1:4" x14ac:dyDescent="0.25">
      <c r="A3526" s="5">
        <v>2020</v>
      </c>
      <c r="B3526" s="5" t="s">
        <v>14</v>
      </c>
      <c r="C3526" s="5" t="s">
        <v>37</v>
      </c>
      <c r="D3526" s="3">
        <v>73929</v>
      </c>
    </row>
    <row r="3527" spans="1:4" x14ac:dyDescent="0.25">
      <c r="A3527" s="5">
        <v>2020</v>
      </c>
      <c r="B3527" s="5" t="s">
        <v>15</v>
      </c>
      <c r="C3527" s="5" t="s">
        <v>37</v>
      </c>
      <c r="D3527" s="3">
        <v>13090</v>
      </c>
    </row>
    <row r="3528" spans="1:4" x14ac:dyDescent="0.25">
      <c r="A3528" s="5">
        <v>2020</v>
      </c>
      <c r="B3528" s="5" t="s">
        <v>4</v>
      </c>
      <c r="C3528" s="5" t="s">
        <v>37</v>
      </c>
      <c r="D3528" s="3">
        <v>22698</v>
      </c>
    </row>
    <row r="3529" spans="1:4" x14ac:dyDescent="0.25">
      <c r="A3529" s="5">
        <v>2020</v>
      </c>
      <c r="B3529" s="5" t="s">
        <v>5</v>
      </c>
      <c r="C3529" s="5" t="s">
        <v>37</v>
      </c>
      <c r="D3529" s="3">
        <v>23952</v>
      </c>
    </row>
    <row r="3530" spans="1:4" x14ac:dyDescent="0.25">
      <c r="A3530" s="5">
        <v>2020</v>
      </c>
      <c r="B3530" s="5" t="s">
        <v>6</v>
      </c>
      <c r="C3530" s="5" t="s">
        <v>37</v>
      </c>
      <c r="D3530" s="3">
        <v>20199</v>
      </c>
    </row>
    <row r="3531" spans="1:4" x14ac:dyDescent="0.25">
      <c r="A3531" s="5">
        <v>2020</v>
      </c>
      <c r="B3531" s="5" t="s">
        <v>7</v>
      </c>
      <c r="C3531" s="5" t="s">
        <v>37</v>
      </c>
      <c r="D3531" s="3">
        <v>25097</v>
      </c>
    </row>
    <row r="3532" spans="1:4" x14ac:dyDescent="0.25">
      <c r="A3532" s="5">
        <v>2020</v>
      </c>
      <c r="B3532" s="5" t="s">
        <v>8</v>
      </c>
      <c r="C3532" s="5" t="s">
        <v>37</v>
      </c>
      <c r="D3532" s="3">
        <v>29440</v>
      </c>
    </row>
    <row r="3533" spans="1:4" x14ac:dyDescent="0.25">
      <c r="A3533" s="5">
        <v>1994</v>
      </c>
      <c r="B3533" s="5" t="s">
        <v>12</v>
      </c>
      <c r="C3533" s="5" t="s">
        <v>38</v>
      </c>
      <c r="D3533" s="3">
        <v>119580</v>
      </c>
    </row>
    <row r="3534" spans="1:4" x14ac:dyDescent="0.25">
      <c r="A3534" s="5">
        <v>1994</v>
      </c>
      <c r="B3534" s="5" t="s">
        <v>13</v>
      </c>
      <c r="C3534" s="5" t="s">
        <v>38</v>
      </c>
      <c r="D3534" s="3">
        <v>129646</v>
      </c>
    </row>
    <row r="3535" spans="1:4" x14ac:dyDescent="0.25">
      <c r="A3535" s="5">
        <v>1994</v>
      </c>
      <c r="B3535" s="5" t="s">
        <v>14</v>
      </c>
      <c r="C3535" s="5" t="s">
        <v>38</v>
      </c>
      <c r="D3535" s="3">
        <v>169868</v>
      </c>
    </row>
    <row r="3536" spans="1:4" x14ac:dyDescent="0.25">
      <c r="A3536" s="5">
        <v>1994</v>
      </c>
      <c r="B3536" s="5" t="s">
        <v>15</v>
      </c>
      <c r="C3536" s="5" t="s">
        <v>38</v>
      </c>
      <c r="D3536" s="3">
        <v>174558</v>
      </c>
    </row>
    <row r="3537" spans="1:4" x14ac:dyDescent="0.25">
      <c r="A3537" s="5">
        <v>1994</v>
      </c>
      <c r="B3537" s="5" t="s">
        <v>4</v>
      </c>
      <c r="C3537" s="5" t="s">
        <v>38</v>
      </c>
      <c r="D3537" s="3">
        <v>187897</v>
      </c>
    </row>
    <row r="3538" spans="1:4" x14ac:dyDescent="0.25">
      <c r="A3538" s="5">
        <v>1994</v>
      </c>
      <c r="B3538" s="5" t="s">
        <v>5</v>
      </c>
      <c r="C3538" s="5" t="s">
        <v>38</v>
      </c>
      <c r="D3538" s="3">
        <v>175724</v>
      </c>
    </row>
    <row r="3539" spans="1:4" x14ac:dyDescent="0.25">
      <c r="A3539" s="5">
        <v>1994</v>
      </c>
      <c r="B3539" s="5" t="s">
        <v>6</v>
      </c>
      <c r="C3539" s="5" t="s">
        <v>38</v>
      </c>
      <c r="D3539" s="3">
        <v>179488</v>
      </c>
    </row>
    <row r="3540" spans="1:4" x14ac:dyDescent="0.25">
      <c r="A3540" s="5">
        <v>1994</v>
      </c>
      <c r="B3540" s="5" t="s">
        <v>7</v>
      </c>
      <c r="C3540" s="5" t="s">
        <v>38</v>
      </c>
      <c r="D3540" s="3">
        <v>188663</v>
      </c>
    </row>
    <row r="3541" spans="1:4" x14ac:dyDescent="0.25">
      <c r="A3541" s="5">
        <v>1994</v>
      </c>
      <c r="B3541" s="5" t="s">
        <v>8</v>
      </c>
      <c r="C3541" s="5" t="s">
        <v>38</v>
      </c>
      <c r="D3541" s="3">
        <v>190876</v>
      </c>
    </row>
    <row r="3542" spans="1:4" x14ac:dyDescent="0.25">
      <c r="A3542" s="5">
        <v>1994</v>
      </c>
      <c r="B3542" s="5" t="s">
        <v>9</v>
      </c>
      <c r="C3542" s="5" t="s">
        <v>38</v>
      </c>
      <c r="D3542" s="3">
        <v>181211</v>
      </c>
    </row>
    <row r="3543" spans="1:4" x14ac:dyDescent="0.25">
      <c r="A3543" s="5">
        <v>1994</v>
      </c>
      <c r="B3543" s="5" t="s">
        <v>10</v>
      </c>
      <c r="C3543" s="5" t="s">
        <v>38</v>
      </c>
      <c r="D3543" s="3">
        <v>186353</v>
      </c>
    </row>
    <row r="3544" spans="1:4" x14ac:dyDescent="0.25">
      <c r="A3544" s="5">
        <v>1994</v>
      </c>
      <c r="B3544" s="5" t="s">
        <v>11</v>
      </c>
      <c r="C3544" s="5" t="s">
        <v>38</v>
      </c>
      <c r="D3544" s="3">
        <v>177348</v>
      </c>
    </row>
    <row r="3545" spans="1:4" x14ac:dyDescent="0.25">
      <c r="A3545" s="5">
        <v>1995</v>
      </c>
      <c r="B3545" s="5" t="s">
        <v>12</v>
      </c>
      <c r="C3545" s="5" t="s">
        <v>38</v>
      </c>
      <c r="D3545" s="3">
        <v>152259</v>
      </c>
    </row>
    <row r="3546" spans="1:4" x14ac:dyDescent="0.25">
      <c r="A3546" s="5">
        <v>1995</v>
      </c>
      <c r="B3546" s="5" t="s">
        <v>13</v>
      </c>
      <c r="C3546" s="5" t="s">
        <v>38</v>
      </c>
      <c r="D3546" s="3">
        <v>152205</v>
      </c>
    </row>
    <row r="3547" spans="1:4" x14ac:dyDescent="0.25">
      <c r="A3547" s="5">
        <v>1995</v>
      </c>
      <c r="B3547" s="5" t="s">
        <v>14</v>
      </c>
      <c r="C3547" s="5" t="s">
        <v>38</v>
      </c>
      <c r="D3547" s="3">
        <v>195640</v>
      </c>
    </row>
    <row r="3548" spans="1:4" x14ac:dyDescent="0.25">
      <c r="A3548" s="5">
        <v>1995</v>
      </c>
      <c r="B3548" s="5" t="s">
        <v>15</v>
      </c>
      <c r="C3548" s="5" t="s">
        <v>38</v>
      </c>
      <c r="D3548" s="3">
        <v>178903</v>
      </c>
    </row>
    <row r="3549" spans="1:4" x14ac:dyDescent="0.25">
      <c r="A3549" s="5">
        <v>1995</v>
      </c>
      <c r="B3549" s="5" t="s">
        <v>4</v>
      </c>
      <c r="C3549" s="5" t="s">
        <v>38</v>
      </c>
      <c r="D3549" s="3">
        <v>195174</v>
      </c>
    </row>
    <row r="3550" spans="1:4" x14ac:dyDescent="0.25">
      <c r="A3550" s="5">
        <v>1995</v>
      </c>
      <c r="B3550" s="5" t="s">
        <v>5</v>
      </c>
      <c r="C3550" s="5" t="s">
        <v>38</v>
      </c>
      <c r="D3550" s="3">
        <v>189084</v>
      </c>
    </row>
    <row r="3551" spans="1:4" x14ac:dyDescent="0.25">
      <c r="A3551" s="5">
        <v>1995</v>
      </c>
      <c r="B3551" s="5" t="s">
        <v>6</v>
      </c>
      <c r="C3551" s="5" t="s">
        <v>38</v>
      </c>
      <c r="D3551" s="3">
        <v>194500</v>
      </c>
    </row>
    <row r="3552" spans="1:4" x14ac:dyDescent="0.25">
      <c r="A3552" s="5">
        <v>1995</v>
      </c>
      <c r="B3552" s="5" t="s">
        <v>7</v>
      </c>
      <c r="C3552" s="5" t="s">
        <v>38</v>
      </c>
      <c r="D3552" s="3">
        <v>206437</v>
      </c>
    </row>
    <row r="3553" spans="1:4" x14ac:dyDescent="0.25">
      <c r="A3553" s="5">
        <v>1995</v>
      </c>
      <c r="B3553" s="5" t="s">
        <v>8</v>
      </c>
      <c r="C3553" s="5" t="s">
        <v>38</v>
      </c>
      <c r="D3553" s="3">
        <v>200263</v>
      </c>
    </row>
    <row r="3554" spans="1:4" x14ac:dyDescent="0.25">
      <c r="A3554" s="5">
        <v>1995</v>
      </c>
      <c r="B3554" s="5" t="s">
        <v>9</v>
      </c>
      <c r="C3554" s="5" t="s">
        <v>38</v>
      </c>
      <c r="D3554" s="3">
        <v>202355</v>
      </c>
    </row>
    <row r="3555" spans="1:4" x14ac:dyDescent="0.25">
      <c r="A3555" s="5">
        <v>1995</v>
      </c>
      <c r="B3555" s="5" t="s">
        <v>10</v>
      </c>
      <c r="C3555" s="5" t="s">
        <v>38</v>
      </c>
      <c r="D3555" s="3">
        <v>203881</v>
      </c>
    </row>
    <row r="3556" spans="1:4" x14ac:dyDescent="0.25">
      <c r="A3556" s="5">
        <v>1995</v>
      </c>
      <c r="B3556" s="5" t="s">
        <v>11</v>
      </c>
      <c r="C3556" s="5" t="s">
        <v>38</v>
      </c>
      <c r="D3556" s="3">
        <v>191464</v>
      </c>
    </row>
    <row r="3557" spans="1:4" x14ac:dyDescent="0.25">
      <c r="A3557" s="5">
        <v>1996</v>
      </c>
      <c r="B3557" s="5" t="s">
        <v>12</v>
      </c>
      <c r="C3557" s="5" t="s">
        <v>38</v>
      </c>
      <c r="D3557" s="3">
        <v>168915</v>
      </c>
    </row>
    <row r="3558" spans="1:4" x14ac:dyDescent="0.25">
      <c r="A3558" s="5">
        <v>1996</v>
      </c>
      <c r="B3558" s="5" t="s">
        <v>13</v>
      </c>
      <c r="C3558" s="5" t="s">
        <v>38</v>
      </c>
      <c r="D3558" s="3">
        <v>169367</v>
      </c>
    </row>
    <row r="3559" spans="1:4" x14ac:dyDescent="0.25">
      <c r="A3559" s="5">
        <v>1996</v>
      </c>
      <c r="B3559" s="5" t="s">
        <v>14</v>
      </c>
      <c r="C3559" s="5" t="s">
        <v>38</v>
      </c>
      <c r="D3559" s="3">
        <v>206902</v>
      </c>
    </row>
    <row r="3560" spans="1:4" x14ac:dyDescent="0.25">
      <c r="A3560" s="5">
        <v>1996</v>
      </c>
      <c r="B3560" s="5" t="s">
        <v>15</v>
      </c>
      <c r="C3560" s="5" t="s">
        <v>38</v>
      </c>
      <c r="D3560" s="3">
        <v>207425</v>
      </c>
    </row>
    <row r="3561" spans="1:4" x14ac:dyDescent="0.25">
      <c r="A3561" s="5">
        <v>1996</v>
      </c>
      <c r="B3561" s="5" t="s">
        <v>4</v>
      </c>
      <c r="C3561" s="5" t="s">
        <v>38</v>
      </c>
      <c r="D3561" s="3">
        <v>221560</v>
      </c>
    </row>
    <row r="3562" spans="1:4" x14ac:dyDescent="0.25">
      <c r="A3562" s="5">
        <v>1996</v>
      </c>
      <c r="B3562" s="5" t="s">
        <v>5</v>
      </c>
      <c r="C3562" s="5" t="s">
        <v>38</v>
      </c>
      <c r="D3562" s="3">
        <v>196949</v>
      </c>
    </row>
    <row r="3563" spans="1:4" x14ac:dyDescent="0.25">
      <c r="A3563" s="5">
        <v>1996</v>
      </c>
      <c r="B3563" s="5" t="s">
        <v>6</v>
      </c>
      <c r="C3563" s="5" t="s">
        <v>38</v>
      </c>
      <c r="D3563" s="3">
        <v>208003</v>
      </c>
    </row>
    <row r="3564" spans="1:4" x14ac:dyDescent="0.25">
      <c r="A3564" s="5">
        <v>1996</v>
      </c>
      <c r="B3564" s="5" t="s">
        <v>7</v>
      </c>
      <c r="C3564" s="5" t="s">
        <v>38</v>
      </c>
      <c r="D3564" s="3">
        <v>208121</v>
      </c>
    </row>
    <row r="3565" spans="1:4" x14ac:dyDescent="0.25">
      <c r="A3565" s="5">
        <v>1996</v>
      </c>
      <c r="B3565" s="5" t="s">
        <v>8</v>
      </c>
      <c r="C3565" s="5" t="s">
        <v>38</v>
      </c>
      <c r="D3565" s="3">
        <v>200251</v>
      </c>
    </row>
    <row r="3566" spans="1:4" x14ac:dyDescent="0.25">
      <c r="A3566" s="5">
        <v>1996</v>
      </c>
      <c r="B3566" s="5" t="s">
        <v>9</v>
      </c>
      <c r="C3566" s="5" t="s">
        <v>38</v>
      </c>
      <c r="D3566" s="3">
        <v>220565</v>
      </c>
    </row>
    <row r="3567" spans="1:4" x14ac:dyDescent="0.25">
      <c r="A3567" s="5">
        <v>1996</v>
      </c>
      <c r="B3567" s="5" t="s">
        <v>10</v>
      </c>
      <c r="C3567" s="5" t="s">
        <v>38</v>
      </c>
      <c r="D3567" s="3">
        <v>207869</v>
      </c>
    </row>
    <row r="3568" spans="1:4" x14ac:dyDescent="0.25">
      <c r="A3568" s="5">
        <v>1996</v>
      </c>
      <c r="B3568" s="5" t="s">
        <v>11</v>
      </c>
      <c r="C3568" s="5" t="s">
        <v>38</v>
      </c>
      <c r="D3568" s="3">
        <v>193358</v>
      </c>
    </row>
    <row r="3569" spans="1:4" x14ac:dyDescent="0.25">
      <c r="A3569" s="5">
        <v>1997</v>
      </c>
      <c r="B3569" s="5" t="s">
        <v>12</v>
      </c>
      <c r="C3569" s="5" t="s">
        <v>38</v>
      </c>
      <c r="D3569" s="3">
        <v>164481</v>
      </c>
    </row>
    <row r="3570" spans="1:4" x14ac:dyDescent="0.25">
      <c r="A3570" s="5">
        <v>1997</v>
      </c>
      <c r="B3570" s="5" t="s">
        <v>13</v>
      </c>
      <c r="C3570" s="5" t="s">
        <v>38</v>
      </c>
      <c r="D3570" s="3">
        <v>165315</v>
      </c>
    </row>
    <row r="3571" spans="1:4" x14ac:dyDescent="0.25">
      <c r="A3571" s="5">
        <v>1997</v>
      </c>
      <c r="B3571" s="5" t="s">
        <v>14</v>
      </c>
      <c r="C3571" s="5" t="s">
        <v>38</v>
      </c>
      <c r="D3571" s="3">
        <v>198487</v>
      </c>
    </row>
    <row r="3572" spans="1:4" x14ac:dyDescent="0.25">
      <c r="A3572" s="5">
        <v>1997</v>
      </c>
      <c r="B3572" s="5" t="s">
        <v>15</v>
      </c>
      <c r="C3572" s="5" t="s">
        <v>38</v>
      </c>
      <c r="D3572" s="3">
        <v>218720</v>
      </c>
    </row>
    <row r="3573" spans="1:4" x14ac:dyDescent="0.25">
      <c r="A3573" s="5">
        <v>1997</v>
      </c>
      <c r="B3573" s="5" t="s">
        <v>4</v>
      </c>
      <c r="C3573" s="5" t="s">
        <v>38</v>
      </c>
      <c r="D3573" s="3">
        <v>214463</v>
      </c>
    </row>
    <row r="3574" spans="1:4" x14ac:dyDescent="0.25">
      <c r="A3574" s="5">
        <v>1997</v>
      </c>
      <c r="B3574" s="5" t="s">
        <v>5</v>
      </c>
      <c r="C3574" s="5" t="s">
        <v>38</v>
      </c>
      <c r="D3574" s="3">
        <v>196818</v>
      </c>
    </row>
    <row r="3575" spans="1:4" x14ac:dyDescent="0.25">
      <c r="A3575" s="5">
        <v>1997</v>
      </c>
      <c r="B3575" s="5" t="s">
        <v>6</v>
      </c>
      <c r="C3575" s="5" t="s">
        <v>38</v>
      </c>
      <c r="D3575" s="3">
        <v>208049</v>
      </c>
    </row>
    <row r="3576" spans="1:4" x14ac:dyDescent="0.25">
      <c r="A3576" s="5">
        <v>1997</v>
      </c>
      <c r="B3576" s="5" t="s">
        <v>7</v>
      </c>
      <c r="C3576" s="5" t="s">
        <v>38</v>
      </c>
      <c r="D3576" s="3">
        <v>200786</v>
      </c>
    </row>
    <row r="3577" spans="1:4" x14ac:dyDescent="0.25">
      <c r="A3577" s="5">
        <v>1997</v>
      </c>
      <c r="B3577" s="5" t="s">
        <v>8</v>
      </c>
      <c r="C3577" s="5" t="s">
        <v>38</v>
      </c>
      <c r="D3577" s="3">
        <v>213258</v>
      </c>
    </row>
    <row r="3578" spans="1:4" x14ac:dyDescent="0.25">
      <c r="A3578" s="5">
        <v>1997</v>
      </c>
      <c r="B3578" s="5" t="s">
        <v>9</v>
      </c>
      <c r="C3578" s="5" t="s">
        <v>38</v>
      </c>
      <c r="D3578" s="3">
        <v>220489</v>
      </c>
    </row>
    <row r="3579" spans="1:4" x14ac:dyDescent="0.25">
      <c r="A3579" s="5">
        <v>1997</v>
      </c>
      <c r="B3579" s="5" t="s">
        <v>10</v>
      </c>
      <c r="C3579" s="5" t="s">
        <v>38</v>
      </c>
      <c r="D3579" s="3">
        <v>198297</v>
      </c>
    </row>
    <row r="3580" spans="1:4" x14ac:dyDescent="0.25">
      <c r="A3580" s="5">
        <v>1997</v>
      </c>
      <c r="B3580" s="5" t="s">
        <v>11</v>
      </c>
      <c r="C3580" s="5" t="s">
        <v>38</v>
      </c>
      <c r="D3580" s="3">
        <v>194437</v>
      </c>
    </row>
    <row r="3581" spans="1:4" x14ac:dyDescent="0.25">
      <c r="A3581" s="5">
        <v>1998</v>
      </c>
      <c r="B3581" s="5" t="s">
        <v>12</v>
      </c>
      <c r="C3581" s="5" t="s">
        <v>38</v>
      </c>
      <c r="D3581" s="3">
        <v>172465</v>
      </c>
    </row>
    <row r="3582" spans="1:4" x14ac:dyDescent="0.25">
      <c r="A3582" s="5">
        <v>1998</v>
      </c>
      <c r="B3582" s="5" t="s">
        <v>13</v>
      </c>
      <c r="C3582" s="5" t="s">
        <v>38</v>
      </c>
      <c r="D3582" s="3">
        <v>162905</v>
      </c>
    </row>
    <row r="3583" spans="1:4" x14ac:dyDescent="0.25">
      <c r="A3583" s="5">
        <v>1998</v>
      </c>
      <c r="B3583" s="5" t="s">
        <v>14</v>
      </c>
      <c r="C3583" s="5" t="s">
        <v>38</v>
      </c>
      <c r="D3583" s="3">
        <v>207660</v>
      </c>
    </row>
    <row r="3584" spans="1:4" x14ac:dyDescent="0.25">
      <c r="A3584" s="5">
        <v>1998</v>
      </c>
      <c r="B3584" s="5" t="s">
        <v>15</v>
      </c>
      <c r="C3584" s="5" t="s">
        <v>38</v>
      </c>
      <c r="D3584" s="3">
        <v>210198</v>
      </c>
    </row>
    <row r="3585" spans="1:4" x14ac:dyDescent="0.25">
      <c r="A3585" s="5">
        <v>1998</v>
      </c>
      <c r="B3585" s="5" t="s">
        <v>4</v>
      </c>
      <c r="C3585" s="5" t="s">
        <v>38</v>
      </c>
      <c r="D3585" s="3">
        <v>208825</v>
      </c>
    </row>
    <row r="3586" spans="1:4" x14ac:dyDescent="0.25">
      <c r="A3586" s="5">
        <v>1998</v>
      </c>
      <c r="B3586" s="5" t="s">
        <v>5</v>
      </c>
      <c r="C3586" s="5" t="s">
        <v>38</v>
      </c>
      <c r="D3586" s="3">
        <v>202927</v>
      </c>
    </row>
    <row r="3587" spans="1:4" x14ac:dyDescent="0.25">
      <c r="A3587" s="5">
        <v>1998</v>
      </c>
      <c r="B3587" s="5" t="s">
        <v>6</v>
      </c>
      <c r="C3587" s="5" t="s">
        <v>38</v>
      </c>
      <c r="D3587" s="3">
        <v>211240</v>
      </c>
    </row>
    <row r="3588" spans="1:4" x14ac:dyDescent="0.25">
      <c r="A3588" s="5">
        <v>1998</v>
      </c>
      <c r="B3588" s="5" t="s">
        <v>7</v>
      </c>
      <c r="C3588" s="5" t="s">
        <v>38</v>
      </c>
      <c r="D3588" s="3">
        <v>208309</v>
      </c>
    </row>
    <row r="3589" spans="1:4" x14ac:dyDescent="0.25">
      <c r="A3589" s="5">
        <v>1998</v>
      </c>
      <c r="B3589" s="5" t="s">
        <v>8</v>
      </c>
      <c r="C3589" s="5" t="s">
        <v>38</v>
      </c>
      <c r="D3589" s="3">
        <v>220451</v>
      </c>
    </row>
    <row r="3590" spans="1:4" x14ac:dyDescent="0.25">
      <c r="A3590" s="5">
        <v>1998</v>
      </c>
      <c r="B3590" s="5" t="s">
        <v>9</v>
      </c>
      <c r="C3590" s="5" t="s">
        <v>38</v>
      </c>
      <c r="D3590" s="3">
        <v>227444</v>
      </c>
    </row>
    <row r="3591" spans="1:4" x14ac:dyDescent="0.25">
      <c r="A3591" s="5">
        <v>1998</v>
      </c>
      <c r="B3591" s="5" t="s">
        <v>10</v>
      </c>
      <c r="C3591" s="5" t="s">
        <v>38</v>
      </c>
      <c r="D3591" s="3">
        <v>213076</v>
      </c>
    </row>
    <row r="3592" spans="1:4" x14ac:dyDescent="0.25">
      <c r="A3592" s="5">
        <v>1998</v>
      </c>
      <c r="B3592" s="5" t="s">
        <v>11</v>
      </c>
      <c r="C3592" s="5" t="s">
        <v>38</v>
      </c>
      <c r="D3592" s="3">
        <v>206133</v>
      </c>
    </row>
    <row r="3593" spans="1:4" x14ac:dyDescent="0.25">
      <c r="A3593" s="5">
        <v>1999</v>
      </c>
      <c r="B3593" s="5" t="s">
        <v>12</v>
      </c>
      <c r="C3593" s="5" t="s">
        <v>38</v>
      </c>
      <c r="D3593" s="3">
        <v>171682</v>
      </c>
    </row>
    <row r="3594" spans="1:4" x14ac:dyDescent="0.25">
      <c r="A3594" s="5">
        <v>1999</v>
      </c>
      <c r="B3594" s="5" t="s">
        <v>13</v>
      </c>
      <c r="C3594" s="5" t="s">
        <v>38</v>
      </c>
      <c r="D3594" s="3">
        <v>167579</v>
      </c>
    </row>
    <row r="3595" spans="1:4" x14ac:dyDescent="0.25">
      <c r="A3595" s="5">
        <v>1999</v>
      </c>
      <c r="B3595" s="5" t="s">
        <v>14</v>
      </c>
      <c r="C3595" s="5" t="s">
        <v>38</v>
      </c>
      <c r="D3595" s="3">
        <v>218205</v>
      </c>
    </row>
    <row r="3596" spans="1:4" x14ac:dyDescent="0.25">
      <c r="A3596" s="5">
        <v>1999</v>
      </c>
      <c r="B3596" s="5" t="s">
        <v>15</v>
      </c>
      <c r="C3596" s="5" t="s">
        <v>38</v>
      </c>
      <c r="D3596" s="3">
        <v>219090</v>
      </c>
    </row>
    <row r="3597" spans="1:4" x14ac:dyDescent="0.25">
      <c r="A3597" s="5">
        <v>1999</v>
      </c>
      <c r="B3597" s="5" t="s">
        <v>4</v>
      </c>
      <c r="C3597" s="5" t="s">
        <v>38</v>
      </c>
      <c r="D3597" s="3">
        <v>223922</v>
      </c>
    </row>
    <row r="3598" spans="1:4" x14ac:dyDescent="0.25">
      <c r="A3598" s="5">
        <v>1999</v>
      </c>
      <c r="B3598" s="5" t="s">
        <v>5</v>
      </c>
      <c r="C3598" s="5" t="s">
        <v>38</v>
      </c>
      <c r="D3598" s="3">
        <v>223825</v>
      </c>
    </row>
    <row r="3599" spans="1:4" x14ac:dyDescent="0.25">
      <c r="A3599" s="5">
        <v>1999</v>
      </c>
      <c r="B3599" s="5" t="s">
        <v>6</v>
      </c>
      <c r="C3599" s="5" t="s">
        <v>38</v>
      </c>
      <c r="D3599" s="3">
        <v>223102</v>
      </c>
    </row>
    <row r="3600" spans="1:4" x14ac:dyDescent="0.25">
      <c r="A3600" s="5">
        <v>1999</v>
      </c>
      <c r="B3600" s="5" t="s">
        <v>7</v>
      </c>
      <c r="C3600" s="5" t="s">
        <v>38</v>
      </c>
      <c r="D3600" s="3">
        <v>215558</v>
      </c>
    </row>
    <row r="3601" spans="1:4" x14ac:dyDescent="0.25">
      <c r="A3601" s="5">
        <v>1999</v>
      </c>
      <c r="B3601" s="5" t="s">
        <v>8</v>
      </c>
      <c r="C3601" s="5" t="s">
        <v>38</v>
      </c>
      <c r="D3601" s="3">
        <v>232643</v>
      </c>
    </row>
    <row r="3602" spans="1:4" x14ac:dyDescent="0.25">
      <c r="A3602" s="5">
        <v>1999</v>
      </c>
      <c r="B3602" s="5" t="s">
        <v>9</v>
      </c>
      <c r="C3602" s="5" t="s">
        <v>38</v>
      </c>
      <c r="D3602" s="3">
        <v>225515</v>
      </c>
    </row>
    <row r="3603" spans="1:4" x14ac:dyDescent="0.25">
      <c r="A3603" s="5">
        <v>1999</v>
      </c>
      <c r="B3603" s="5" t="s">
        <v>10</v>
      </c>
      <c r="C3603" s="5" t="s">
        <v>38</v>
      </c>
      <c r="D3603" s="3">
        <v>227552</v>
      </c>
    </row>
    <row r="3604" spans="1:4" x14ac:dyDescent="0.25">
      <c r="A3604" s="5">
        <v>1999</v>
      </c>
      <c r="B3604" s="5" t="s">
        <v>11</v>
      </c>
      <c r="C3604" s="5" t="s">
        <v>38</v>
      </c>
      <c r="D3604" s="3">
        <v>217051</v>
      </c>
    </row>
    <row r="3605" spans="1:4" x14ac:dyDescent="0.25">
      <c r="A3605" s="5">
        <v>2000</v>
      </c>
      <c r="B3605" s="5" t="s">
        <v>12</v>
      </c>
      <c r="C3605" s="5" t="s">
        <v>38</v>
      </c>
      <c r="D3605" s="3">
        <v>176606</v>
      </c>
    </row>
    <row r="3606" spans="1:4" x14ac:dyDescent="0.25">
      <c r="A3606" s="5">
        <v>2000</v>
      </c>
      <c r="B3606" s="5" t="s">
        <v>13</v>
      </c>
      <c r="C3606" s="5" t="s">
        <v>38</v>
      </c>
      <c r="D3606" s="3">
        <v>182797</v>
      </c>
    </row>
    <row r="3607" spans="1:4" x14ac:dyDescent="0.25">
      <c r="A3607" s="5">
        <v>2000</v>
      </c>
      <c r="B3607" s="5" t="s">
        <v>14</v>
      </c>
      <c r="C3607" s="5" t="s">
        <v>38</v>
      </c>
      <c r="D3607" s="3">
        <v>230038</v>
      </c>
    </row>
    <row r="3608" spans="1:4" x14ac:dyDescent="0.25">
      <c r="A3608" s="5">
        <v>2000</v>
      </c>
      <c r="B3608" s="5" t="s">
        <v>15</v>
      </c>
      <c r="C3608" s="5" t="s">
        <v>38</v>
      </c>
      <c r="D3608" s="3">
        <v>206841</v>
      </c>
    </row>
    <row r="3609" spans="1:4" x14ac:dyDescent="0.25">
      <c r="A3609" s="5">
        <v>2000</v>
      </c>
      <c r="B3609" s="5" t="s">
        <v>4</v>
      </c>
      <c r="C3609" s="5" t="s">
        <v>38</v>
      </c>
      <c r="D3609" s="3">
        <v>215435</v>
      </c>
    </row>
    <row r="3610" spans="1:4" x14ac:dyDescent="0.25">
      <c r="A3610" s="5">
        <v>2000</v>
      </c>
      <c r="B3610" s="5" t="s">
        <v>5</v>
      </c>
      <c r="C3610" s="5" t="s">
        <v>38</v>
      </c>
      <c r="D3610" s="3">
        <v>207693</v>
      </c>
    </row>
    <row r="3611" spans="1:4" x14ac:dyDescent="0.25">
      <c r="A3611" s="5">
        <v>2000</v>
      </c>
      <c r="B3611" s="5" t="s">
        <v>6</v>
      </c>
      <c r="C3611" s="5" t="s">
        <v>38</v>
      </c>
      <c r="D3611" s="3">
        <v>205321</v>
      </c>
    </row>
    <row r="3612" spans="1:4" x14ac:dyDescent="0.25">
      <c r="A3612" s="5">
        <v>2000</v>
      </c>
      <c r="B3612" s="5" t="s">
        <v>7</v>
      </c>
      <c r="C3612" s="5" t="s">
        <v>38</v>
      </c>
      <c r="D3612" s="3">
        <v>222590</v>
      </c>
    </row>
    <row r="3613" spans="1:4" x14ac:dyDescent="0.25">
      <c r="A3613" s="5">
        <v>2000</v>
      </c>
      <c r="B3613" s="5" t="s">
        <v>8</v>
      </c>
      <c r="C3613" s="5" t="s">
        <v>38</v>
      </c>
      <c r="D3613" s="3">
        <v>217837</v>
      </c>
    </row>
    <row r="3614" spans="1:4" x14ac:dyDescent="0.25">
      <c r="A3614" s="5">
        <v>2000</v>
      </c>
      <c r="B3614" s="5" t="s">
        <v>9</v>
      </c>
      <c r="C3614" s="5" t="s">
        <v>38</v>
      </c>
      <c r="D3614" s="3">
        <v>217223</v>
      </c>
    </row>
    <row r="3615" spans="1:4" x14ac:dyDescent="0.25">
      <c r="A3615" s="5">
        <v>2000</v>
      </c>
      <c r="B3615" s="5" t="s">
        <v>10</v>
      </c>
      <c r="C3615" s="5" t="s">
        <v>38</v>
      </c>
      <c r="D3615" s="3">
        <v>209854</v>
      </c>
    </row>
    <row r="3616" spans="1:4" x14ac:dyDescent="0.25">
      <c r="A3616" s="5">
        <v>2000</v>
      </c>
      <c r="B3616" s="5" t="s">
        <v>11</v>
      </c>
      <c r="C3616" s="5" t="s">
        <v>38</v>
      </c>
      <c r="D3616" s="3">
        <v>192520</v>
      </c>
    </row>
    <row r="3617" spans="1:4" x14ac:dyDescent="0.25">
      <c r="A3617" s="5">
        <v>2001</v>
      </c>
      <c r="B3617" s="5" t="s">
        <v>12</v>
      </c>
      <c r="C3617" s="5" t="s">
        <v>38</v>
      </c>
      <c r="D3617" s="3">
        <v>169280</v>
      </c>
    </row>
    <row r="3618" spans="1:4" x14ac:dyDescent="0.25">
      <c r="A3618" s="5">
        <v>2001</v>
      </c>
      <c r="B3618" s="5" t="s">
        <v>13</v>
      </c>
      <c r="C3618" s="5" t="s">
        <v>38</v>
      </c>
      <c r="D3618" s="3">
        <v>166400</v>
      </c>
    </row>
    <row r="3619" spans="1:4" x14ac:dyDescent="0.25">
      <c r="A3619" s="5">
        <v>2001</v>
      </c>
      <c r="B3619" s="5" t="s">
        <v>14</v>
      </c>
      <c r="C3619" s="5" t="s">
        <v>38</v>
      </c>
      <c r="D3619" s="3">
        <v>206749</v>
      </c>
    </row>
    <row r="3620" spans="1:4" x14ac:dyDescent="0.25">
      <c r="A3620" s="5">
        <v>2001</v>
      </c>
      <c r="B3620" s="5" t="s">
        <v>15</v>
      </c>
      <c r="C3620" s="5" t="s">
        <v>38</v>
      </c>
      <c r="D3620" s="3">
        <v>200999</v>
      </c>
    </row>
    <row r="3621" spans="1:4" x14ac:dyDescent="0.25">
      <c r="A3621" s="5">
        <v>2001</v>
      </c>
      <c r="B3621" s="5" t="s">
        <v>4</v>
      </c>
      <c r="C3621" s="5" t="s">
        <v>38</v>
      </c>
      <c r="D3621" s="3">
        <v>214124</v>
      </c>
    </row>
    <row r="3622" spans="1:4" x14ac:dyDescent="0.25">
      <c r="A3622" s="5">
        <v>2001</v>
      </c>
      <c r="B3622" s="5" t="s">
        <v>5</v>
      </c>
      <c r="C3622" s="5" t="s">
        <v>38</v>
      </c>
      <c r="D3622" s="3">
        <v>198519</v>
      </c>
    </row>
    <row r="3623" spans="1:4" x14ac:dyDescent="0.25">
      <c r="A3623" s="5">
        <v>2001</v>
      </c>
      <c r="B3623" s="5" t="s">
        <v>6</v>
      </c>
      <c r="C3623" s="5" t="s">
        <v>38</v>
      </c>
      <c r="D3623" s="3">
        <v>188297</v>
      </c>
    </row>
    <row r="3624" spans="1:4" x14ac:dyDescent="0.25">
      <c r="A3624" s="5">
        <v>2001</v>
      </c>
      <c r="B3624" s="5" t="s">
        <v>7</v>
      </c>
      <c r="C3624" s="5" t="s">
        <v>38</v>
      </c>
      <c r="D3624" s="3">
        <v>206322</v>
      </c>
    </row>
    <row r="3625" spans="1:4" x14ac:dyDescent="0.25">
      <c r="A3625" s="5">
        <v>2001</v>
      </c>
      <c r="B3625" s="5" t="s">
        <v>8</v>
      </c>
      <c r="C3625" s="5" t="s">
        <v>38</v>
      </c>
      <c r="D3625" s="3">
        <v>194727</v>
      </c>
    </row>
    <row r="3626" spans="1:4" x14ac:dyDescent="0.25">
      <c r="A3626" s="5">
        <v>2001</v>
      </c>
      <c r="B3626" s="5" t="s">
        <v>9</v>
      </c>
      <c r="C3626" s="5" t="s">
        <v>38</v>
      </c>
      <c r="D3626" s="3">
        <v>203657</v>
      </c>
    </row>
    <row r="3627" spans="1:4" x14ac:dyDescent="0.25">
      <c r="A3627" s="5">
        <v>2001</v>
      </c>
      <c r="B3627" s="5" t="s">
        <v>10</v>
      </c>
      <c r="C3627" s="5" t="s">
        <v>38</v>
      </c>
      <c r="D3627" s="3">
        <v>198281</v>
      </c>
    </row>
    <row r="3628" spans="1:4" x14ac:dyDescent="0.25">
      <c r="A3628" s="5">
        <v>2001</v>
      </c>
      <c r="B3628" s="5" t="s">
        <v>11</v>
      </c>
      <c r="C3628" s="5" t="s">
        <v>38</v>
      </c>
      <c r="D3628" s="3">
        <v>154006</v>
      </c>
    </row>
    <row r="3629" spans="1:4" x14ac:dyDescent="0.25">
      <c r="A3629" s="5">
        <v>2002</v>
      </c>
      <c r="B3629" s="5" t="s">
        <v>12</v>
      </c>
      <c r="C3629" s="5" t="s">
        <v>38</v>
      </c>
      <c r="D3629" s="3">
        <v>148390</v>
      </c>
    </row>
    <row r="3630" spans="1:4" x14ac:dyDescent="0.25">
      <c r="A3630" s="5">
        <v>2002</v>
      </c>
      <c r="B3630" s="5" t="s">
        <v>13</v>
      </c>
      <c r="C3630" s="5" t="s">
        <v>38</v>
      </c>
      <c r="D3630" s="3">
        <v>144239</v>
      </c>
    </row>
    <row r="3631" spans="1:4" x14ac:dyDescent="0.25">
      <c r="A3631" s="5">
        <v>2002</v>
      </c>
      <c r="B3631" s="5" t="s">
        <v>14</v>
      </c>
      <c r="C3631" s="5" t="s">
        <v>38</v>
      </c>
      <c r="D3631" s="3">
        <v>168475</v>
      </c>
    </row>
    <row r="3632" spans="1:4" x14ac:dyDescent="0.25">
      <c r="A3632" s="5">
        <v>2002</v>
      </c>
      <c r="B3632" s="5" t="s">
        <v>15</v>
      </c>
      <c r="C3632" s="5" t="s">
        <v>38</v>
      </c>
      <c r="D3632" s="3">
        <v>178091</v>
      </c>
    </row>
    <row r="3633" spans="1:4" x14ac:dyDescent="0.25">
      <c r="A3633" s="5">
        <v>2002</v>
      </c>
      <c r="B3633" s="5" t="s">
        <v>4</v>
      </c>
      <c r="C3633" s="5" t="s">
        <v>38</v>
      </c>
      <c r="D3633" s="3">
        <v>185212</v>
      </c>
    </row>
    <row r="3634" spans="1:4" x14ac:dyDescent="0.25">
      <c r="A3634" s="5">
        <v>2002</v>
      </c>
      <c r="B3634" s="5" t="s">
        <v>5</v>
      </c>
      <c r="C3634" s="5" t="s">
        <v>38</v>
      </c>
      <c r="D3634" s="3">
        <v>170364</v>
      </c>
    </row>
    <row r="3635" spans="1:4" x14ac:dyDescent="0.25">
      <c r="A3635" s="5">
        <v>2002</v>
      </c>
      <c r="B3635" s="5" t="s">
        <v>6</v>
      </c>
      <c r="C3635" s="5" t="s">
        <v>38</v>
      </c>
      <c r="D3635" s="3">
        <v>185699</v>
      </c>
    </row>
    <row r="3636" spans="1:4" x14ac:dyDescent="0.25">
      <c r="A3636" s="5">
        <v>2002</v>
      </c>
      <c r="B3636" s="5" t="s">
        <v>7</v>
      </c>
      <c r="C3636" s="5" t="s">
        <v>38</v>
      </c>
      <c r="D3636" s="3">
        <v>195500</v>
      </c>
    </row>
    <row r="3637" spans="1:4" x14ac:dyDescent="0.25">
      <c r="A3637" s="5">
        <v>2002</v>
      </c>
      <c r="B3637" s="5" t="s">
        <v>8</v>
      </c>
      <c r="C3637" s="5" t="s">
        <v>38</v>
      </c>
      <c r="D3637" s="3">
        <v>193089</v>
      </c>
    </row>
    <row r="3638" spans="1:4" x14ac:dyDescent="0.25">
      <c r="A3638" s="5">
        <v>2002</v>
      </c>
      <c r="B3638" s="5" t="s">
        <v>9</v>
      </c>
      <c r="C3638" s="5" t="s">
        <v>38</v>
      </c>
      <c r="D3638" s="3">
        <v>205657</v>
      </c>
    </row>
    <row r="3639" spans="1:4" x14ac:dyDescent="0.25">
      <c r="A3639" s="5">
        <v>2002</v>
      </c>
      <c r="B3639" s="5" t="s">
        <v>10</v>
      </c>
      <c r="C3639" s="5" t="s">
        <v>38</v>
      </c>
      <c r="D3639" s="3">
        <v>195016</v>
      </c>
    </row>
    <row r="3640" spans="1:4" x14ac:dyDescent="0.25">
      <c r="A3640" s="5">
        <v>2002</v>
      </c>
      <c r="B3640" s="5" t="s">
        <v>11</v>
      </c>
      <c r="C3640" s="5" t="s">
        <v>38</v>
      </c>
      <c r="D3640" s="3">
        <v>179306</v>
      </c>
    </row>
    <row r="3641" spans="1:4" x14ac:dyDescent="0.25">
      <c r="A3641" s="5">
        <v>2003</v>
      </c>
      <c r="B3641" s="5" t="s">
        <v>12</v>
      </c>
      <c r="C3641" s="5" t="s">
        <v>38</v>
      </c>
      <c r="D3641" s="3">
        <v>156572</v>
      </c>
    </row>
    <row r="3642" spans="1:4" x14ac:dyDescent="0.25">
      <c r="A3642" s="5">
        <v>2003</v>
      </c>
      <c r="B3642" s="5" t="s">
        <v>13</v>
      </c>
      <c r="C3642" s="5" t="s">
        <v>38</v>
      </c>
      <c r="D3642" s="3">
        <v>152589</v>
      </c>
    </row>
    <row r="3643" spans="1:4" x14ac:dyDescent="0.25">
      <c r="A3643" s="5">
        <v>2003</v>
      </c>
      <c r="B3643" s="5" t="s">
        <v>14</v>
      </c>
      <c r="C3643" s="5" t="s">
        <v>38</v>
      </c>
      <c r="D3643" s="3">
        <v>183450</v>
      </c>
    </row>
    <row r="3644" spans="1:4" x14ac:dyDescent="0.25">
      <c r="A3644" s="5">
        <v>2003</v>
      </c>
      <c r="B3644" s="5" t="s">
        <v>15</v>
      </c>
      <c r="C3644" s="5" t="s">
        <v>38</v>
      </c>
      <c r="D3644" s="3">
        <v>202360</v>
      </c>
    </row>
    <row r="3645" spans="1:4" x14ac:dyDescent="0.25">
      <c r="A3645" s="5">
        <v>2003</v>
      </c>
      <c r="B3645" s="5" t="s">
        <v>4</v>
      </c>
      <c r="C3645" s="5" t="s">
        <v>38</v>
      </c>
      <c r="D3645" s="3">
        <v>208697</v>
      </c>
    </row>
    <row r="3646" spans="1:4" x14ac:dyDescent="0.25">
      <c r="A3646" s="5">
        <v>2003</v>
      </c>
      <c r="B3646" s="5" t="s">
        <v>5</v>
      </c>
      <c r="C3646" s="5" t="s">
        <v>38</v>
      </c>
      <c r="D3646" s="3">
        <v>199594</v>
      </c>
    </row>
    <row r="3647" spans="1:4" x14ac:dyDescent="0.25">
      <c r="A3647" s="5">
        <v>2003</v>
      </c>
      <c r="B3647" s="5" t="s">
        <v>6</v>
      </c>
      <c r="C3647" s="5" t="s">
        <v>38</v>
      </c>
      <c r="D3647" s="3">
        <v>209697</v>
      </c>
    </row>
    <row r="3648" spans="1:4" x14ac:dyDescent="0.25">
      <c r="A3648" s="5">
        <v>2003</v>
      </c>
      <c r="B3648" s="5" t="s">
        <v>7</v>
      </c>
      <c r="C3648" s="5" t="s">
        <v>38</v>
      </c>
      <c r="D3648" s="3">
        <v>212196</v>
      </c>
    </row>
    <row r="3649" spans="1:4" x14ac:dyDescent="0.25">
      <c r="A3649" s="5">
        <v>2003</v>
      </c>
      <c r="B3649" s="5" t="s">
        <v>8</v>
      </c>
      <c r="C3649" s="5" t="s">
        <v>38</v>
      </c>
      <c r="D3649" s="3">
        <v>212668</v>
      </c>
    </row>
    <row r="3650" spans="1:4" x14ac:dyDescent="0.25">
      <c r="A3650" s="5">
        <v>2003</v>
      </c>
      <c r="B3650" s="5" t="s">
        <v>9</v>
      </c>
      <c r="C3650" s="5" t="s">
        <v>38</v>
      </c>
      <c r="D3650" s="3">
        <v>212668</v>
      </c>
    </row>
    <row r="3651" spans="1:4" x14ac:dyDescent="0.25">
      <c r="A3651" s="5">
        <v>2003</v>
      </c>
      <c r="B3651" s="5" t="s">
        <v>10</v>
      </c>
      <c r="C3651" s="5" t="s">
        <v>38</v>
      </c>
      <c r="D3651" s="3">
        <v>197674</v>
      </c>
    </row>
    <row r="3652" spans="1:4" x14ac:dyDescent="0.25">
      <c r="A3652" s="5">
        <v>2003</v>
      </c>
      <c r="B3652" s="5" t="s">
        <v>11</v>
      </c>
      <c r="C3652" s="5" t="s">
        <v>38</v>
      </c>
      <c r="D3652" s="3">
        <v>196147</v>
      </c>
    </row>
    <row r="3653" spans="1:4" x14ac:dyDescent="0.25">
      <c r="A3653" s="5">
        <v>2004</v>
      </c>
      <c r="B3653" s="5" t="s">
        <v>12</v>
      </c>
      <c r="C3653" s="5" t="s">
        <v>38</v>
      </c>
      <c r="D3653" s="3">
        <v>162946</v>
      </c>
    </row>
    <row r="3654" spans="1:4" x14ac:dyDescent="0.25">
      <c r="A3654" s="5">
        <v>2004</v>
      </c>
      <c r="B3654" s="5" t="s">
        <v>13</v>
      </c>
      <c r="C3654" s="5" t="s">
        <v>38</v>
      </c>
      <c r="D3654" s="3">
        <v>173675</v>
      </c>
    </row>
    <row r="3655" spans="1:4" x14ac:dyDescent="0.25">
      <c r="A3655" s="5">
        <v>2004</v>
      </c>
      <c r="B3655" s="5" t="s">
        <v>14</v>
      </c>
      <c r="C3655" s="5" t="s">
        <v>38</v>
      </c>
      <c r="D3655" s="3">
        <v>223703</v>
      </c>
    </row>
    <row r="3656" spans="1:4" x14ac:dyDescent="0.25">
      <c r="A3656" s="5">
        <v>2004</v>
      </c>
      <c r="B3656" s="5" t="s">
        <v>15</v>
      </c>
      <c r="C3656" s="5" t="s">
        <v>38</v>
      </c>
      <c r="D3656" s="3">
        <v>210802</v>
      </c>
    </row>
    <row r="3657" spans="1:4" x14ac:dyDescent="0.25">
      <c r="A3657" s="5">
        <v>2004</v>
      </c>
      <c r="B3657" s="5" t="s">
        <v>4</v>
      </c>
      <c r="C3657" s="5" t="s">
        <v>38</v>
      </c>
      <c r="D3657" s="3">
        <v>210872</v>
      </c>
    </row>
    <row r="3658" spans="1:4" x14ac:dyDescent="0.25">
      <c r="A3658" s="5">
        <v>2004</v>
      </c>
      <c r="B3658" s="5" t="s">
        <v>5</v>
      </c>
      <c r="C3658" s="5" t="s">
        <v>38</v>
      </c>
      <c r="D3658" s="3">
        <v>217133</v>
      </c>
    </row>
    <row r="3659" spans="1:4" x14ac:dyDescent="0.25">
      <c r="A3659" s="5">
        <v>2004</v>
      </c>
      <c r="B3659" s="5" t="s">
        <v>6</v>
      </c>
      <c r="C3659" s="5" t="s">
        <v>38</v>
      </c>
      <c r="D3659" s="3">
        <v>214694</v>
      </c>
    </row>
    <row r="3660" spans="1:4" x14ac:dyDescent="0.25">
      <c r="A3660" s="5">
        <v>2004</v>
      </c>
      <c r="B3660" s="5" t="s">
        <v>7</v>
      </c>
      <c r="C3660" s="5" t="s">
        <v>38</v>
      </c>
      <c r="D3660" s="3">
        <v>216489</v>
      </c>
    </row>
    <row r="3661" spans="1:4" x14ac:dyDescent="0.25">
      <c r="A3661" s="5">
        <v>2004</v>
      </c>
      <c r="B3661" s="5" t="s">
        <v>8</v>
      </c>
      <c r="C3661" s="5" t="s">
        <v>38</v>
      </c>
      <c r="D3661" s="3">
        <v>229826</v>
      </c>
    </row>
    <row r="3662" spans="1:4" x14ac:dyDescent="0.25">
      <c r="A3662" s="5">
        <v>2004</v>
      </c>
      <c r="B3662" s="5" t="s">
        <v>9</v>
      </c>
      <c r="C3662" s="5" t="s">
        <v>38</v>
      </c>
      <c r="D3662" s="3">
        <v>221328</v>
      </c>
    </row>
    <row r="3663" spans="1:4" x14ac:dyDescent="0.25">
      <c r="A3663" s="5">
        <v>2004</v>
      </c>
      <c r="B3663" s="5" t="s">
        <v>10</v>
      </c>
      <c r="C3663" s="5" t="s">
        <v>38</v>
      </c>
      <c r="D3663" s="3">
        <v>224228</v>
      </c>
    </row>
    <row r="3664" spans="1:4" x14ac:dyDescent="0.25">
      <c r="A3664" s="5">
        <v>2004</v>
      </c>
      <c r="B3664" s="5" t="s">
        <v>11</v>
      </c>
      <c r="C3664" s="5" t="s">
        <v>38</v>
      </c>
      <c r="D3664" s="3">
        <v>210719</v>
      </c>
    </row>
    <row r="3665" spans="1:4" x14ac:dyDescent="0.25">
      <c r="A3665" s="5">
        <v>2005</v>
      </c>
      <c r="B3665" s="5" t="s">
        <v>12</v>
      </c>
      <c r="C3665" s="5" t="s">
        <v>38</v>
      </c>
      <c r="D3665" s="3">
        <v>171779</v>
      </c>
    </row>
    <row r="3666" spans="1:4" x14ac:dyDescent="0.25">
      <c r="A3666" s="5">
        <v>2005</v>
      </c>
      <c r="B3666" s="5" t="s">
        <v>13</v>
      </c>
      <c r="C3666" s="5" t="s">
        <v>38</v>
      </c>
      <c r="D3666" s="3">
        <v>167335</v>
      </c>
    </row>
    <row r="3667" spans="1:4" x14ac:dyDescent="0.25">
      <c r="A3667" s="5">
        <v>2005</v>
      </c>
      <c r="B3667" s="5" t="s">
        <v>14</v>
      </c>
      <c r="C3667" s="5" t="s">
        <v>38</v>
      </c>
      <c r="D3667" s="3">
        <v>223654</v>
      </c>
    </row>
    <row r="3668" spans="1:4" x14ac:dyDescent="0.25">
      <c r="A3668" s="5">
        <v>2005</v>
      </c>
      <c r="B3668" s="5" t="s">
        <v>15</v>
      </c>
      <c r="C3668" s="5" t="s">
        <v>38</v>
      </c>
      <c r="D3668" s="3">
        <v>229857</v>
      </c>
    </row>
    <row r="3669" spans="1:4" x14ac:dyDescent="0.25">
      <c r="A3669" s="5">
        <v>2005</v>
      </c>
      <c r="B3669" s="5" t="s">
        <v>4</v>
      </c>
      <c r="C3669" s="5" t="s">
        <v>38</v>
      </c>
      <c r="D3669" s="3">
        <v>226826</v>
      </c>
    </row>
    <row r="3670" spans="1:4" x14ac:dyDescent="0.25">
      <c r="A3670" s="5">
        <v>2005</v>
      </c>
      <c r="B3670" s="5" t="s">
        <v>5</v>
      </c>
      <c r="C3670" s="5" t="s">
        <v>38</v>
      </c>
      <c r="D3670" s="3">
        <v>213677</v>
      </c>
    </row>
    <row r="3671" spans="1:4" x14ac:dyDescent="0.25">
      <c r="A3671" s="5">
        <v>2005</v>
      </c>
      <c r="B3671" s="5" t="s">
        <v>6</v>
      </c>
      <c r="C3671" s="5" t="s">
        <v>38</v>
      </c>
      <c r="D3671" s="3">
        <v>212817</v>
      </c>
    </row>
    <row r="3672" spans="1:4" x14ac:dyDescent="0.25">
      <c r="A3672" s="5">
        <v>2005</v>
      </c>
      <c r="B3672" s="5" t="s">
        <v>7</v>
      </c>
      <c r="C3672" s="5" t="s">
        <v>38</v>
      </c>
      <c r="D3672" s="3">
        <v>214172</v>
      </c>
    </row>
    <row r="3673" spans="1:4" x14ac:dyDescent="0.25">
      <c r="A3673" s="5">
        <v>2005</v>
      </c>
      <c r="B3673" s="5" t="s">
        <v>8</v>
      </c>
      <c r="C3673" s="5" t="s">
        <v>38</v>
      </c>
      <c r="D3673" s="3">
        <v>227206</v>
      </c>
    </row>
    <row r="3674" spans="1:4" x14ac:dyDescent="0.25">
      <c r="A3674" s="5">
        <v>2005</v>
      </c>
      <c r="B3674" s="5" t="s">
        <v>9</v>
      </c>
      <c r="C3674" s="5" t="s">
        <v>38</v>
      </c>
      <c r="D3674" s="3">
        <v>216219</v>
      </c>
    </row>
    <row r="3675" spans="1:4" x14ac:dyDescent="0.25">
      <c r="A3675" s="5">
        <v>2005</v>
      </c>
      <c r="B3675" s="5" t="s">
        <v>10</v>
      </c>
      <c r="C3675" s="5" t="s">
        <v>38</v>
      </c>
      <c r="D3675" s="3">
        <v>223248</v>
      </c>
    </row>
    <row r="3676" spans="1:4" x14ac:dyDescent="0.25">
      <c r="A3676" s="5">
        <v>2005</v>
      </c>
      <c r="B3676" s="5" t="s">
        <v>11</v>
      </c>
      <c r="C3676" s="5" t="s">
        <v>38</v>
      </c>
      <c r="D3676" s="3">
        <v>214462</v>
      </c>
    </row>
    <row r="3677" spans="1:4" x14ac:dyDescent="0.25">
      <c r="A3677" s="5">
        <v>2006</v>
      </c>
      <c r="B3677" s="5" t="s">
        <v>12</v>
      </c>
      <c r="C3677" s="5" t="s">
        <v>38</v>
      </c>
      <c r="D3677" s="3">
        <v>178200</v>
      </c>
    </row>
    <row r="3678" spans="1:4" x14ac:dyDescent="0.25">
      <c r="A3678" s="5">
        <v>2006</v>
      </c>
      <c r="B3678" s="5" t="s">
        <v>13</v>
      </c>
      <c r="C3678" s="5" t="s">
        <v>38</v>
      </c>
      <c r="D3678" s="3">
        <v>179100</v>
      </c>
    </row>
    <row r="3679" spans="1:4" x14ac:dyDescent="0.25">
      <c r="A3679" s="5">
        <v>2006</v>
      </c>
      <c r="B3679" s="5" t="s">
        <v>14</v>
      </c>
      <c r="C3679" s="5" t="s">
        <v>38</v>
      </c>
      <c r="D3679" s="3">
        <v>221682</v>
      </c>
    </row>
    <row r="3680" spans="1:4" x14ac:dyDescent="0.25">
      <c r="A3680" s="5">
        <v>2006</v>
      </c>
      <c r="B3680" s="5" t="s">
        <v>15</v>
      </c>
      <c r="C3680" s="5" t="s">
        <v>38</v>
      </c>
      <c r="D3680" s="3">
        <v>212615</v>
      </c>
    </row>
    <row r="3681" spans="1:4" x14ac:dyDescent="0.25">
      <c r="A3681" s="5">
        <v>2006</v>
      </c>
      <c r="B3681" s="5" t="s">
        <v>4</v>
      </c>
      <c r="C3681" s="5" t="s">
        <v>38</v>
      </c>
      <c r="D3681" s="3">
        <v>217945</v>
      </c>
    </row>
    <row r="3682" spans="1:4" x14ac:dyDescent="0.25">
      <c r="A3682" s="5">
        <v>2006</v>
      </c>
      <c r="B3682" s="5" t="s">
        <v>5</v>
      </c>
      <c r="C3682" s="5" t="s">
        <v>38</v>
      </c>
      <c r="D3682" s="3">
        <v>212370</v>
      </c>
    </row>
    <row r="3683" spans="1:4" x14ac:dyDescent="0.25">
      <c r="A3683" s="5">
        <v>2006</v>
      </c>
      <c r="B3683" s="5" t="s">
        <v>6</v>
      </c>
      <c r="C3683" s="5" t="s">
        <v>38</v>
      </c>
      <c r="D3683" s="3">
        <v>219059</v>
      </c>
    </row>
    <row r="3684" spans="1:4" x14ac:dyDescent="0.25">
      <c r="A3684" s="5">
        <v>2006</v>
      </c>
      <c r="B3684" s="5" t="s">
        <v>7</v>
      </c>
      <c r="C3684" s="5" t="s">
        <v>38</v>
      </c>
      <c r="D3684" s="3">
        <v>231265</v>
      </c>
    </row>
    <row r="3685" spans="1:4" x14ac:dyDescent="0.25">
      <c r="A3685" s="5">
        <v>2006</v>
      </c>
      <c r="B3685" s="5" t="s">
        <v>8</v>
      </c>
      <c r="C3685" s="5" t="s">
        <v>38</v>
      </c>
      <c r="D3685" s="3">
        <v>229393</v>
      </c>
    </row>
    <row r="3686" spans="1:4" x14ac:dyDescent="0.25">
      <c r="A3686" s="5">
        <v>2006</v>
      </c>
      <c r="B3686" s="5" t="s">
        <v>9</v>
      </c>
      <c r="C3686" s="5" t="s">
        <v>38</v>
      </c>
      <c r="D3686" s="3">
        <v>225948</v>
      </c>
    </row>
    <row r="3687" spans="1:4" x14ac:dyDescent="0.25">
      <c r="A3687" s="5">
        <v>2006</v>
      </c>
      <c r="B3687" s="5" t="s">
        <v>10</v>
      </c>
      <c r="C3687" s="5" t="s">
        <v>38</v>
      </c>
      <c r="D3687" s="3">
        <v>230623</v>
      </c>
    </row>
    <row r="3688" spans="1:4" x14ac:dyDescent="0.25">
      <c r="A3688" s="5">
        <v>2006</v>
      </c>
      <c r="B3688" s="5" t="s">
        <v>11</v>
      </c>
      <c r="C3688" s="5" t="s">
        <v>38</v>
      </c>
      <c r="D3688" s="3">
        <v>202316</v>
      </c>
    </row>
    <row r="3689" spans="1:4" x14ac:dyDescent="0.25">
      <c r="A3689" s="5">
        <v>2007</v>
      </c>
      <c r="B3689" s="5" t="s">
        <v>12</v>
      </c>
      <c r="C3689" s="5" t="s">
        <v>38</v>
      </c>
      <c r="D3689" s="3">
        <v>180177</v>
      </c>
    </row>
    <row r="3690" spans="1:4" x14ac:dyDescent="0.25">
      <c r="A3690" s="5">
        <v>2007</v>
      </c>
      <c r="B3690" s="5" t="s">
        <v>13</v>
      </c>
      <c r="C3690" s="5" t="s">
        <v>38</v>
      </c>
      <c r="D3690" s="3">
        <v>179921</v>
      </c>
    </row>
    <row r="3691" spans="1:4" x14ac:dyDescent="0.25">
      <c r="A3691" s="5">
        <v>2007</v>
      </c>
      <c r="B3691" s="5" t="s">
        <v>14</v>
      </c>
      <c r="C3691" s="5" t="s">
        <v>38</v>
      </c>
      <c r="D3691" s="3">
        <v>230593</v>
      </c>
    </row>
    <row r="3692" spans="1:4" x14ac:dyDescent="0.25">
      <c r="A3692" s="5">
        <v>2007</v>
      </c>
      <c r="B3692" s="5" t="s">
        <v>15</v>
      </c>
      <c r="C3692" s="5" t="s">
        <v>38</v>
      </c>
      <c r="D3692" s="3">
        <v>207842</v>
      </c>
    </row>
    <row r="3693" spans="1:4" x14ac:dyDescent="0.25">
      <c r="A3693" s="5">
        <v>2007</v>
      </c>
      <c r="B3693" s="5" t="s">
        <v>4</v>
      </c>
      <c r="C3693" s="5" t="s">
        <v>38</v>
      </c>
      <c r="D3693" s="3">
        <v>182083</v>
      </c>
    </row>
    <row r="3694" spans="1:4" x14ac:dyDescent="0.25">
      <c r="A3694" s="5">
        <v>2007</v>
      </c>
      <c r="B3694" s="5" t="s">
        <v>5</v>
      </c>
      <c r="C3694" s="5" t="s">
        <v>38</v>
      </c>
      <c r="D3694" s="3">
        <v>169979</v>
      </c>
    </row>
    <row r="3695" spans="1:4" x14ac:dyDescent="0.25">
      <c r="A3695" s="5">
        <v>2007</v>
      </c>
      <c r="B3695" s="5" t="s">
        <v>6</v>
      </c>
      <c r="C3695" s="5" t="s">
        <v>38</v>
      </c>
      <c r="D3695" s="3">
        <v>173451</v>
      </c>
    </row>
    <row r="3696" spans="1:4" x14ac:dyDescent="0.25">
      <c r="A3696" s="5">
        <v>2007</v>
      </c>
      <c r="B3696" s="5" t="s">
        <v>7</v>
      </c>
      <c r="C3696" s="5" t="s">
        <v>38</v>
      </c>
      <c r="D3696" s="3">
        <v>206345</v>
      </c>
    </row>
    <row r="3697" spans="1:4" x14ac:dyDescent="0.25">
      <c r="A3697" s="5">
        <v>2007</v>
      </c>
      <c r="B3697" s="5" t="s">
        <v>8</v>
      </c>
      <c r="C3697" s="5" t="s">
        <v>38</v>
      </c>
      <c r="D3697" s="3">
        <v>204897</v>
      </c>
    </row>
    <row r="3698" spans="1:4" x14ac:dyDescent="0.25">
      <c r="A3698" s="5">
        <v>2007</v>
      </c>
      <c r="B3698" s="5" t="s">
        <v>9</v>
      </c>
      <c r="C3698" s="5" t="s">
        <v>38</v>
      </c>
      <c r="D3698" s="3">
        <v>213801</v>
      </c>
    </row>
    <row r="3699" spans="1:4" x14ac:dyDescent="0.25">
      <c r="A3699" s="5">
        <v>2007</v>
      </c>
      <c r="B3699" s="5" t="s">
        <v>10</v>
      </c>
      <c r="C3699" s="5" t="s">
        <v>38</v>
      </c>
      <c r="D3699" s="3">
        <v>217263</v>
      </c>
    </row>
    <row r="3700" spans="1:4" x14ac:dyDescent="0.25">
      <c r="A3700" s="5">
        <v>2007</v>
      </c>
      <c r="B3700" s="5" t="s">
        <v>11</v>
      </c>
      <c r="C3700" s="5" t="s">
        <v>38</v>
      </c>
      <c r="D3700" s="3">
        <v>186965</v>
      </c>
    </row>
    <row r="3701" spans="1:4" x14ac:dyDescent="0.25">
      <c r="A3701" s="5">
        <v>2008</v>
      </c>
      <c r="B3701" s="5" t="s">
        <v>12</v>
      </c>
      <c r="C3701" s="5" t="s">
        <v>38</v>
      </c>
      <c r="D3701" s="3">
        <v>168936</v>
      </c>
    </row>
    <row r="3702" spans="1:4" x14ac:dyDescent="0.25">
      <c r="A3702" s="5">
        <v>2008</v>
      </c>
      <c r="B3702" s="5" t="s">
        <v>13</v>
      </c>
      <c r="C3702" s="5" t="s">
        <v>38</v>
      </c>
      <c r="D3702" s="3">
        <v>177589</v>
      </c>
    </row>
    <row r="3703" spans="1:4" x14ac:dyDescent="0.25">
      <c r="A3703" s="5">
        <v>2008</v>
      </c>
      <c r="B3703" s="5" t="s">
        <v>14</v>
      </c>
      <c r="C3703" s="5" t="s">
        <v>38</v>
      </c>
      <c r="D3703" s="3">
        <v>187788</v>
      </c>
    </row>
    <row r="3704" spans="1:4" x14ac:dyDescent="0.25">
      <c r="A3704" s="5">
        <v>2008</v>
      </c>
      <c r="B3704" s="5" t="s">
        <v>15</v>
      </c>
      <c r="C3704" s="5" t="s">
        <v>38</v>
      </c>
      <c r="D3704" s="3">
        <v>207767</v>
      </c>
    </row>
    <row r="3705" spans="1:4" x14ac:dyDescent="0.25">
      <c r="A3705" s="5">
        <v>2008</v>
      </c>
      <c r="B3705" s="5" t="s">
        <v>4</v>
      </c>
      <c r="C3705" s="5" t="s">
        <v>38</v>
      </c>
      <c r="D3705" s="3">
        <v>200906</v>
      </c>
    </row>
    <row r="3706" spans="1:4" x14ac:dyDescent="0.25">
      <c r="A3706" s="5">
        <v>2008</v>
      </c>
      <c r="B3706" s="5" t="s">
        <v>5</v>
      </c>
      <c r="C3706" s="5" t="s">
        <v>38</v>
      </c>
      <c r="D3706" s="3">
        <v>187043</v>
      </c>
    </row>
    <row r="3707" spans="1:4" x14ac:dyDescent="0.25">
      <c r="A3707" s="5">
        <v>2008</v>
      </c>
      <c r="B3707" s="5" t="s">
        <v>6</v>
      </c>
      <c r="C3707" s="5" t="s">
        <v>38</v>
      </c>
      <c r="D3707" s="3">
        <v>201598</v>
      </c>
    </row>
    <row r="3708" spans="1:4" x14ac:dyDescent="0.25">
      <c r="A3708" s="5">
        <v>2008</v>
      </c>
      <c r="B3708" s="5" t="s">
        <v>7</v>
      </c>
      <c r="C3708" s="5" t="s">
        <v>38</v>
      </c>
      <c r="D3708" s="3">
        <v>194118</v>
      </c>
    </row>
    <row r="3709" spans="1:4" x14ac:dyDescent="0.25">
      <c r="A3709" s="5">
        <v>2008</v>
      </c>
      <c r="B3709" s="5" t="s">
        <v>8</v>
      </c>
      <c r="C3709" s="5" t="s">
        <v>38</v>
      </c>
      <c r="D3709" s="3">
        <v>194581</v>
      </c>
    </row>
    <row r="3710" spans="1:4" x14ac:dyDescent="0.25">
      <c r="A3710" s="5">
        <v>2008</v>
      </c>
      <c r="B3710" s="5" t="s">
        <v>9</v>
      </c>
      <c r="C3710" s="5" t="s">
        <v>38</v>
      </c>
      <c r="D3710" s="3">
        <v>203657</v>
      </c>
    </row>
    <row r="3711" spans="1:4" x14ac:dyDescent="0.25">
      <c r="A3711" s="5">
        <v>2008</v>
      </c>
      <c r="B3711" s="5" t="s">
        <v>10</v>
      </c>
      <c r="C3711" s="5" t="s">
        <v>38</v>
      </c>
      <c r="D3711" s="3">
        <v>190717</v>
      </c>
    </row>
    <row r="3712" spans="1:4" x14ac:dyDescent="0.25">
      <c r="A3712" s="5">
        <v>2008</v>
      </c>
      <c r="B3712" s="5" t="s">
        <v>11</v>
      </c>
      <c r="C3712" s="5" t="s">
        <v>38</v>
      </c>
      <c r="D3712" s="3">
        <v>178668</v>
      </c>
    </row>
    <row r="3713" spans="1:4" x14ac:dyDescent="0.25">
      <c r="A3713" s="5">
        <v>2009</v>
      </c>
      <c r="B3713" s="5" t="s">
        <v>12</v>
      </c>
      <c r="C3713" s="5" t="s">
        <v>38</v>
      </c>
      <c r="D3713" s="3">
        <v>155969</v>
      </c>
    </row>
    <row r="3714" spans="1:4" x14ac:dyDescent="0.25">
      <c r="A3714" s="5">
        <v>2009</v>
      </c>
      <c r="B3714" s="5" t="s">
        <v>13</v>
      </c>
      <c r="C3714" s="5" t="s">
        <v>38</v>
      </c>
      <c r="D3714" s="3">
        <v>150330</v>
      </c>
    </row>
    <row r="3715" spans="1:4" x14ac:dyDescent="0.25">
      <c r="A3715" s="5">
        <v>2009</v>
      </c>
      <c r="B3715" s="5" t="s">
        <v>14</v>
      </c>
      <c r="C3715" s="5" t="s">
        <v>38</v>
      </c>
      <c r="D3715" s="3">
        <v>180536</v>
      </c>
    </row>
    <row r="3716" spans="1:4" x14ac:dyDescent="0.25">
      <c r="A3716" s="5">
        <v>2009</v>
      </c>
      <c r="B3716" s="5" t="s">
        <v>15</v>
      </c>
      <c r="C3716" s="5" t="s">
        <v>38</v>
      </c>
      <c r="D3716" s="3">
        <v>181165</v>
      </c>
    </row>
    <row r="3717" spans="1:4" x14ac:dyDescent="0.25">
      <c r="A3717" s="5">
        <v>2009</v>
      </c>
      <c r="B3717" s="5" t="s">
        <v>4</v>
      </c>
      <c r="C3717" s="5" t="s">
        <v>38</v>
      </c>
      <c r="D3717" s="3">
        <v>179561</v>
      </c>
    </row>
    <row r="3718" spans="1:4" x14ac:dyDescent="0.25">
      <c r="A3718" s="5">
        <v>2009</v>
      </c>
      <c r="B3718" s="5" t="s">
        <v>5</v>
      </c>
      <c r="C3718" s="5" t="s">
        <v>38</v>
      </c>
      <c r="D3718" s="3">
        <v>185347</v>
      </c>
    </row>
    <row r="3719" spans="1:4" x14ac:dyDescent="0.25">
      <c r="A3719" s="5">
        <v>2009</v>
      </c>
      <c r="B3719" s="5" t="s">
        <v>6</v>
      </c>
      <c r="C3719" s="5" t="s">
        <v>38</v>
      </c>
      <c r="D3719" s="3">
        <v>162024</v>
      </c>
    </row>
    <row r="3720" spans="1:4" x14ac:dyDescent="0.25">
      <c r="A3720" s="5">
        <v>2009</v>
      </c>
      <c r="B3720" s="5" t="s">
        <v>7</v>
      </c>
      <c r="C3720" s="5" t="s">
        <v>38</v>
      </c>
      <c r="D3720" s="3">
        <v>173903</v>
      </c>
    </row>
    <row r="3721" spans="1:4" x14ac:dyDescent="0.25">
      <c r="A3721" s="5">
        <v>2009</v>
      </c>
      <c r="B3721" s="5" t="s">
        <v>8</v>
      </c>
      <c r="C3721" s="5" t="s">
        <v>38</v>
      </c>
      <c r="D3721" s="3">
        <v>189710</v>
      </c>
    </row>
    <row r="3722" spans="1:4" x14ac:dyDescent="0.25">
      <c r="A3722" s="5">
        <v>2009</v>
      </c>
      <c r="B3722" s="5" t="s">
        <v>9</v>
      </c>
      <c r="C3722" s="5" t="s">
        <v>38</v>
      </c>
      <c r="D3722" s="3">
        <v>191083</v>
      </c>
    </row>
    <row r="3723" spans="1:4" x14ac:dyDescent="0.25">
      <c r="A3723" s="5">
        <v>2009</v>
      </c>
      <c r="B3723" s="5" t="s">
        <v>10</v>
      </c>
      <c r="C3723" s="5" t="s">
        <v>38</v>
      </c>
      <c r="D3723" s="3">
        <v>180041</v>
      </c>
    </row>
    <row r="3724" spans="1:4" x14ac:dyDescent="0.25">
      <c r="A3724" s="5">
        <v>2009</v>
      </c>
      <c r="B3724" s="5" t="s">
        <v>11</v>
      </c>
      <c r="C3724" s="5" t="s">
        <v>38</v>
      </c>
      <c r="D3724" s="3">
        <v>179367</v>
      </c>
    </row>
    <row r="3725" spans="1:4" x14ac:dyDescent="0.25">
      <c r="A3725" s="5">
        <v>2010</v>
      </c>
      <c r="B3725" s="5" t="s">
        <v>12</v>
      </c>
      <c r="C3725" s="5" t="s">
        <v>38</v>
      </c>
      <c r="D3725" s="3">
        <v>146543</v>
      </c>
    </row>
    <row r="3726" spans="1:4" x14ac:dyDescent="0.25">
      <c r="A3726" s="5">
        <v>2010</v>
      </c>
      <c r="B3726" s="5" t="s">
        <v>13</v>
      </c>
      <c r="C3726" s="5" t="s">
        <v>38</v>
      </c>
      <c r="D3726" s="3">
        <v>146083</v>
      </c>
    </row>
    <row r="3727" spans="1:4" x14ac:dyDescent="0.25">
      <c r="A3727" s="5">
        <v>2010</v>
      </c>
      <c r="B3727" s="5" t="s">
        <v>14</v>
      </c>
      <c r="C3727" s="5" t="s">
        <v>38</v>
      </c>
      <c r="D3727" s="3">
        <v>197498</v>
      </c>
    </row>
    <row r="3728" spans="1:4" x14ac:dyDescent="0.25">
      <c r="A3728" s="5">
        <v>2010</v>
      </c>
      <c r="B3728" s="5" t="s">
        <v>15</v>
      </c>
      <c r="C3728" s="5" t="s">
        <v>38</v>
      </c>
      <c r="D3728" s="3">
        <v>192044</v>
      </c>
    </row>
    <row r="3729" spans="1:4" x14ac:dyDescent="0.25">
      <c r="A3729" s="5">
        <v>2010</v>
      </c>
      <c r="B3729" s="5" t="s">
        <v>4</v>
      </c>
      <c r="C3729" s="5" t="s">
        <v>38</v>
      </c>
      <c r="D3729" s="3">
        <v>183022</v>
      </c>
    </row>
    <row r="3730" spans="1:4" x14ac:dyDescent="0.25">
      <c r="A3730" s="5">
        <v>2010</v>
      </c>
      <c r="B3730" s="5" t="s">
        <v>5</v>
      </c>
      <c r="C3730" s="5" t="s">
        <v>38</v>
      </c>
      <c r="D3730" s="3">
        <v>192744</v>
      </c>
    </row>
    <row r="3731" spans="1:4" x14ac:dyDescent="0.25">
      <c r="A3731" s="5">
        <v>2010</v>
      </c>
      <c r="B3731" s="5" t="s">
        <v>6</v>
      </c>
      <c r="C3731" s="5" t="s">
        <v>38</v>
      </c>
      <c r="D3731" s="3">
        <v>187507</v>
      </c>
    </row>
    <row r="3732" spans="1:4" x14ac:dyDescent="0.25">
      <c r="A3732" s="5">
        <v>2010</v>
      </c>
      <c r="B3732" s="5" t="s">
        <v>7</v>
      </c>
      <c r="C3732" s="5" t="s">
        <v>38</v>
      </c>
      <c r="D3732" s="3">
        <v>193739</v>
      </c>
    </row>
    <row r="3733" spans="1:4" x14ac:dyDescent="0.25">
      <c r="A3733" s="5">
        <v>2010</v>
      </c>
      <c r="B3733" s="5" t="s">
        <v>8</v>
      </c>
      <c r="C3733" s="5" t="s">
        <v>38</v>
      </c>
      <c r="D3733" s="3">
        <v>198923</v>
      </c>
    </row>
    <row r="3734" spans="1:4" x14ac:dyDescent="0.25">
      <c r="A3734" s="5">
        <v>2010</v>
      </c>
      <c r="B3734" s="5" t="s">
        <v>9</v>
      </c>
      <c r="C3734" s="5" t="s">
        <v>38</v>
      </c>
      <c r="D3734" s="3">
        <v>173919</v>
      </c>
    </row>
    <row r="3735" spans="1:4" x14ac:dyDescent="0.25">
      <c r="A3735" s="5">
        <v>2010</v>
      </c>
      <c r="B3735" s="5" t="s">
        <v>10</v>
      </c>
      <c r="C3735" s="5" t="s">
        <v>38</v>
      </c>
      <c r="D3735" s="3">
        <v>174639</v>
      </c>
    </row>
    <row r="3736" spans="1:4" x14ac:dyDescent="0.25">
      <c r="A3736" s="5">
        <v>2010</v>
      </c>
      <c r="B3736" s="5" t="s">
        <v>11</v>
      </c>
      <c r="C3736" s="5" t="s">
        <v>38</v>
      </c>
      <c r="D3736" s="3">
        <v>176063</v>
      </c>
    </row>
    <row r="3737" spans="1:4" x14ac:dyDescent="0.25">
      <c r="A3737" s="5">
        <v>2011</v>
      </c>
      <c r="B3737" s="5" t="s">
        <v>12</v>
      </c>
      <c r="C3737" s="5" t="s">
        <v>38</v>
      </c>
      <c r="D3737" s="3">
        <v>144348</v>
      </c>
    </row>
    <row r="3738" spans="1:4" x14ac:dyDescent="0.25">
      <c r="A3738" s="5">
        <v>2011</v>
      </c>
      <c r="B3738" s="5" t="s">
        <v>13</v>
      </c>
      <c r="C3738" s="5" t="s">
        <v>38</v>
      </c>
      <c r="D3738" s="3">
        <v>139988</v>
      </c>
    </row>
    <row r="3739" spans="1:4" x14ac:dyDescent="0.25">
      <c r="A3739" s="5">
        <v>2011</v>
      </c>
      <c r="B3739" s="5" t="s">
        <v>14</v>
      </c>
      <c r="C3739" s="5" t="s">
        <v>38</v>
      </c>
      <c r="D3739" s="3">
        <v>159013</v>
      </c>
    </row>
    <row r="3740" spans="1:4" x14ac:dyDescent="0.25">
      <c r="A3740" s="5">
        <v>2011</v>
      </c>
      <c r="B3740" s="5" t="s">
        <v>15</v>
      </c>
      <c r="C3740" s="5" t="s">
        <v>38</v>
      </c>
      <c r="D3740" s="3">
        <v>154817</v>
      </c>
    </row>
    <row r="3741" spans="1:4" x14ac:dyDescent="0.25">
      <c r="A3741" s="5">
        <v>2011</v>
      </c>
      <c r="B3741" s="5" t="s">
        <v>4</v>
      </c>
      <c r="C3741" s="5" t="s">
        <v>38</v>
      </c>
      <c r="D3741" s="3">
        <v>173341</v>
      </c>
    </row>
    <row r="3742" spans="1:4" x14ac:dyDescent="0.25">
      <c r="A3742" s="5">
        <v>2011</v>
      </c>
      <c r="B3742" s="5" t="s">
        <v>5</v>
      </c>
      <c r="C3742" s="5" t="s">
        <v>38</v>
      </c>
      <c r="D3742" s="3">
        <v>156903</v>
      </c>
    </row>
    <row r="3743" spans="1:4" x14ac:dyDescent="0.25">
      <c r="A3743" s="5">
        <v>2011</v>
      </c>
      <c r="B3743" s="5" t="s">
        <v>6</v>
      </c>
      <c r="C3743" s="5" t="s">
        <v>38</v>
      </c>
      <c r="D3743" s="3">
        <v>119670</v>
      </c>
    </row>
    <row r="3744" spans="1:4" x14ac:dyDescent="0.25">
      <c r="A3744" s="5">
        <v>2011</v>
      </c>
      <c r="B3744" s="5" t="s">
        <v>7</v>
      </c>
      <c r="C3744" s="5" t="s">
        <v>38</v>
      </c>
      <c r="D3744" s="3">
        <v>150242</v>
      </c>
    </row>
    <row r="3745" spans="1:4" x14ac:dyDescent="0.25">
      <c r="A3745" s="5">
        <v>2011</v>
      </c>
      <c r="B3745" s="5" t="s">
        <v>8</v>
      </c>
      <c r="C3745" s="5" t="s">
        <v>38</v>
      </c>
      <c r="D3745" s="3">
        <v>159835</v>
      </c>
    </row>
    <row r="3746" spans="1:4" x14ac:dyDescent="0.25">
      <c r="A3746" s="5">
        <v>2011</v>
      </c>
      <c r="B3746" s="5" t="s">
        <v>9</v>
      </c>
      <c r="C3746" s="5" t="s">
        <v>38</v>
      </c>
      <c r="D3746" s="3">
        <v>152671</v>
      </c>
    </row>
    <row r="3747" spans="1:4" x14ac:dyDescent="0.25">
      <c r="A3747" s="5">
        <v>2011</v>
      </c>
      <c r="B3747" s="5" t="s">
        <v>10</v>
      </c>
      <c r="C3747" s="5" t="s">
        <v>38</v>
      </c>
      <c r="D3747" s="3">
        <v>166801</v>
      </c>
    </row>
    <row r="3748" spans="1:4" x14ac:dyDescent="0.25">
      <c r="A3748" s="5">
        <v>2011</v>
      </c>
      <c r="B3748" s="5" t="s">
        <v>11</v>
      </c>
      <c r="C3748" s="5" t="s">
        <v>38</v>
      </c>
      <c r="D3748" s="3">
        <v>142225</v>
      </c>
    </row>
    <row r="3749" spans="1:4" x14ac:dyDescent="0.25">
      <c r="A3749" s="5">
        <v>2012</v>
      </c>
      <c r="B3749" s="5" t="s">
        <v>12</v>
      </c>
      <c r="C3749" s="5" t="s">
        <v>38</v>
      </c>
      <c r="D3749" s="3">
        <v>129196</v>
      </c>
    </row>
    <row r="3750" spans="1:4" x14ac:dyDescent="0.25">
      <c r="A3750" s="5">
        <v>2012</v>
      </c>
      <c r="B3750" s="5" t="s">
        <v>13</v>
      </c>
      <c r="C3750" s="5" t="s">
        <v>38</v>
      </c>
      <c r="D3750" s="3">
        <v>121558</v>
      </c>
    </row>
    <row r="3751" spans="1:4" x14ac:dyDescent="0.25">
      <c r="A3751" s="5">
        <v>2012</v>
      </c>
      <c r="B3751" s="5" t="s">
        <v>14</v>
      </c>
      <c r="C3751" s="5" t="s">
        <v>38</v>
      </c>
      <c r="D3751" s="3">
        <v>164530</v>
      </c>
    </row>
    <row r="3752" spans="1:4" x14ac:dyDescent="0.25">
      <c r="A3752" s="5">
        <v>2012</v>
      </c>
      <c r="B3752" s="5" t="s">
        <v>15</v>
      </c>
      <c r="C3752" s="5" t="s">
        <v>38</v>
      </c>
      <c r="D3752" s="3">
        <v>141457</v>
      </c>
    </row>
    <row r="3753" spans="1:4" x14ac:dyDescent="0.25">
      <c r="A3753" s="5">
        <v>2012</v>
      </c>
      <c r="B3753" s="5" t="s">
        <v>4</v>
      </c>
      <c r="C3753" s="5" t="s">
        <v>38</v>
      </c>
      <c r="D3753" s="3">
        <v>156674</v>
      </c>
    </row>
    <row r="3754" spans="1:4" x14ac:dyDescent="0.25">
      <c r="A3754" s="5">
        <v>2012</v>
      </c>
      <c r="B3754" s="5" t="s">
        <v>5</v>
      </c>
      <c r="C3754" s="5" t="s">
        <v>38</v>
      </c>
      <c r="D3754" s="3">
        <v>150009</v>
      </c>
    </row>
    <row r="3755" spans="1:4" x14ac:dyDescent="0.25">
      <c r="A3755" s="5">
        <v>2012</v>
      </c>
      <c r="B3755" s="5" t="s">
        <v>6</v>
      </c>
      <c r="C3755" s="5" t="s">
        <v>38</v>
      </c>
      <c r="D3755" s="3">
        <v>153567</v>
      </c>
    </row>
    <row r="3756" spans="1:4" x14ac:dyDescent="0.25">
      <c r="A3756" s="5">
        <v>2012</v>
      </c>
      <c r="B3756" s="5" t="s">
        <v>7</v>
      </c>
      <c r="C3756" s="5" t="s">
        <v>38</v>
      </c>
      <c r="D3756" s="3">
        <v>140501</v>
      </c>
    </row>
    <row r="3757" spans="1:4" x14ac:dyDescent="0.25">
      <c r="A3757" s="5">
        <v>2012</v>
      </c>
      <c r="B3757" s="5" t="s">
        <v>8</v>
      </c>
      <c r="C3757" s="5" t="s">
        <v>38</v>
      </c>
      <c r="D3757" s="3">
        <v>131686</v>
      </c>
    </row>
    <row r="3758" spans="1:4" x14ac:dyDescent="0.25">
      <c r="A3758" s="5">
        <v>2012</v>
      </c>
      <c r="B3758" s="5" t="s">
        <v>9</v>
      </c>
      <c r="C3758" s="5" t="s">
        <v>38</v>
      </c>
      <c r="D3758" s="3">
        <v>143368</v>
      </c>
    </row>
    <row r="3759" spans="1:4" x14ac:dyDescent="0.25">
      <c r="A3759" s="5">
        <v>2012</v>
      </c>
      <c r="B3759" s="5" t="s">
        <v>10</v>
      </c>
      <c r="C3759" s="5" t="s">
        <v>38</v>
      </c>
      <c r="D3759" s="3">
        <v>124167</v>
      </c>
    </row>
    <row r="3760" spans="1:4" x14ac:dyDescent="0.25">
      <c r="A3760" s="5">
        <v>2012</v>
      </c>
      <c r="B3760" s="5" t="s">
        <v>11</v>
      </c>
      <c r="C3760" s="5" t="s">
        <v>38</v>
      </c>
      <c r="D3760" s="3">
        <v>116657</v>
      </c>
    </row>
    <row r="3761" spans="1:4" x14ac:dyDescent="0.25">
      <c r="A3761" s="5">
        <v>2013</v>
      </c>
      <c r="B3761" s="5" t="s">
        <v>12</v>
      </c>
      <c r="C3761" s="5" t="s">
        <v>38</v>
      </c>
      <c r="D3761" s="3">
        <v>100624</v>
      </c>
    </row>
    <row r="3762" spans="1:4" x14ac:dyDescent="0.25">
      <c r="A3762" s="5">
        <v>2013</v>
      </c>
      <c r="B3762" s="5" t="s">
        <v>13</v>
      </c>
      <c r="C3762" s="5" t="s">
        <v>38</v>
      </c>
      <c r="D3762" s="3">
        <v>85305</v>
      </c>
    </row>
    <row r="3763" spans="1:4" x14ac:dyDescent="0.25">
      <c r="A3763" s="5">
        <v>2013</v>
      </c>
      <c r="B3763" s="5" t="s">
        <v>14</v>
      </c>
      <c r="C3763" s="5" t="s">
        <v>38</v>
      </c>
      <c r="D3763" s="3">
        <v>99845</v>
      </c>
    </row>
    <row r="3764" spans="1:4" x14ac:dyDescent="0.25">
      <c r="A3764" s="5">
        <v>2013</v>
      </c>
      <c r="B3764" s="5" t="s">
        <v>15</v>
      </c>
      <c r="C3764" s="5" t="s">
        <v>38</v>
      </c>
      <c r="D3764" s="3">
        <v>110670</v>
      </c>
    </row>
    <row r="3765" spans="1:4" x14ac:dyDescent="0.25">
      <c r="A3765" s="5">
        <v>2013</v>
      </c>
      <c r="B3765" s="5" t="s">
        <v>4</v>
      </c>
      <c r="C3765" s="5" t="s">
        <v>38</v>
      </c>
      <c r="D3765" s="3">
        <v>125465</v>
      </c>
    </row>
    <row r="3766" spans="1:4" x14ac:dyDescent="0.25">
      <c r="A3766" s="5">
        <v>2013</v>
      </c>
      <c r="B3766" s="5" t="s">
        <v>5</v>
      </c>
      <c r="C3766" s="5" t="s">
        <v>38</v>
      </c>
      <c r="D3766" s="3">
        <v>112848</v>
      </c>
    </row>
    <row r="3767" spans="1:4" x14ac:dyDescent="0.25">
      <c r="A3767" s="5">
        <v>2013</v>
      </c>
      <c r="B3767" s="5" t="s">
        <v>6</v>
      </c>
      <c r="C3767" s="5" t="s">
        <v>38</v>
      </c>
      <c r="D3767" s="3">
        <v>131078</v>
      </c>
    </row>
    <row r="3768" spans="1:4" x14ac:dyDescent="0.25">
      <c r="A3768" s="5">
        <v>2013</v>
      </c>
      <c r="B3768" s="5" t="s">
        <v>7</v>
      </c>
      <c r="C3768" s="5" t="s">
        <v>38</v>
      </c>
      <c r="D3768" s="3">
        <v>122579</v>
      </c>
    </row>
    <row r="3769" spans="1:4" x14ac:dyDescent="0.25">
      <c r="A3769" s="5">
        <v>2013</v>
      </c>
      <c r="B3769" s="5" t="s">
        <v>8</v>
      </c>
      <c r="C3769" s="5" t="s">
        <v>38</v>
      </c>
      <c r="D3769" s="3">
        <v>123167</v>
      </c>
    </row>
    <row r="3770" spans="1:4" x14ac:dyDescent="0.25">
      <c r="A3770" s="5">
        <v>2013</v>
      </c>
      <c r="B3770" s="5" t="s">
        <v>9</v>
      </c>
      <c r="C3770" s="5" t="s">
        <v>38</v>
      </c>
      <c r="D3770" s="3">
        <v>130037</v>
      </c>
    </row>
    <row r="3771" spans="1:4" x14ac:dyDescent="0.25">
      <c r="A3771" s="5">
        <v>2013</v>
      </c>
      <c r="B3771" s="5" t="s">
        <v>10</v>
      </c>
      <c r="C3771" s="5" t="s">
        <v>38</v>
      </c>
      <c r="D3771" s="3">
        <v>117229</v>
      </c>
    </row>
    <row r="3772" spans="1:4" x14ac:dyDescent="0.25">
      <c r="A3772" s="5">
        <v>2013</v>
      </c>
      <c r="B3772" s="5" t="s">
        <v>11</v>
      </c>
      <c r="C3772" s="5" t="s">
        <v>38</v>
      </c>
      <c r="D3772" s="3">
        <v>102120</v>
      </c>
    </row>
    <row r="3773" spans="1:4" x14ac:dyDescent="0.25">
      <c r="A3773" s="5">
        <v>2014</v>
      </c>
      <c r="B3773" s="5" t="s">
        <v>12</v>
      </c>
      <c r="C3773" s="5" t="s">
        <v>38</v>
      </c>
      <c r="D3773" s="3">
        <v>90405</v>
      </c>
    </row>
    <row r="3774" spans="1:4" x14ac:dyDescent="0.25">
      <c r="A3774" s="5">
        <v>2014</v>
      </c>
      <c r="B3774" s="5" t="s">
        <v>13</v>
      </c>
      <c r="C3774" s="5" t="s">
        <v>38</v>
      </c>
      <c r="D3774" s="3">
        <v>87253</v>
      </c>
    </row>
    <row r="3775" spans="1:4" x14ac:dyDescent="0.25">
      <c r="A3775" s="5">
        <v>2014</v>
      </c>
      <c r="B3775" s="5" t="s">
        <v>14</v>
      </c>
      <c r="C3775" s="5" t="s">
        <v>38</v>
      </c>
      <c r="D3775" s="3">
        <v>93485</v>
      </c>
    </row>
    <row r="3776" spans="1:4" x14ac:dyDescent="0.25">
      <c r="A3776" s="5">
        <v>2014</v>
      </c>
      <c r="B3776" s="5" t="s">
        <v>15</v>
      </c>
      <c r="C3776" s="5" t="s">
        <v>38</v>
      </c>
      <c r="D3776" s="3">
        <v>121283</v>
      </c>
    </row>
    <row r="3777" spans="1:4" x14ac:dyDescent="0.25">
      <c r="A3777" s="5">
        <v>2014</v>
      </c>
      <c r="B3777" s="5" t="s">
        <v>4</v>
      </c>
      <c r="C3777" s="5" t="s">
        <v>38</v>
      </c>
      <c r="D3777" s="3">
        <v>110089</v>
      </c>
    </row>
    <row r="3778" spans="1:4" x14ac:dyDescent="0.25">
      <c r="A3778" s="5">
        <v>2014</v>
      </c>
      <c r="B3778" s="5" t="s">
        <v>5</v>
      </c>
      <c r="C3778" s="5" t="s">
        <v>38</v>
      </c>
      <c r="D3778" s="3">
        <v>94372</v>
      </c>
    </row>
    <row r="3779" spans="1:4" x14ac:dyDescent="0.25">
      <c r="A3779" s="5">
        <v>2014</v>
      </c>
      <c r="B3779" s="5" t="s">
        <v>6</v>
      </c>
      <c r="C3779" s="5" t="s">
        <v>38</v>
      </c>
      <c r="D3779" s="3">
        <v>90854</v>
      </c>
    </row>
    <row r="3780" spans="1:4" x14ac:dyDescent="0.25">
      <c r="A3780" s="5">
        <v>2014</v>
      </c>
      <c r="B3780" s="5" t="s">
        <v>7</v>
      </c>
      <c r="C3780" s="5" t="s">
        <v>38</v>
      </c>
      <c r="D3780" s="3">
        <v>88094</v>
      </c>
    </row>
    <row r="3781" spans="1:4" x14ac:dyDescent="0.25">
      <c r="A3781" s="5">
        <v>2014</v>
      </c>
      <c r="B3781" s="5" t="s">
        <v>8</v>
      </c>
      <c r="C3781" s="5" t="s">
        <v>38</v>
      </c>
      <c r="D3781" s="3">
        <v>100688</v>
      </c>
    </row>
    <row r="3782" spans="1:4" x14ac:dyDescent="0.25">
      <c r="A3782" s="5">
        <v>2014</v>
      </c>
      <c r="B3782" s="5" t="s">
        <v>9</v>
      </c>
      <c r="C3782" s="5" t="s">
        <v>38</v>
      </c>
      <c r="D3782" s="3">
        <v>108058</v>
      </c>
    </row>
    <row r="3783" spans="1:4" x14ac:dyDescent="0.25">
      <c r="A3783" s="5">
        <v>2014</v>
      </c>
      <c r="B3783" s="5" t="s">
        <v>10</v>
      </c>
      <c r="C3783" s="5" t="s">
        <v>38</v>
      </c>
      <c r="D3783" s="3">
        <v>97457</v>
      </c>
    </row>
    <row r="3784" spans="1:4" x14ac:dyDescent="0.25">
      <c r="A3784" s="5">
        <v>2014</v>
      </c>
      <c r="B3784" s="5" t="s">
        <v>11</v>
      </c>
      <c r="C3784" s="5" t="s">
        <v>38</v>
      </c>
      <c r="D3784" s="3">
        <v>83794</v>
      </c>
    </row>
    <row r="3785" spans="1:4" x14ac:dyDescent="0.25">
      <c r="A3785" s="5">
        <v>2015</v>
      </c>
      <c r="B3785" s="5" t="s">
        <v>12</v>
      </c>
      <c r="C3785" s="5" t="s">
        <v>38</v>
      </c>
      <c r="D3785" s="3">
        <v>85185</v>
      </c>
    </row>
    <row r="3786" spans="1:4" x14ac:dyDescent="0.25">
      <c r="A3786" s="5">
        <v>2015</v>
      </c>
      <c r="B3786" s="5" t="s">
        <v>13</v>
      </c>
      <c r="C3786" s="5" t="s">
        <v>38</v>
      </c>
      <c r="D3786" s="3">
        <v>86312</v>
      </c>
    </row>
    <row r="3787" spans="1:4" x14ac:dyDescent="0.25">
      <c r="A3787" s="5">
        <v>2015</v>
      </c>
      <c r="B3787" s="5" t="s">
        <v>14</v>
      </c>
      <c r="C3787" s="5" t="s">
        <v>38</v>
      </c>
      <c r="D3787" s="3">
        <v>116931</v>
      </c>
    </row>
    <row r="3788" spans="1:4" x14ac:dyDescent="0.25">
      <c r="A3788" s="5">
        <v>2015</v>
      </c>
      <c r="B3788" s="5" t="s">
        <v>15</v>
      </c>
      <c r="C3788" s="5" t="s">
        <v>38</v>
      </c>
      <c r="D3788" s="3">
        <v>122631</v>
      </c>
    </row>
    <row r="3789" spans="1:4" x14ac:dyDescent="0.25">
      <c r="A3789" s="5">
        <v>2015</v>
      </c>
      <c r="B3789" s="5" t="s">
        <v>4</v>
      </c>
      <c r="C3789" s="5" t="s">
        <v>38</v>
      </c>
      <c r="D3789" s="3">
        <v>115550</v>
      </c>
    </row>
    <row r="3790" spans="1:4" x14ac:dyDescent="0.25">
      <c r="A3790" s="5">
        <v>2015</v>
      </c>
      <c r="B3790" s="5" t="s">
        <v>5</v>
      </c>
      <c r="C3790" s="5" t="s">
        <v>38</v>
      </c>
      <c r="D3790" s="3">
        <v>120122</v>
      </c>
    </row>
    <row r="3791" spans="1:4" x14ac:dyDescent="0.25">
      <c r="A3791" s="5">
        <v>2015</v>
      </c>
      <c r="B3791" s="5" t="s">
        <v>6</v>
      </c>
      <c r="C3791" s="5" t="s">
        <v>38</v>
      </c>
      <c r="D3791" s="3">
        <v>117432</v>
      </c>
    </row>
    <row r="3792" spans="1:4" x14ac:dyDescent="0.25">
      <c r="A3792" s="5">
        <v>2015</v>
      </c>
      <c r="B3792" s="5" t="s">
        <v>7</v>
      </c>
      <c r="C3792" s="5" t="s">
        <v>38</v>
      </c>
      <c r="D3792" s="3">
        <v>119391</v>
      </c>
    </row>
    <row r="3793" spans="1:4" x14ac:dyDescent="0.25">
      <c r="A3793" s="5">
        <v>2015</v>
      </c>
      <c r="B3793" s="5" t="s">
        <v>8</v>
      </c>
      <c r="C3793" s="5" t="s">
        <v>38</v>
      </c>
      <c r="D3793" s="3">
        <v>131639</v>
      </c>
    </row>
    <row r="3794" spans="1:4" x14ac:dyDescent="0.25">
      <c r="A3794" s="5">
        <v>2015</v>
      </c>
      <c r="B3794" s="5" t="s">
        <v>9</v>
      </c>
      <c r="C3794" s="5" t="s">
        <v>38</v>
      </c>
      <c r="D3794" s="3">
        <v>137291</v>
      </c>
    </row>
    <row r="3795" spans="1:4" x14ac:dyDescent="0.25">
      <c r="A3795" s="5">
        <v>2015</v>
      </c>
      <c r="B3795" s="5" t="s">
        <v>10</v>
      </c>
      <c r="C3795" s="5" t="s">
        <v>38</v>
      </c>
      <c r="D3795" s="3">
        <v>138474</v>
      </c>
    </row>
    <row r="3796" spans="1:4" x14ac:dyDescent="0.25">
      <c r="A3796" s="5">
        <v>2015</v>
      </c>
      <c r="B3796" s="5" t="s">
        <v>11</v>
      </c>
      <c r="C3796" s="5" t="s">
        <v>38</v>
      </c>
      <c r="D3796" s="3">
        <v>120057</v>
      </c>
    </row>
    <row r="3797" spans="1:4" x14ac:dyDescent="0.25">
      <c r="A3797" s="5">
        <v>2016</v>
      </c>
      <c r="B3797" s="5" t="s">
        <v>12</v>
      </c>
      <c r="C3797" s="5" t="s">
        <v>38</v>
      </c>
      <c r="D3797" s="3">
        <v>108414</v>
      </c>
    </row>
    <row r="3798" spans="1:4" x14ac:dyDescent="0.25">
      <c r="A3798" s="5">
        <v>2016</v>
      </c>
      <c r="B3798" s="5" t="s">
        <v>13</v>
      </c>
      <c r="C3798" s="5" t="s">
        <v>38</v>
      </c>
      <c r="D3798" s="3">
        <v>113574</v>
      </c>
    </row>
    <row r="3799" spans="1:4" x14ac:dyDescent="0.25">
      <c r="A3799" s="5">
        <v>2016</v>
      </c>
      <c r="B3799" s="5" t="s">
        <v>14</v>
      </c>
      <c r="C3799" s="5" t="s">
        <v>38</v>
      </c>
      <c r="D3799" s="3">
        <v>143772</v>
      </c>
    </row>
    <row r="3800" spans="1:4" x14ac:dyDescent="0.25">
      <c r="A3800" s="5">
        <v>2016</v>
      </c>
      <c r="B3800" s="5" t="s">
        <v>15</v>
      </c>
      <c r="C3800" s="5" t="s">
        <v>38</v>
      </c>
      <c r="D3800" s="3">
        <v>136062</v>
      </c>
    </row>
    <row r="3801" spans="1:4" x14ac:dyDescent="0.25">
      <c r="A3801" s="5">
        <v>2016</v>
      </c>
      <c r="B3801" s="5" t="s">
        <v>4</v>
      </c>
      <c r="C3801" s="5" t="s">
        <v>38</v>
      </c>
      <c r="D3801" s="3">
        <v>136791</v>
      </c>
    </row>
    <row r="3802" spans="1:4" x14ac:dyDescent="0.25">
      <c r="A3802" s="5">
        <v>2016</v>
      </c>
      <c r="B3802" s="5" t="s">
        <v>5</v>
      </c>
      <c r="C3802" s="5" t="s">
        <v>38</v>
      </c>
      <c r="D3802" s="3">
        <v>125458</v>
      </c>
    </row>
    <row r="3803" spans="1:4" x14ac:dyDescent="0.25">
      <c r="A3803" s="5">
        <v>2016</v>
      </c>
      <c r="B3803" s="5" t="s">
        <v>6</v>
      </c>
      <c r="C3803" s="5" t="s">
        <v>38</v>
      </c>
      <c r="D3803" s="3">
        <v>127269</v>
      </c>
    </row>
    <row r="3804" spans="1:4" x14ac:dyDescent="0.25">
      <c r="A3804" s="5">
        <v>2016</v>
      </c>
      <c r="B3804" s="5" t="s">
        <v>7</v>
      </c>
      <c r="C3804" s="5" t="s">
        <v>38</v>
      </c>
      <c r="D3804" s="3">
        <v>147536</v>
      </c>
    </row>
    <row r="3805" spans="1:4" x14ac:dyDescent="0.25">
      <c r="A3805" s="5">
        <v>2016</v>
      </c>
      <c r="B3805" s="5" t="s">
        <v>8</v>
      </c>
      <c r="C3805" s="5" t="s">
        <v>38</v>
      </c>
      <c r="D3805" s="3">
        <v>146356</v>
      </c>
    </row>
    <row r="3806" spans="1:4" x14ac:dyDescent="0.25">
      <c r="A3806" s="5">
        <v>2016</v>
      </c>
      <c r="B3806" s="5" t="s">
        <v>9</v>
      </c>
      <c r="C3806" s="5" t="s">
        <v>38</v>
      </c>
      <c r="D3806" s="3">
        <v>141719</v>
      </c>
    </row>
    <row r="3807" spans="1:4" x14ac:dyDescent="0.25">
      <c r="A3807" s="5">
        <v>2016</v>
      </c>
      <c r="B3807" s="5" t="s">
        <v>10</v>
      </c>
      <c r="C3807" s="5" t="s">
        <v>38</v>
      </c>
      <c r="D3807" s="3">
        <v>140022</v>
      </c>
    </row>
    <row r="3808" spans="1:4" x14ac:dyDescent="0.25">
      <c r="A3808" s="5">
        <v>2016</v>
      </c>
      <c r="B3808" s="5" t="s">
        <v>11</v>
      </c>
      <c r="C3808" s="5" t="s">
        <v>38</v>
      </c>
      <c r="D3808" s="3">
        <v>126363</v>
      </c>
    </row>
    <row r="3809" spans="1:4" x14ac:dyDescent="0.25">
      <c r="A3809" s="5">
        <v>2017</v>
      </c>
      <c r="B3809" s="5" t="s">
        <v>12</v>
      </c>
      <c r="C3809" s="5" t="s">
        <v>38</v>
      </c>
      <c r="D3809" s="3">
        <v>115572</v>
      </c>
    </row>
    <row r="3810" spans="1:4" x14ac:dyDescent="0.25">
      <c r="A3810" s="5">
        <v>2017</v>
      </c>
      <c r="B3810" s="5" t="s">
        <v>13</v>
      </c>
      <c r="C3810" s="5" t="s">
        <v>38</v>
      </c>
      <c r="D3810" s="3">
        <v>105404</v>
      </c>
    </row>
    <row r="3811" spans="1:4" x14ac:dyDescent="0.25">
      <c r="A3811" s="5">
        <v>2017</v>
      </c>
      <c r="B3811" s="5" t="s">
        <v>14</v>
      </c>
      <c r="C3811" s="5" t="s">
        <v>38</v>
      </c>
      <c r="D3811" s="3">
        <v>134892</v>
      </c>
    </row>
    <row r="3812" spans="1:4" x14ac:dyDescent="0.25">
      <c r="A3812" s="5">
        <v>2017</v>
      </c>
      <c r="B3812" s="5" t="s">
        <v>15</v>
      </c>
      <c r="C3812" s="5" t="s">
        <v>38</v>
      </c>
      <c r="D3812" s="3">
        <v>130019</v>
      </c>
    </row>
    <row r="3813" spans="1:4" x14ac:dyDescent="0.25">
      <c r="A3813" s="5">
        <v>2017</v>
      </c>
      <c r="B3813" s="5" t="s">
        <v>4</v>
      </c>
      <c r="C3813" s="5" t="s">
        <v>38</v>
      </c>
      <c r="D3813" s="3">
        <v>142286</v>
      </c>
    </row>
    <row r="3814" spans="1:4" x14ac:dyDescent="0.25">
      <c r="A3814" s="5">
        <v>2017</v>
      </c>
      <c r="B3814" s="5" t="s">
        <v>5</v>
      </c>
      <c r="C3814" s="5" t="s">
        <v>38</v>
      </c>
      <c r="D3814" s="3">
        <v>143147</v>
      </c>
    </row>
    <row r="3815" spans="1:4" x14ac:dyDescent="0.25">
      <c r="A3815" s="5">
        <v>2017</v>
      </c>
      <c r="B3815" s="5" t="s">
        <v>6</v>
      </c>
      <c r="C3815" s="5" t="s">
        <v>38</v>
      </c>
      <c r="D3815" s="3">
        <v>145261</v>
      </c>
    </row>
    <row r="3816" spans="1:4" x14ac:dyDescent="0.25">
      <c r="A3816" s="5">
        <v>2017</v>
      </c>
      <c r="B3816" s="5" t="s">
        <v>7</v>
      </c>
      <c r="C3816" s="5" t="s">
        <v>38</v>
      </c>
      <c r="D3816" s="3">
        <v>160388</v>
      </c>
    </row>
    <row r="3817" spans="1:4" x14ac:dyDescent="0.25">
      <c r="A3817" s="5">
        <v>2017</v>
      </c>
      <c r="B3817" s="5" t="s">
        <v>8</v>
      </c>
      <c r="C3817" s="5" t="s">
        <v>38</v>
      </c>
      <c r="D3817" s="3">
        <v>162919</v>
      </c>
    </row>
    <row r="3818" spans="1:4" x14ac:dyDescent="0.25">
      <c r="A3818" s="5">
        <v>2017</v>
      </c>
      <c r="B3818" s="5" t="s">
        <v>9</v>
      </c>
      <c r="C3818" s="5" t="s">
        <v>38</v>
      </c>
      <c r="D3818" s="3">
        <v>160261</v>
      </c>
    </row>
    <row r="3819" spans="1:4" x14ac:dyDescent="0.25">
      <c r="A3819" s="5">
        <v>2017</v>
      </c>
      <c r="B3819" s="5" t="s">
        <v>10</v>
      </c>
      <c r="C3819" s="5" t="s">
        <v>38</v>
      </c>
      <c r="D3819" s="3">
        <v>164582</v>
      </c>
    </row>
    <row r="3820" spans="1:4" x14ac:dyDescent="0.25">
      <c r="A3820" s="5">
        <v>2017</v>
      </c>
      <c r="B3820" s="5" t="s">
        <v>11</v>
      </c>
      <c r="C3820" s="5" t="s">
        <v>38</v>
      </c>
      <c r="D3820" s="3">
        <v>138866</v>
      </c>
    </row>
    <row r="3821" spans="1:4" x14ac:dyDescent="0.25">
      <c r="A3821" s="5">
        <v>2018</v>
      </c>
      <c r="B3821" s="5" t="s">
        <v>12</v>
      </c>
      <c r="C3821" s="5" t="s">
        <v>38</v>
      </c>
      <c r="D3821" s="3">
        <v>136603</v>
      </c>
    </row>
    <row r="3822" spans="1:4" x14ac:dyDescent="0.25">
      <c r="A3822" s="5">
        <v>2018</v>
      </c>
      <c r="B3822" s="5" t="s">
        <v>13</v>
      </c>
      <c r="C3822" s="5" t="s">
        <v>38</v>
      </c>
      <c r="D3822" s="3">
        <v>129075</v>
      </c>
    </row>
    <row r="3823" spans="1:4" x14ac:dyDescent="0.25">
      <c r="A3823" s="5">
        <v>2018</v>
      </c>
      <c r="B3823" s="5" t="s">
        <v>14</v>
      </c>
      <c r="C3823" s="5" t="s">
        <v>38</v>
      </c>
      <c r="D3823" s="3">
        <v>159992</v>
      </c>
    </row>
    <row r="3824" spans="1:4" x14ac:dyDescent="0.25">
      <c r="A3824" s="5">
        <v>2018</v>
      </c>
      <c r="B3824" s="5" t="s">
        <v>15</v>
      </c>
      <c r="C3824" s="5" t="s">
        <v>38</v>
      </c>
      <c r="D3824" s="3">
        <v>149394</v>
      </c>
    </row>
    <row r="3825" spans="1:4" x14ac:dyDescent="0.25">
      <c r="A3825" s="5">
        <v>2018</v>
      </c>
      <c r="B3825" s="5" t="s">
        <v>4</v>
      </c>
      <c r="C3825" s="5" t="s">
        <v>38</v>
      </c>
      <c r="D3825" s="3">
        <v>152044</v>
      </c>
    </row>
    <row r="3826" spans="1:4" x14ac:dyDescent="0.25">
      <c r="A3826" s="5">
        <v>2018</v>
      </c>
      <c r="B3826" s="5" t="s">
        <v>5</v>
      </c>
      <c r="C3826" s="5" t="s">
        <v>38</v>
      </c>
      <c r="D3826" s="3">
        <v>157481</v>
      </c>
    </row>
    <row r="3827" spans="1:4" x14ac:dyDescent="0.25">
      <c r="A3827" s="5">
        <v>2018</v>
      </c>
      <c r="B3827" s="5" t="s">
        <v>6</v>
      </c>
      <c r="C3827" s="5" t="s">
        <v>38</v>
      </c>
      <c r="D3827" s="3">
        <v>152670</v>
      </c>
    </row>
    <row r="3828" spans="1:4" x14ac:dyDescent="0.25">
      <c r="A3828" s="5">
        <v>2018</v>
      </c>
      <c r="B3828" s="5" t="s">
        <v>7</v>
      </c>
      <c r="C3828" s="5" t="s">
        <v>38</v>
      </c>
      <c r="D3828" s="3">
        <v>170424</v>
      </c>
    </row>
    <row r="3829" spans="1:4" x14ac:dyDescent="0.25">
      <c r="A3829" s="5">
        <v>2018</v>
      </c>
      <c r="B3829" s="5" t="s">
        <v>8</v>
      </c>
      <c r="C3829" s="5" t="s">
        <v>38</v>
      </c>
      <c r="D3829" s="3">
        <v>151816</v>
      </c>
    </row>
    <row r="3830" spans="1:4" x14ac:dyDescent="0.25">
      <c r="A3830" s="5">
        <v>2018</v>
      </c>
      <c r="B3830" s="5" t="s">
        <v>9</v>
      </c>
      <c r="C3830" s="5" t="s">
        <v>38</v>
      </c>
      <c r="D3830" s="3">
        <v>166851</v>
      </c>
    </row>
    <row r="3831" spans="1:4" x14ac:dyDescent="0.25">
      <c r="A3831" s="5">
        <v>2018</v>
      </c>
      <c r="B3831" s="5" t="s">
        <v>10</v>
      </c>
      <c r="C3831" s="5" t="s">
        <v>38</v>
      </c>
      <c r="D3831" s="3">
        <v>148437</v>
      </c>
    </row>
    <row r="3832" spans="1:4" x14ac:dyDescent="0.25">
      <c r="A3832" s="5">
        <v>2018</v>
      </c>
      <c r="B3832" s="5" t="s">
        <v>11</v>
      </c>
      <c r="C3832" s="5" t="s">
        <v>38</v>
      </c>
      <c r="D3832" s="3">
        <v>132316</v>
      </c>
    </row>
    <row r="3833" spans="1:4" x14ac:dyDescent="0.25">
      <c r="A3833" s="5">
        <v>2019</v>
      </c>
      <c r="B3833" s="5" t="s">
        <v>12</v>
      </c>
      <c r="C3833" s="5" t="s">
        <v>38</v>
      </c>
      <c r="D3833" s="3">
        <v>127158</v>
      </c>
    </row>
    <row r="3834" spans="1:4" x14ac:dyDescent="0.25">
      <c r="A3834" s="5">
        <v>2019</v>
      </c>
      <c r="B3834" s="5" t="s">
        <v>13</v>
      </c>
      <c r="C3834" s="5" t="s">
        <v>38</v>
      </c>
      <c r="D3834" s="3">
        <v>123395</v>
      </c>
    </row>
    <row r="3835" spans="1:4" x14ac:dyDescent="0.25">
      <c r="A3835" s="5">
        <v>2019</v>
      </c>
      <c r="B3835" s="5" t="s">
        <v>14</v>
      </c>
      <c r="C3835" s="5" t="s">
        <v>38</v>
      </c>
      <c r="D3835" s="3">
        <v>142617</v>
      </c>
    </row>
    <row r="3836" spans="1:4" x14ac:dyDescent="0.25">
      <c r="A3836" s="5">
        <v>2019</v>
      </c>
      <c r="B3836" s="5" t="s">
        <v>15</v>
      </c>
      <c r="C3836" s="5" t="s">
        <v>38</v>
      </c>
      <c r="D3836" s="3">
        <v>151577</v>
      </c>
    </row>
    <row r="3837" spans="1:4" x14ac:dyDescent="0.25">
      <c r="A3837" s="5">
        <v>2019</v>
      </c>
      <c r="B3837" s="5" t="s">
        <v>4</v>
      </c>
      <c r="C3837" s="5" t="s">
        <v>38</v>
      </c>
      <c r="D3837" s="3">
        <v>160134</v>
      </c>
    </row>
    <row r="3838" spans="1:4" x14ac:dyDescent="0.25">
      <c r="A3838" s="5">
        <v>2019</v>
      </c>
      <c r="B3838" s="5" t="s">
        <v>5</v>
      </c>
      <c r="C3838" s="5" t="s">
        <v>38</v>
      </c>
      <c r="D3838" s="3">
        <v>141166</v>
      </c>
    </row>
    <row r="3839" spans="1:4" x14ac:dyDescent="0.25">
      <c r="A3839" s="5">
        <v>2019</v>
      </c>
      <c r="B3839" s="5" t="s">
        <v>6</v>
      </c>
      <c r="C3839" s="5" t="s">
        <v>38</v>
      </c>
      <c r="D3839" s="3">
        <v>149112</v>
      </c>
    </row>
    <row r="3840" spans="1:4" x14ac:dyDescent="0.25">
      <c r="A3840" s="5">
        <v>2019</v>
      </c>
      <c r="B3840" s="5" t="s">
        <v>7</v>
      </c>
      <c r="C3840" s="5" t="s">
        <v>38</v>
      </c>
      <c r="D3840" s="3">
        <v>148039</v>
      </c>
    </row>
    <row r="3841" spans="1:4" x14ac:dyDescent="0.25">
      <c r="A3841" s="5">
        <v>2019</v>
      </c>
      <c r="B3841" s="5" t="s">
        <v>8</v>
      </c>
      <c r="C3841" s="5" t="s">
        <v>38</v>
      </c>
      <c r="D3841" s="3">
        <v>141111</v>
      </c>
    </row>
    <row r="3842" spans="1:4" x14ac:dyDescent="0.25">
      <c r="A3842" s="5">
        <v>2019</v>
      </c>
      <c r="B3842" s="5" t="s">
        <v>9</v>
      </c>
      <c r="C3842" s="5" t="s">
        <v>38</v>
      </c>
      <c r="D3842" s="3">
        <v>145023</v>
      </c>
    </row>
    <row r="3843" spans="1:4" x14ac:dyDescent="0.25">
      <c r="A3843" s="5">
        <v>2019</v>
      </c>
      <c r="B3843" s="5" t="s">
        <v>10</v>
      </c>
      <c r="C3843" s="5" t="s">
        <v>38</v>
      </c>
      <c r="D3843" s="3">
        <v>131416</v>
      </c>
    </row>
    <row r="3844" spans="1:4" x14ac:dyDescent="0.25">
      <c r="A3844" s="5">
        <v>2019</v>
      </c>
      <c r="B3844" s="5" t="s">
        <v>11</v>
      </c>
      <c r="C3844" s="5" t="s">
        <v>38</v>
      </c>
      <c r="D3844" s="3">
        <v>123544</v>
      </c>
    </row>
    <row r="3845" spans="1:4" x14ac:dyDescent="0.25">
      <c r="A3845" s="5">
        <v>2020</v>
      </c>
      <c r="B3845" s="5" t="s">
        <v>12</v>
      </c>
      <c r="C3845" s="5" t="s">
        <v>38</v>
      </c>
      <c r="D3845" s="3">
        <v>117676</v>
      </c>
    </row>
    <row r="3846" spans="1:4" x14ac:dyDescent="0.25">
      <c r="A3846" s="5">
        <v>2020</v>
      </c>
      <c r="B3846" s="5" t="s">
        <v>13</v>
      </c>
      <c r="C3846" s="5" t="s">
        <v>38</v>
      </c>
      <c r="D3846" s="3">
        <v>108006</v>
      </c>
    </row>
    <row r="3847" spans="1:4" x14ac:dyDescent="0.25">
      <c r="A3847" s="5">
        <v>2020</v>
      </c>
      <c r="B3847" s="5" t="s">
        <v>14</v>
      </c>
      <c r="C3847" s="5" t="s">
        <v>38</v>
      </c>
      <c r="D3847" s="3">
        <v>75247</v>
      </c>
    </row>
    <row r="3848" spans="1:4" x14ac:dyDescent="0.25">
      <c r="A3848" s="5">
        <v>2020</v>
      </c>
      <c r="B3848" s="5" t="s">
        <v>15</v>
      </c>
      <c r="C3848" s="5" t="s">
        <v>38</v>
      </c>
      <c r="D3848" s="3">
        <v>12205</v>
      </c>
    </row>
    <row r="3849" spans="1:4" x14ac:dyDescent="0.25">
      <c r="A3849" s="5">
        <v>2020</v>
      </c>
      <c r="B3849" s="5" t="s">
        <v>4</v>
      </c>
      <c r="C3849" s="5" t="s">
        <v>38</v>
      </c>
      <c r="D3849" s="3">
        <v>20125</v>
      </c>
    </row>
    <row r="3850" spans="1:4" x14ac:dyDescent="0.25">
      <c r="A3850" s="5">
        <v>2020</v>
      </c>
      <c r="B3850" s="5" t="s">
        <v>5</v>
      </c>
      <c r="C3850" s="5" t="s">
        <v>38</v>
      </c>
      <c r="D3850" s="3">
        <v>22849</v>
      </c>
    </row>
    <row r="3851" spans="1:4" x14ac:dyDescent="0.25">
      <c r="A3851" s="5">
        <v>2020</v>
      </c>
      <c r="B3851" s="5" t="s">
        <v>6</v>
      </c>
      <c r="C3851" s="5" t="s">
        <v>38</v>
      </c>
      <c r="D3851" s="3">
        <v>20798</v>
      </c>
    </row>
    <row r="3852" spans="1:4" x14ac:dyDescent="0.25">
      <c r="A3852" s="5">
        <v>2020</v>
      </c>
      <c r="B3852" s="5" t="s">
        <v>7</v>
      </c>
      <c r="C3852" s="5" t="s">
        <v>38</v>
      </c>
      <c r="D3852" s="3">
        <v>25413</v>
      </c>
    </row>
    <row r="3853" spans="1:4" x14ac:dyDescent="0.25">
      <c r="A3853" s="5">
        <v>2020</v>
      </c>
      <c r="B3853" s="5" t="s">
        <v>8</v>
      </c>
      <c r="C3853" s="5" t="s">
        <v>38</v>
      </c>
      <c r="D3853" s="3">
        <v>31180</v>
      </c>
    </row>
    <row r="3854" spans="1:4" x14ac:dyDescent="0.25">
      <c r="A3854" s="5">
        <v>1994</v>
      </c>
      <c r="B3854" s="5" t="s">
        <v>12</v>
      </c>
      <c r="C3854" s="5" t="s">
        <v>39</v>
      </c>
      <c r="D3854" s="3">
        <v>21868</v>
      </c>
    </row>
    <row r="3855" spans="1:4" x14ac:dyDescent="0.25">
      <c r="A3855" s="5">
        <v>1994</v>
      </c>
      <c r="B3855" s="5" t="s">
        <v>13</v>
      </c>
      <c r="C3855" s="5" t="s">
        <v>39</v>
      </c>
      <c r="D3855" s="3">
        <v>24220</v>
      </c>
    </row>
    <row r="3856" spans="1:4" x14ac:dyDescent="0.25">
      <c r="A3856" s="5">
        <v>1994</v>
      </c>
      <c r="B3856" s="5" t="s">
        <v>14</v>
      </c>
      <c r="C3856" s="5" t="s">
        <v>39</v>
      </c>
      <c r="D3856" s="3">
        <v>32375</v>
      </c>
    </row>
    <row r="3857" spans="1:4" x14ac:dyDescent="0.25">
      <c r="A3857" s="5">
        <v>1994</v>
      </c>
      <c r="B3857" s="5" t="s">
        <v>15</v>
      </c>
      <c r="C3857" s="5" t="s">
        <v>39</v>
      </c>
      <c r="D3857" s="3">
        <v>27622</v>
      </c>
    </row>
    <row r="3858" spans="1:4" x14ac:dyDescent="0.25">
      <c r="A3858" s="5">
        <v>1994</v>
      </c>
      <c r="B3858" s="5" t="s">
        <v>4</v>
      </c>
      <c r="C3858" s="5" t="s">
        <v>39</v>
      </c>
      <c r="D3858" s="3">
        <v>29229</v>
      </c>
    </row>
    <row r="3859" spans="1:4" x14ac:dyDescent="0.25">
      <c r="A3859" s="5">
        <v>1994</v>
      </c>
      <c r="B3859" s="5" t="s">
        <v>5</v>
      </c>
      <c r="C3859" s="5" t="s">
        <v>39</v>
      </c>
      <c r="D3859" s="3">
        <v>26740</v>
      </c>
    </row>
    <row r="3860" spans="1:4" x14ac:dyDescent="0.25">
      <c r="A3860" s="5">
        <v>1994</v>
      </c>
      <c r="B3860" s="5" t="s">
        <v>6</v>
      </c>
      <c r="C3860" s="5" t="s">
        <v>39</v>
      </c>
      <c r="D3860" s="3">
        <v>25710</v>
      </c>
    </row>
    <row r="3861" spans="1:4" x14ac:dyDescent="0.25">
      <c r="A3861" s="5">
        <v>1994</v>
      </c>
      <c r="B3861" s="5" t="s">
        <v>7</v>
      </c>
      <c r="C3861" s="5" t="s">
        <v>39</v>
      </c>
      <c r="D3861" s="3">
        <v>28978</v>
      </c>
    </row>
    <row r="3862" spans="1:4" x14ac:dyDescent="0.25">
      <c r="A3862" s="5">
        <v>1994</v>
      </c>
      <c r="B3862" s="5" t="s">
        <v>8</v>
      </c>
      <c r="C3862" s="5" t="s">
        <v>39</v>
      </c>
      <c r="D3862" s="3">
        <v>31182</v>
      </c>
    </row>
    <row r="3863" spans="1:4" x14ac:dyDescent="0.25">
      <c r="A3863" s="5">
        <v>1994</v>
      </c>
      <c r="B3863" s="5" t="s">
        <v>9</v>
      </c>
      <c r="C3863" s="5" t="s">
        <v>39</v>
      </c>
      <c r="D3863" s="3">
        <v>32472</v>
      </c>
    </row>
    <row r="3864" spans="1:4" x14ac:dyDescent="0.25">
      <c r="A3864" s="5">
        <v>1994</v>
      </c>
      <c r="B3864" s="5" t="s">
        <v>10</v>
      </c>
      <c r="C3864" s="5" t="s">
        <v>39</v>
      </c>
      <c r="D3864" s="3">
        <v>34722</v>
      </c>
    </row>
    <row r="3865" spans="1:4" x14ac:dyDescent="0.25">
      <c r="A3865" s="5">
        <v>1994</v>
      </c>
      <c r="B3865" s="5" t="s">
        <v>11</v>
      </c>
      <c r="C3865" s="5" t="s">
        <v>39</v>
      </c>
      <c r="D3865" s="3">
        <v>31777</v>
      </c>
    </row>
    <row r="3866" spans="1:4" x14ac:dyDescent="0.25">
      <c r="A3866" s="5">
        <v>1995</v>
      </c>
      <c r="B3866" s="5" t="s">
        <v>12</v>
      </c>
      <c r="C3866" s="5" t="s">
        <v>39</v>
      </c>
      <c r="D3866" s="3">
        <v>29310</v>
      </c>
    </row>
    <row r="3867" spans="1:4" x14ac:dyDescent="0.25">
      <c r="A3867" s="5">
        <v>1995</v>
      </c>
      <c r="B3867" s="5" t="s">
        <v>13</v>
      </c>
      <c r="C3867" s="5" t="s">
        <v>39</v>
      </c>
      <c r="D3867" s="3">
        <v>26266</v>
      </c>
    </row>
    <row r="3868" spans="1:4" x14ac:dyDescent="0.25">
      <c r="A3868" s="5">
        <v>1995</v>
      </c>
      <c r="B3868" s="5" t="s">
        <v>14</v>
      </c>
      <c r="C3868" s="5" t="s">
        <v>39</v>
      </c>
      <c r="D3868" s="3">
        <v>32971</v>
      </c>
    </row>
    <row r="3869" spans="1:4" x14ac:dyDescent="0.25">
      <c r="A3869" s="5">
        <v>1995</v>
      </c>
      <c r="B3869" s="5" t="s">
        <v>15</v>
      </c>
      <c r="C3869" s="5" t="s">
        <v>39</v>
      </c>
      <c r="D3869" s="3">
        <v>26784</v>
      </c>
    </row>
    <row r="3870" spans="1:4" x14ac:dyDescent="0.25">
      <c r="A3870" s="5">
        <v>1995</v>
      </c>
      <c r="B3870" s="5" t="s">
        <v>4</v>
      </c>
      <c r="C3870" s="5" t="s">
        <v>39</v>
      </c>
      <c r="D3870" s="3">
        <v>30298</v>
      </c>
    </row>
    <row r="3871" spans="1:4" x14ac:dyDescent="0.25">
      <c r="A3871" s="5">
        <v>1995</v>
      </c>
      <c r="B3871" s="5" t="s">
        <v>5</v>
      </c>
      <c r="C3871" s="5" t="s">
        <v>39</v>
      </c>
      <c r="D3871" s="3">
        <v>27145</v>
      </c>
    </row>
    <row r="3872" spans="1:4" x14ac:dyDescent="0.25">
      <c r="A3872" s="5">
        <v>1995</v>
      </c>
      <c r="B3872" s="5" t="s">
        <v>6</v>
      </c>
      <c r="C3872" s="5" t="s">
        <v>39</v>
      </c>
      <c r="D3872" s="3">
        <v>35160</v>
      </c>
    </row>
    <row r="3873" spans="1:4" x14ac:dyDescent="0.25">
      <c r="A3873" s="5">
        <v>1995</v>
      </c>
      <c r="B3873" s="5" t="s">
        <v>7</v>
      </c>
      <c r="C3873" s="5" t="s">
        <v>39</v>
      </c>
      <c r="D3873" s="3">
        <v>27609</v>
      </c>
    </row>
    <row r="3874" spans="1:4" x14ac:dyDescent="0.25">
      <c r="A3874" s="5">
        <v>1995</v>
      </c>
      <c r="B3874" s="5" t="s">
        <v>8</v>
      </c>
      <c r="C3874" s="5" t="s">
        <v>39</v>
      </c>
      <c r="D3874" s="3">
        <v>27441</v>
      </c>
    </row>
    <row r="3875" spans="1:4" x14ac:dyDescent="0.25">
      <c r="A3875" s="5">
        <v>1995</v>
      </c>
      <c r="B3875" s="5" t="s">
        <v>9</v>
      </c>
      <c r="C3875" s="5" t="s">
        <v>39</v>
      </c>
      <c r="D3875" s="3">
        <v>27389</v>
      </c>
    </row>
    <row r="3876" spans="1:4" x14ac:dyDescent="0.25">
      <c r="A3876" s="5">
        <v>1995</v>
      </c>
      <c r="B3876" s="5" t="s">
        <v>10</v>
      </c>
      <c r="C3876" s="5" t="s">
        <v>39</v>
      </c>
      <c r="D3876" s="3">
        <v>28844</v>
      </c>
    </row>
    <row r="3877" spans="1:4" x14ac:dyDescent="0.25">
      <c r="A3877" s="5">
        <v>1995</v>
      </c>
      <c r="B3877" s="5" t="s">
        <v>11</v>
      </c>
      <c r="C3877" s="5" t="s">
        <v>39</v>
      </c>
      <c r="D3877" s="3">
        <v>25996</v>
      </c>
    </row>
    <row r="3878" spans="1:4" x14ac:dyDescent="0.25">
      <c r="A3878" s="5">
        <v>1996</v>
      </c>
      <c r="B3878" s="5" t="s">
        <v>12</v>
      </c>
      <c r="C3878" s="5" t="s">
        <v>39</v>
      </c>
      <c r="D3878" s="3">
        <v>27327</v>
      </c>
    </row>
    <row r="3879" spans="1:4" x14ac:dyDescent="0.25">
      <c r="A3879" s="5">
        <v>1996</v>
      </c>
      <c r="B3879" s="5" t="s">
        <v>13</v>
      </c>
      <c r="C3879" s="5" t="s">
        <v>39</v>
      </c>
      <c r="D3879" s="3">
        <v>26905</v>
      </c>
    </row>
    <row r="3880" spans="1:4" x14ac:dyDescent="0.25">
      <c r="A3880" s="5">
        <v>1996</v>
      </c>
      <c r="B3880" s="5" t="s">
        <v>14</v>
      </c>
      <c r="C3880" s="5" t="s">
        <v>39</v>
      </c>
      <c r="D3880" s="3">
        <v>30928</v>
      </c>
    </row>
    <row r="3881" spans="1:4" x14ac:dyDescent="0.25">
      <c r="A3881" s="5">
        <v>1996</v>
      </c>
      <c r="B3881" s="5" t="s">
        <v>15</v>
      </c>
      <c r="C3881" s="5" t="s">
        <v>39</v>
      </c>
      <c r="D3881" s="3">
        <v>30292</v>
      </c>
    </row>
    <row r="3882" spans="1:4" x14ac:dyDescent="0.25">
      <c r="A3882" s="5">
        <v>1996</v>
      </c>
      <c r="B3882" s="5" t="s">
        <v>4</v>
      </c>
      <c r="C3882" s="5" t="s">
        <v>39</v>
      </c>
      <c r="D3882" s="3">
        <v>33381</v>
      </c>
    </row>
    <row r="3883" spans="1:4" x14ac:dyDescent="0.25">
      <c r="A3883" s="5">
        <v>1996</v>
      </c>
      <c r="B3883" s="5" t="s">
        <v>5</v>
      </c>
      <c r="C3883" s="5" t="s">
        <v>39</v>
      </c>
      <c r="D3883" s="3">
        <v>27803</v>
      </c>
    </row>
    <row r="3884" spans="1:4" x14ac:dyDescent="0.25">
      <c r="A3884" s="5">
        <v>1996</v>
      </c>
      <c r="B3884" s="5" t="s">
        <v>6</v>
      </c>
      <c r="C3884" s="5" t="s">
        <v>39</v>
      </c>
      <c r="D3884" s="3">
        <v>31970</v>
      </c>
    </row>
    <row r="3885" spans="1:4" x14ac:dyDescent="0.25">
      <c r="A3885" s="5">
        <v>1996</v>
      </c>
      <c r="B3885" s="5" t="s">
        <v>7</v>
      </c>
      <c r="C3885" s="5" t="s">
        <v>39</v>
      </c>
      <c r="D3885" s="3">
        <v>30296</v>
      </c>
    </row>
    <row r="3886" spans="1:4" x14ac:dyDescent="0.25">
      <c r="A3886" s="5">
        <v>1996</v>
      </c>
      <c r="B3886" s="5" t="s">
        <v>8</v>
      </c>
      <c r="C3886" s="5" t="s">
        <v>39</v>
      </c>
      <c r="D3886" s="3">
        <v>31039</v>
      </c>
    </row>
    <row r="3887" spans="1:4" x14ac:dyDescent="0.25">
      <c r="A3887" s="5">
        <v>1996</v>
      </c>
      <c r="B3887" s="5" t="s">
        <v>9</v>
      </c>
      <c r="C3887" s="5" t="s">
        <v>39</v>
      </c>
      <c r="D3887" s="3">
        <v>37035</v>
      </c>
    </row>
    <row r="3888" spans="1:4" x14ac:dyDescent="0.25">
      <c r="A3888" s="5">
        <v>1996</v>
      </c>
      <c r="B3888" s="5" t="s">
        <v>10</v>
      </c>
      <c r="C3888" s="5" t="s">
        <v>39</v>
      </c>
      <c r="D3888" s="3">
        <v>33438</v>
      </c>
    </row>
    <row r="3889" spans="1:4" x14ac:dyDescent="0.25">
      <c r="A3889" s="5">
        <v>1996</v>
      </c>
      <c r="B3889" s="5" t="s">
        <v>11</v>
      </c>
      <c r="C3889" s="5" t="s">
        <v>39</v>
      </c>
      <c r="D3889" s="3">
        <v>31311</v>
      </c>
    </row>
    <row r="3890" spans="1:4" x14ac:dyDescent="0.25">
      <c r="A3890" s="5">
        <v>1997</v>
      </c>
      <c r="B3890" s="5" t="s">
        <v>12</v>
      </c>
      <c r="C3890" s="5" t="s">
        <v>39</v>
      </c>
      <c r="D3890" s="3">
        <v>31419</v>
      </c>
    </row>
    <row r="3891" spans="1:4" x14ac:dyDescent="0.25">
      <c r="A3891" s="5">
        <v>1997</v>
      </c>
      <c r="B3891" s="5" t="s">
        <v>13</v>
      </c>
      <c r="C3891" s="5" t="s">
        <v>39</v>
      </c>
      <c r="D3891" s="3">
        <v>30284</v>
      </c>
    </row>
    <row r="3892" spans="1:4" x14ac:dyDescent="0.25">
      <c r="A3892" s="5">
        <v>1997</v>
      </c>
      <c r="B3892" s="5" t="s">
        <v>14</v>
      </c>
      <c r="C3892" s="5" t="s">
        <v>39</v>
      </c>
      <c r="D3892" s="3">
        <v>32113</v>
      </c>
    </row>
    <row r="3893" spans="1:4" x14ac:dyDescent="0.25">
      <c r="A3893" s="5">
        <v>1997</v>
      </c>
      <c r="B3893" s="5" t="s">
        <v>15</v>
      </c>
      <c r="C3893" s="5" t="s">
        <v>39</v>
      </c>
      <c r="D3893" s="3">
        <v>37248</v>
      </c>
    </row>
    <row r="3894" spans="1:4" x14ac:dyDescent="0.25">
      <c r="A3894" s="5">
        <v>1997</v>
      </c>
      <c r="B3894" s="5" t="s">
        <v>4</v>
      </c>
      <c r="C3894" s="5" t="s">
        <v>39</v>
      </c>
      <c r="D3894" s="3">
        <v>33937</v>
      </c>
    </row>
    <row r="3895" spans="1:4" x14ac:dyDescent="0.25">
      <c r="A3895" s="5">
        <v>1997</v>
      </c>
      <c r="B3895" s="5" t="s">
        <v>5</v>
      </c>
      <c r="C3895" s="5" t="s">
        <v>39</v>
      </c>
      <c r="D3895" s="3">
        <v>30822</v>
      </c>
    </row>
    <row r="3896" spans="1:4" x14ac:dyDescent="0.25">
      <c r="A3896" s="5">
        <v>1997</v>
      </c>
      <c r="B3896" s="5" t="s">
        <v>6</v>
      </c>
      <c r="C3896" s="5" t="s">
        <v>39</v>
      </c>
      <c r="D3896" s="3">
        <v>37944</v>
      </c>
    </row>
    <row r="3897" spans="1:4" x14ac:dyDescent="0.25">
      <c r="A3897" s="5">
        <v>1997</v>
      </c>
      <c r="B3897" s="5" t="s">
        <v>7</v>
      </c>
      <c r="C3897" s="5" t="s">
        <v>39</v>
      </c>
      <c r="D3897" s="3">
        <v>34795</v>
      </c>
    </row>
    <row r="3898" spans="1:4" x14ac:dyDescent="0.25">
      <c r="A3898" s="5">
        <v>1997</v>
      </c>
      <c r="B3898" s="5" t="s">
        <v>8</v>
      </c>
      <c r="C3898" s="5" t="s">
        <v>39</v>
      </c>
      <c r="D3898" s="3">
        <v>37759</v>
      </c>
    </row>
    <row r="3899" spans="1:4" x14ac:dyDescent="0.25">
      <c r="A3899" s="5">
        <v>1997</v>
      </c>
      <c r="B3899" s="5" t="s">
        <v>9</v>
      </c>
      <c r="C3899" s="5" t="s">
        <v>39</v>
      </c>
      <c r="D3899" s="3">
        <v>42957</v>
      </c>
    </row>
    <row r="3900" spans="1:4" x14ac:dyDescent="0.25">
      <c r="A3900" s="5">
        <v>1997</v>
      </c>
      <c r="B3900" s="5" t="s">
        <v>10</v>
      </c>
      <c r="C3900" s="5" t="s">
        <v>39</v>
      </c>
      <c r="D3900" s="3">
        <v>38392</v>
      </c>
    </row>
    <row r="3901" spans="1:4" x14ac:dyDescent="0.25">
      <c r="A3901" s="5">
        <v>1997</v>
      </c>
      <c r="B3901" s="5" t="s">
        <v>11</v>
      </c>
      <c r="C3901" s="5" t="s">
        <v>39</v>
      </c>
      <c r="D3901" s="3">
        <v>36298</v>
      </c>
    </row>
    <row r="3902" spans="1:4" x14ac:dyDescent="0.25">
      <c r="A3902" s="5">
        <v>1998</v>
      </c>
      <c r="B3902" s="5" t="s">
        <v>12</v>
      </c>
      <c r="C3902" s="5" t="s">
        <v>39</v>
      </c>
      <c r="D3902" s="3">
        <v>34656</v>
      </c>
    </row>
    <row r="3903" spans="1:4" x14ac:dyDescent="0.25">
      <c r="A3903" s="5">
        <v>1998</v>
      </c>
      <c r="B3903" s="5" t="s">
        <v>13</v>
      </c>
      <c r="C3903" s="5" t="s">
        <v>39</v>
      </c>
      <c r="D3903" s="3">
        <v>32767</v>
      </c>
    </row>
    <row r="3904" spans="1:4" x14ac:dyDescent="0.25">
      <c r="A3904" s="5">
        <v>1998</v>
      </c>
      <c r="B3904" s="5" t="s">
        <v>14</v>
      </c>
      <c r="C3904" s="5" t="s">
        <v>39</v>
      </c>
      <c r="D3904" s="3">
        <v>42667</v>
      </c>
    </row>
    <row r="3905" spans="1:4" x14ac:dyDescent="0.25">
      <c r="A3905" s="5">
        <v>1998</v>
      </c>
      <c r="B3905" s="5" t="s">
        <v>15</v>
      </c>
      <c r="C3905" s="5" t="s">
        <v>39</v>
      </c>
      <c r="D3905" s="3">
        <v>40835</v>
      </c>
    </row>
    <row r="3906" spans="1:4" x14ac:dyDescent="0.25">
      <c r="A3906" s="5">
        <v>1998</v>
      </c>
      <c r="B3906" s="5" t="s">
        <v>4</v>
      </c>
      <c r="C3906" s="5" t="s">
        <v>39</v>
      </c>
      <c r="D3906" s="3">
        <v>38604</v>
      </c>
    </row>
    <row r="3907" spans="1:4" x14ac:dyDescent="0.25">
      <c r="A3907" s="5">
        <v>1998</v>
      </c>
      <c r="B3907" s="5" t="s">
        <v>5</v>
      </c>
      <c r="C3907" s="5" t="s">
        <v>39</v>
      </c>
      <c r="D3907" s="3">
        <v>39298</v>
      </c>
    </row>
    <row r="3908" spans="1:4" x14ac:dyDescent="0.25">
      <c r="A3908" s="5">
        <v>1998</v>
      </c>
      <c r="B3908" s="5" t="s">
        <v>6</v>
      </c>
      <c r="C3908" s="5" t="s">
        <v>39</v>
      </c>
      <c r="D3908" s="3">
        <v>42049</v>
      </c>
    </row>
    <row r="3909" spans="1:4" x14ac:dyDescent="0.25">
      <c r="A3909" s="5">
        <v>1998</v>
      </c>
      <c r="B3909" s="5" t="s">
        <v>7</v>
      </c>
      <c r="C3909" s="5" t="s">
        <v>39</v>
      </c>
      <c r="D3909" s="3">
        <v>42376</v>
      </c>
    </row>
    <row r="3910" spans="1:4" x14ac:dyDescent="0.25">
      <c r="A3910" s="5">
        <v>1998</v>
      </c>
      <c r="B3910" s="5" t="s">
        <v>8</v>
      </c>
      <c r="C3910" s="5" t="s">
        <v>39</v>
      </c>
      <c r="D3910" s="3">
        <v>43226</v>
      </c>
    </row>
    <row r="3911" spans="1:4" x14ac:dyDescent="0.25">
      <c r="A3911" s="5">
        <v>1998</v>
      </c>
      <c r="B3911" s="5" t="s">
        <v>9</v>
      </c>
      <c r="C3911" s="5" t="s">
        <v>39</v>
      </c>
      <c r="D3911" s="3">
        <v>44755</v>
      </c>
    </row>
    <row r="3912" spans="1:4" x14ac:dyDescent="0.25">
      <c r="A3912" s="5">
        <v>1998</v>
      </c>
      <c r="B3912" s="5" t="s">
        <v>10</v>
      </c>
      <c r="C3912" s="5" t="s">
        <v>39</v>
      </c>
      <c r="D3912" s="3">
        <v>46249</v>
      </c>
    </row>
    <row r="3913" spans="1:4" x14ac:dyDescent="0.25">
      <c r="A3913" s="5">
        <v>1998</v>
      </c>
      <c r="B3913" s="5" t="s">
        <v>11</v>
      </c>
      <c r="C3913" s="5" t="s">
        <v>39</v>
      </c>
      <c r="D3913" s="3">
        <v>44172</v>
      </c>
    </row>
    <row r="3914" spans="1:4" x14ac:dyDescent="0.25">
      <c r="A3914" s="5">
        <v>1999</v>
      </c>
      <c r="B3914" s="5" t="s">
        <v>12</v>
      </c>
      <c r="C3914" s="5" t="s">
        <v>39</v>
      </c>
      <c r="D3914" s="3">
        <v>38298</v>
      </c>
    </row>
    <row r="3915" spans="1:4" x14ac:dyDescent="0.25">
      <c r="A3915" s="5">
        <v>1999</v>
      </c>
      <c r="B3915" s="5" t="s">
        <v>13</v>
      </c>
      <c r="C3915" s="5" t="s">
        <v>39</v>
      </c>
      <c r="D3915" s="3">
        <v>37404</v>
      </c>
    </row>
    <row r="3916" spans="1:4" x14ac:dyDescent="0.25">
      <c r="A3916" s="5">
        <v>1999</v>
      </c>
      <c r="B3916" s="5" t="s">
        <v>14</v>
      </c>
      <c r="C3916" s="5" t="s">
        <v>39</v>
      </c>
      <c r="D3916" s="3">
        <v>49422</v>
      </c>
    </row>
    <row r="3917" spans="1:4" x14ac:dyDescent="0.25">
      <c r="A3917" s="5">
        <v>1999</v>
      </c>
      <c r="B3917" s="5" t="s">
        <v>15</v>
      </c>
      <c r="C3917" s="5" t="s">
        <v>39</v>
      </c>
      <c r="D3917" s="3">
        <v>42740</v>
      </c>
    </row>
    <row r="3918" spans="1:4" x14ac:dyDescent="0.25">
      <c r="A3918" s="5">
        <v>1999</v>
      </c>
      <c r="B3918" s="5" t="s">
        <v>4</v>
      </c>
      <c r="C3918" s="5" t="s">
        <v>39</v>
      </c>
      <c r="D3918" s="3">
        <v>35480</v>
      </c>
    </row>
    <row r="3919" spans="1:4" x14ac:dyDescent="0.25">
      <c r="A3919" s="5">
        <v>1999</v>
      </c>
      <c r="B3919" s="5" t="s">
        <v>5</v>
      </c>
      <c r="C3919" s="5" t="s">
        <v>39</v>
      </c>
      <c r="D3919" s="3">
        <v>32749</v>
      </c>
    </row>
    <row r="3920" spans="1:4" x14ac:dyDescent="0.25">
      <c r="A3920" s="5">
        <v>1999</v>
      </c>
      <c r="B3920" s="5" t="s">
        <v>6</v>
      </c>
      <c r="C3920" s="5" t="s">
        <v>39</v>
      </c>
      <c r="D3920" s="3">
        <v>33949</v>
      </c>
    </row>
    <row r="3921" spans="1:4" x14ac:dyDescent="0.25">
      <c r="A3921" s="5">
        <v>1999</v>
      </c>
      <c r="B3921" s="5" t="s">
        <v>7</v>
      </c>
      <c r="C3921" s="5" t="s">
        <v>39</v>
      </c>
      <c r="D3921" s="3">
        <v>33529</v>
      </c>
    </row>
    <row r="3922" spans="1:4" x14ac:dyDescent="0.25">
      <c r="A3922" s="5">
        <v>1999</v>
      </c>
      <c r="B3922" s="5" t="s">
        <v>8</v>
      </c>
      <c r="C3922" s="5" t="s">
        <v>39</v>
      </c>
      <c r="D3922" s="3">
        <v>37596</v>
      </c>
    </row>
    <row r="3923" spans="1:4" x14ac:dyDescent="0.25">
      <c r="A3923" s="5">
        <v>1999</v>
      </c>
      <c r="B3923" s="5" t="s">
        <v>9</v>
      </c>
      <c r="C3923" s="5" t="s">
        <v>39</v>
      </c>
      <c r="D3923" s="3">
        <v>36215</v>
      </c>
    </row>
    <row r="3924" spans="1:4" x14ac:dyDescent="0.25">
      <c r="A3924" s="5">
        <v>1999</v>
      </c>
      <c r="B3924" s="5" t="s">
        <v>10</v>
      </c>
      <c r="C3924" s="5" t="s">
        <v>39</v>
      </c>
      <c r="D3924" s="3">
        <v>38760</v>
      </c>
    </row>
    <row r="3925" spans="1:4" x14ac:dyDescent="0.25">
      <c r="A3925" s="5">
        <v>1999</v>
      </c>
      <c r="B3925" s="5" t="s">
        <v>11</v>
      </c>
      <c r="C3925" s="5" t="s">
        <v>39</v>
      </c>
      <c r="D3925" s="3">
        <v>35847</v>
      </c>
    </row>
    <row r="3926" spans="1:4" x14ac:dyDescent="0.25">
      <c r="A3926" s="5">
        <v>2000</v>
      </c>
      <c r="B3926" s="5" t="s">
        <v>12</v>
      </c>
      <c r="C3926" s="5" t="s">
        <v>39</v>
      </c>
      <c r="D3926" s="3">
        <v>29690</v>
      </c>
    </row>
    <row r="3927" spans="1:4" x14ac:dyDescent="0.25">
      <c r="A3927" s="5">
        <v>2000</v>
      </c>
      <c r="B3927" s="5" t="s">
        <v>13</v>
      </c>
      <c r="C3927" s="5" t="s">
        <v>39</v>
      </c>
      <c r="D3927" s="3">
        <v>34463</v>
      </c>
    </row>
    <row r="3928" spans="1:4" x14ac:dyDescent="0.25">
      <c r="A3928" s="5">
        <v>2000</v>
      </c>
      <c r="B3928" s="5" t="s">
        <v>14</v>
      </c>
      <c r="C3928" s="5" t="s">
        <v>39</v>
      </c>
      <c r="D3928" s="3">
        <v>44108</v>
      </c>
    </row>
    <row r="3929" spans="1:4" x14ac:dyDescent="0.25">
      <c r="A3929" s="5">
        <v>2000</v>
      </c>
      <c r="B3929" s="5" t="s">
        <v>15</v>
      </c>
      <c r="C3929" s="5" t="s">
        <v>39</v>
      </c>
      <c r="D3929" s="3">
        <v>36227</v>
      </c>
    </row>
    <row r="3930" spans="1:4" x14ac:dyDescent="0.25">
      <c r="A3930" s="5">
        <v>2000</v>
      </c>
      <c r="B3930" s="5" t="s">
        <v>4</v>
      </c>
      <c r="C3930" s="5" t="s">
        <v>39</v>
      </c>
      <c r="D3930" s="3">
        <v>35986</v>
      </c>
    </row>
    <row r="3931" spans="1:4" x14ac:dyDescent="0.25">
      <c r="A3931" s="5">
        <v>2000</v>
      </c>
      <c r="B3931" s="5" t="s">
        <v>5</v>
      </c>
      <c r="C3931" s="5" t="s">
        <v>39</v>
      </c>
      <c r="D3931" s="3">
        <v>33916</v>
      </c>
    </row>
    <row r="3932" spans="1:4" x14ac:dyDescent="0.25">
      <c r="A3932" s="5">
        <v>2000</v>
      </c>
      <c r="B3932" s="5" t="s">
        <v>6</v>
      </c>
      <c r="C3932" s="5" t="s">
        <v>39</v>
      </c>
      <c r="D3932" s="3">
        <v>36182</v>
      </c>
    </row>
    <row r="3933" spans="1:4" x14ac:dyDescent="0.25">
      <c r="A3933" s="5">
        <v>2000</v>
      </c>
      <c r="B3933" s="5" t="s">
        <v>7</v>
      </c>
      <c r="C3933" s="5" t="s">
        <v>39</v>
      </c>
      <c r="D3933" s="3">
        <v>37568</v>
      </c>
    </row>
    <row r="3934" spans="1:4" x14ac:dyDescent="0.25">
      <c r="A3934" s="5">
        <v>2000</v>
      </c>
      <c r="B3934" s="5" t="s">
        <v>8</v>
      </c>
      <c r="C3934" s="5" t="s">
        <v>39</v>
      </c>
      <c r="D3934" s="3">
        <v>36627</v>
      </c>
    </row>
    <row r="3935" spans="1:4" x14ac:dyDescent="0.25">
      <c r="A3935" s="5">
        <v>2000</v>
      </c>
      <c r="B3935" s="5" t="s">
        <v>9</v>
      </c>
      <c r="C3935" s="5" t="s">
        <v>39</v>
      </c>
      <c r="D3935" s="3">
        <v>37303</v>
      </c>
    </row>
    <row r="3936" spans="1:4" x14ac:dyDescent="0.25">
      <c r="A3936" s="5">
        <v>2000</v>
      </c>
      <c r="B3936" s="5" t="s">
        <v>10</v>
      </c>
      <c r="C3936" s="5" t="s">
        <v>39</v>
      </c>
      <c r="D3936" s="3">
        <v>36106</v>
      </c>
    </row>
    <row r="3937" spans="1:4" x14ac:dyDescent="0.25">
      <c r="A3937" s="5">
        <v>2000</v>
      </c>
      <c r="B3937" s="5" t="s">
        <v>11</v>
      </c>
      <c r="C3937" s="5" t="s">
        <v>39</v>
      </c>
      <c r="D3937" s="3">
        <v>32631</v>
      </c>
    </row>
    <row r="3938" spans="1:4" x14ac:dyDescent="0.25">
      <c r="A3938" s="5">
        <v>2001</v>
      </c>
      <c r="B3938" s="5" t="s">
        <v>12</v>
      </c>
      <c r="C3938" s="5" t="s">
        <v>39</v>
      </c>
      <c r="D3938" s="3">
        <v>31803</v>
      </c>
    </row>
    <row r="3939" spans="1:4" x14ac:dyDescent="0.25">
      <c r="A3939" s="5">
        <v>2001</v>
      </c>
      <c r="B3939" s="5" t="s">
        <v>13</v>
      </c>
      <c r="C3939" s="5" t="s">
        <v>39</v>
      </c>
      <c r="D3939" s="3">
        <v>30281</v>
      </c>
    </row>
    <row r="3940" spans="1:4" x14ac:dyDescent="0.25">
      <c r="A3940" s="5">
        <v>2001</v>
      </c>
      <c r="B3940" s="5" t="s">
        <v>14</v>
      </c>
      <c r="C3940" s="5" t="s">
        <v>39</v>
      </c>
      <c r="D3940" s="3">
        <v>35907</v>
      </c>
    </row>
    <row r="3941" spans="1:4" x14ac:dyDescent="0.25">
      <c r="A3941" s="5">
        <v>2001</v>
      </c>
      <c r="B3941" s="5" t="s">
        <v>15</v>
      </c>
      <c r="C3941" s="5" t="s">
        <v>39</v>
      </c>
      <c r="D3941" s="3">
        <v>32395</v>
      </c>
    </row>
    <row r="3942" spans="1:4" x14ac:dyDescent="0.25">
      <c r="A3942" s="5">
        <v>2001</v>
      </c>
      <c r="B3942" s="5" t="s">
        <v>4</v>
      </c>
      <c r="C3942" s="5" t="s">
        <v>39</v>
      </c>
      <c r="D3942" s="3">
        <v>34879</v>
      </c>
    </row>
    <row r="3943" spans="1:4" x14ac:dyDescent="0.25">
      <c r="A3943" s="5">
        <v>2001</v>
      </c>
      <c r="B3943" s="5" t="s">
        <v>5</v>
      </c>
      <c r="C3943" s="5" t="s">
        <v>39</v>
      </c>
      <c r="D3943" s="3">
        <v>33215</v>
      </c>
    </row>
    <row r="3944" spans="1:4" x14ac:dyDescent="0.25">
      <c r="A3944" s="5">
        <v>2001</v>
      </c>
      <c r="B3944" s="5" t="s">
        <v>6</v>
      </c>
      <c r="C3944" s="5" t="s">
        <v>39</v>
      </c>
      <c r="D3944" s="3">
        <v>31471</v>
      </c>
    </row>
    <row r="3945" spans="1:4" x14ac:dyDescent="0.25">
      <c r="A3945" s="5">
        <v>2001</v>
      </c>
      <c r="B3945" s="5" t="s">
        <v>7</v>
      </c>
      <c r="C3945" s="5" t="s">
        <v>39</v>
      </c>
      <c r="D3945" s="3">
        <v>33835</v>
      </c>
    </row>
    <row r="3946" spans="1:4" x14ac:dyDescent="0.25">
      <c r="A3946" s="5">
        <v>2001</v>
      </c>
      <c r="B3946" s="5" t="s">
        <v>8</v>
      </c>
      <c r="C3946" s="5" t="s">
        <v>39</v>
      </c>
      <c r="D3946" s="3">
        <v>33772</v>
      </c>
    </row>
    <row r="3947" spans="1:4" x14ac:dyDescent="0.25">
      <c r="A3947" s="5">
        <v>2001</v>
      </c>
      <c r="B3947" s="5" t="s">
        <v>9</v>
      </c>
      <c r="C3947" s="5" t="s">
        <v>39</v>
      </c>
      <c r="D3947" s="3">
        <v>34254</v>
      </c>
    </row>
    <row r="3948" spans="1:4" x14ac:dyDescent="0.25">
      <c r="A3948" s="5">
        <v>2001</v>
      </c>
      <c r="B3948" s="5" t="s">
        <v>10</v>
      </c>
      <c r="C3948" s="5" t="s">
        <v>39</v>
      </c>
      <c r="D3948" s="3">
        <v>34645</v>
      </c>
    </row>
    <row r="3949" spans="1:4" x14ac:dyDescent="0.25">
      <c r="A3949" s="5">
        <v>2001</v>
      </c>
      <c r="B3949" s="5" t="s">
        <v>11</v>
      </c>
      <c r="C3949" s="5" t="s">
        <v>39</v>
      </c>
      <c r="D3949" s="3">
        <v>25619</v>
      </c>
    </row>
    <row r="3950" spans="1:4" x14ac:dyDescent="0.25">
      <c r="A3950" s="5">
        <v>2002</v>
      </c>
      <c r="B3950" s="5" t="s">
        <v>12</v>
      </c>
      <c r="C3950" s="5" t="s">
        <v>39</v>
      </c>
      <c r="D3950" s="3">
        <v>28442</v>
      </c>
    </row>
    <row r="3951" spans="1:4" x14ac:dyDescent="0.25">
      <c r="A3951" s="5">
        <v>2002</v>
      </c>
      <c r="B3951" s="5" t="s">
        <v>13</v>
      </c>
      <c r="C3951" s="5" t="s">
        <v>39</v>
      </c>
      <c r="D3951" s="3">
        <v>28349</v>
      </c>
    </row>
    <row r="3952" spans="1:4" x14ac:dyDescent="0.25">
      <c r="A3952" s="5">
        <v>2002</v>
      </c>
      <c r="B3952" s="5" t="s">
        <v>14</v>
      </c>
      <c r="C3952" s="5" t="s">
        <v>39</v>
      </c>
      <c r="D3952" s="3">
        <v>31473</v>
      </c>
    </row>
    <row r="3953" spans="1:4" x14ac:dyDescent="0.25">
      <c r="A3953" s="5">
        <v>2002</v>
      </c>
      <c r="B3953" s="5" t="s">
        <v>15</v>
      </c>
      <c r="C3953" s="5" t="s">
        <v>39</v>
      </c>
      <c r="D3953" s="3">
        <v>31613</v>
      </c>
    </row>
    <row r="3954" spans="1:4" x14ac:dyDescent="0.25">
      <c r="A3954" s="5">
        <v>2002</v>
      </c>
      <c r="B3954" s="5" t="s">
        <v>4</v>
      </c>
      <c r="C3954" s="5" t="s">
        <v>39</v>
      </c>
      <c r="D3954" s="3">
        <v>32560</v>
      </c>
    </row>
    <row r="3955" spans="1:4" x14ac:dyDescent="0.25">
      <c r="A3955" s="5">
        <v>2002</v>
      </c>
      <c r="B3955" s="5" t="s">
        <v>5</v>
      </c>
      <c r="C3955" s="5" t="s">
        <v>39</v>
      </c>
      <c r="D3955" s="3">
        <v>30377</v>
      </c>
    </row>
    <row r="3956" spans="1:4" x14ac:dyDescent="0.25">
      <c r="A3956" s="5">
        <v>2002</v>
      </c>
      <c r="B3956" s="5" t="s">
        <v>6</v>
      </c>
      <c r="C3956" s="5" t="s">
        <v>39</v>
      </c>
      <c r="D3956" s="3">
        <v>34534</v>
      </c>
    </row>
    <row r="3957" spans="1:4" x14ac:dyDescent="0.25">
      <c r="A3957" s="5">
        <v>2002</v>
      </c>
      <c r="B3957" s="5" t="s">
        <v>7</v>
      </c>
      <c r="C3957" s="5" t="s">
        <v>39</v>
      </c>
      <c r="D3957" s="3">
        <v>37963</v>
      </c>
    </row>
    <row r="3958" spans="1:4" x14ac:dyDescent="0.25">
      <c r="A3958" s="5">
        <v>2002</v>
      </c>
      <c r="B3958" s="5" t="s">
        <v>8</v>
      </c>
      <c r="C3958" s="5" t="s">
        <v>39</v>
      </c>
      <c r="D3958" s="3">
        <v>38525</v>
      </c>
    </row>
    <row r="3959" spans="1:4" x14ac:dyDescent="0.25">
      <c r="A3959" s="5">
        <v>2002</v>
      </c>
      <c r="B3959" s="5" t="s">
        <v>9</v>
      </c>
      <c r="C3959" s="5" t="s">
        <v>39</v>
      </c>
      <c r="D3959" s="3">
        <v>40759</v>
      </c>
    </row>
    <row r="3960" spans="1:4" x14ac:dyDescent="0.25">
      <c r="A3960" s="5">
        <v>2002</v>
      </c>
      <c r="B3960" s="5" t="s">
        <v>10</v>
      </c>
      <c r="C3960" s="5" t="s">
        <v>39</v>
      </c>
      <c r="D3960" s="3">
        <v>39484</v>
      </c>
    </row>
    <row r="3961" spans="1:4" x14ac:dyDescent="0.25">
      <c r="A3961" s="5">
        <v>2002</v>
      </c>
      <c r="B3961" s="5" t="s">
        <v>11</v>
      </c>
      <c r="C3961" s="5" t="s">
        <v>39</v>
      </c>
      <c r="D3961" s="3">
        <v>36680</v>
      </c>
    </row>
    <row r="3962" spans="1:4" x14ac:dyDescent="0.25">
      <c r="A3962" s="5">
        <v>2003</v>
      </c>
      <c r="B3962" s="5" t="s">
        <v>12</v>
      </c>
      <c r="C3962" s="5" t="s">
        <v>39</v>
      </c>
      <c r="D3962" s="3">
        <v>34559</v>
      </c>
    </row>
    <row r="3963" spans="1:4" x14ac:dyDescent="0.25">
      <c r="A3963" s="5">
        <v>2003</v>
      </c>
      <c r="B3963" s="5" t="s">
        <v>13</v>
      </c>
      <c r="C3963" s="5" t="s">
        <v>39</v>
      </c>
      <c r="D3963" s="3">
        <v>31311</v>
      </c>
    </row>
    <row r="3964" spans="1:4" x14ac:dyDescent="0.25">
      <c r="A3964" s="5">
        <v>2003</v>
      </c>
      <c r="B3964" s="5" t="s">
        <v>14</v>
      </c>
      <c r="C3964" s="5" t="s">
        <v>39</v>
      </c>
      <c r="D3964" s="3">
        <v>34758</v>
      </c>
    </row>
    <row r="3965" spans="1:4" x14ac:dyDescent="0.25">
      <c r="A3965" s="5">
        <v>2003</v>
      </c>
      <c r="B3965" s="5" t="s">
        <v>15</v>
      </c>
      <c r="C3965" s="5" t="s">
        <v>39</v>
      </c>
      <c r="D3965" s="3">
        <v>35816</v>
      </c>
    </row>
    <row r="3966" spans="1:4" x14ac:dyDescent="0.25">
      <c r="A3966" s="5">
        <v>2003</v>
      </c>
      <c r="B3966" s="5" t="s">
        <v>4</v>
      </c>
      <c r="C3966" s="5" t="s">
        <v>39</v>
      </c>
      <c r="D3966" s="3">
        <v>38766</v>
      </c>
    </row>
    <row r="3967" spans="1:4" x14ac:dyDescent="0.25">
      <c r="A3967" s="5">
        <v>2003</v>
      </c>
      <c r="B3967" s="5" t="s">
        <v>5</v>
      </c>
      <c r="C3967" s="5" t="s">
        <v>39</v>
      </c>
      <c r="D3967" s="3">
        <v>36591</v>
      </c>
    </row>
    <row r="3968" spans="1:4" x14ac:dyDescent="0.25">
      <c r="A3968" s="5">
        <v>2003</v>
      </c>
      <c r="B3968" s="5" t="s">
        <v>6</v>
      </c>
      <c r="C3968" s="5" t="s">
        <v>39</v>
      </c>
      <c r="D3968" s="3">
        <v>40188</v>
      </c>
    </row>
    <row r="3969" spans="1:4" x14ac:dyDescent="0.25">
      <c r="A3969" s="5">
        <v>2003</v>
      </c>
      <c r="B3969" s="5" t="s">
        <v>7</v>
      </c>
      <c r="C3969" s="5" t="s">
        <v>39</v>
      </c>
      <c r="D3969" s="3">
        <v>40420</v>
      </c>
    </row>
    <row r="3970" spans="1:4" x14ac:dyDescent="0.25">
      <c r="A3970" s="5">
        <v>2003</v>
      </c>
      <c r="B3970" s="5" t="s">
        <v>8</v>
      </c>
      <c r="C3970" s="5" t="s">
        <v>39</v>
      </c>
      <c r="D3970" s="3">
        <v>42710</v>
      </c>
    </row>
    <row r="3971" spans="1:4" x14ac:dyDescent="0.25">
      <c r="A3971" s="5">
        <v>2003</v>
      </c>
      <c r="B3971" s="5" t="s">
        <v>9</v>
      </c>
      <c r="C3971" s="5" t="s">
        <v>39</v>
      </c>
      <c r="D3971" s="3">
        <v>42710</v>
      </c>
    </row>
    <row r="3972" spans="1:4" x14ac:dyDescent="0.25">
      <c r="A3972" s="5">
        <v>2003</v>
      </c>
      <c r="B3972" s="5" t="s">
        <v>10</v>
      </c>
      <c r="C3972" s="5" t="s">
        <v>39</v>
      </c>
      <c r="D3972" s="3">
        <v>38937</v>
      </c>
    </row>
    <row r="3973" spans="1:4" x14ac:dyDescent="0.25">
      <c r="A3973" s="5">
        <v>2003</v>
      </c>
      <c r="B3973" s="5" t="s">
        <v>11</v>
      </c>
      <c r="C3973" s="5" t="s">
        <v>39</v>
      </c>
      <c r="D3973" s="3">
        <v>38912</v>
      </c>
    </row>
    <row r="3974" spans="1:4" x14ac:dyDescent="0.25">
      <c r="A3974" s="5">
        <v>2004</v>
      </c>
      <c r="B3974" s="5" t="s">
        <v>12</v>
      </c>
      <c r="C3974" s="5" t="s">
        <v>39</v>
      </c>
      <c r="D3974" s="3">
        <v>34784</v>
      </c>
    </row>
    <row r="3975" spans="1:4" x14ac:dyDescent="0.25">
      <c r="A3975" s="5">
        <v>2004</v>
      </c>
      <c r="B3975" s="5" t="s">
        <v>13</v>
      </c>
      <c r="C3975" s="5" t="s">
        <v>39</v>
      </c>
      <c r="D3975" s="3">
        <v>35988</v>
      </c>
    </row>
    <row r="3976" spans="1:4" x14ac:dyDescent="0.25">
      <c r="A3976" s="5">
        <v>2004</v>
      </c>
      <c r="B3976" s="5" t="s">
        <v>14</v>
      </c>
      <c r="C3976" s="5" t="s">
        <v>39</v>
      </c>
      <c r="D3976" s="3">
        <v>46961</v>
      </c>
    </row>
    <row r="3977" spans="1:4" x14ac:dyDescent="0.25">
      <c r="A3977" s="5">
        <v>2004</v>
      </c>
      <c r="B3977" s="5" t="s">
        <v>15</v>
      </c>
      <c r="C3977" s="5" t="s">
        <v>39</v>
      </c>
      <c r="D3977" s="3">
        <v>39041</v>
      </c>
    </row>
    <row r="3978" spans="1:4" x14ac:dyDescent="0.25">
      <c r="A3978" s="5">
        <v>2004</v>
      </c>
      <c r="B3978" s="5" t="s">
        <v>4</v>
      </c>
      <c r="C3978" s="5" t="s">
        <v>39</v>
      </c>
      <c r="D3978" s="3">
        <v>39882</v>
      </c>
    </row>
    <row r="3979" spans="1:4" x14ac:dyDescent="0.25">
      <c r="A3979" s="5">
        <v>2004</v>
      </c>
      <c r="B3979" s="5" t="s">
        <v>5</v>
      </c>
      <c r="C3979" s="5" t="s">
        <v>39</v>
      </c>
      <c r="D3979" s="3">
        <v>40738</v>
      </c>
    </row>
    <row r="3980" spans="1:4" x14ac:dyDescent="0.25">
      <c r="A3980" s="5">
        <v>2004</v>
      </c>
      <c r="B3980" s="5" t="s">
        <v>6</v>
      </c>
      <c r="C3980" s="5" t="s">
        <v>39</v>
      </c>
      <c r="D3980" s="3">
        <v>42044</v>
      </c>
    </row>
    <row r="3981" spans="1:4" x14ac:dyDescent="0.25">
      <c r="A3981" s="5">
        <v>2004</v>
      </c>
      <c r="B3981" s="5" t="s">
        <v>7</v>
      </c>
      <c r="C3981" s="5" t="s">
        <v>39</v>
      </c>
      <c r="D3981" s="3">
        <v>41229</v>
      </c>
    </row>
    <row r="3982" spans="1:4" x14ac:dyDescent="0.25">
      <c r="A3982" s="5">
        <v>2004</v>
      </c>
      <c r="B3982" s="5" t="s">
        <v>8</v>
      </c>
      <c r="C3982" s="5" t="s">
        <v>39</v>
      </c>
      <c r="D3982" s="3">
        <v>45054</v>
      </c>
    </row>
    <row r="3983" spans="1:4" x14ac:dyDescent="0.25">
      <c r="A3983" s="5">
        <v>2004</v>
      </c>
      <c r="B3983" s="5" t="s">
        <v>9</v>
      </c>
      <c r="C3983" s="5" t="s">
        <v>39</v>
      </c>
      <c r="D3983" s="3">
        <v>42374</v>
      </c>
    </row>
    <row r="3984" spans="1:4" x14ac:dyDescent="0.25">
      <c r="A3984" s="5">
        <v>2004</v>
      </c>
      <c r="B3984" s="5" t="s">
        <v>10</v>
      </c>
      <c r="C3984" s="5" t="s">
        <v>39</v>
      </c>
      <c r="D3984" s="3">
        <v>43679</v>
      </c>
    </row>
    <row r="3985" spans="1:4" x14ac:dyDescent="0.25">
      <c r="A3985" s="5">
        <v>2004</v>
      </c>
      <c r="B3985" s="5" t="s">
        <v>11</v>
      </c>
      <c r="C3985" s="5" t="s">
        <v>39</v>
      </c>
      <c r="D3985" s="3">
        <v>40415</v>
      </c>
    </row>
    <row r="3986" spans="1:4" x14ac:dyDescent="0.25">
      <c r="A3986" s="5">
        <v>2005</v>
      </c>
      <c r="B3986" s="5" t="s">
        <v>12</v>
      </c>
      <c r="C3986" s="5" t="s">
        <v>39</v>
      </c>
      <c r="D3986" s="3">
        <v>33965</v>
      </c>
    </row>
    <row r="3987" spans="1:4" x14ac:dyDescent="0.25">
      <c r="A3987" s="5">
        <v>2005</v>
      </c>
      <c r="B3987" s="5" t="s">
        <v>13</v>
      </c>
      <c r="C3987" s="5" t="s">
        <v>39</v>
      </c>
      <c r="D3987" s="3">
        <v>33606</v>
      </c>
    </row>
    <row r="3988" spans="1:4" x14ac:dyDescent="0.25">
      <c r="A3988" s="5">
        <v>2005</v>
      </c>
      <c r="B3988" s="5" t="s">
        <v>14</v>
      </c>
      <c r="C3988" s="5" t="s">
        <v>39</v>
      </c>
      <c r="D3988" s="3">
        <v>41984</v>
      </c>
    </row>
    <row r="3989" spans="1:4" x14ac:dyDescent="0.25">
      <c r="A3989" s="5">
        <v>2005</v>
      </c>
      <c r="B3989" s="5" t="s">
        <v>15</v>
      </c>
      <c r="C3989" s="5" t="s">
        <v>39</v>
      </c>
      <c r="D3989" s="3">
        <v>41938</v>
      </c>
    </row>
    <row r="3990" spans="1:4" x14ac:dyDescent="0.25">
      <c r="A3990" s="5">
        <v>2005</v>
      </c>
      <c r="B3990" s="5" t="s">
        <v>4</v>
      </c>
      <c r="C3990" s="5" t="s">
        <v>39</v>
      </c>
      <c r="D3990" s="3">
        <v>41313</v>
      </c>
    </row>
    <row r="3991" spans="1:4" x14ac:dyDescent="0.25">
      <c r="A3991" s="5">
        <v>2005</v>
      </c>
      <c r="B3991" s="5" t="s">
        <v>5</v>
      </c>
      <c r="C3991" s="5" t="s">
        <v>39</v>
      </c>
      <c r="D3991" s="3">
        <v>38174</v>
      </c>
    </row>
    <row r="3992" spans="1:4" x14ac:dyDescent="0.25">
      <c r="A3992" s="5">
        <v>2005</v>
      </c>
      <c r="B3992" s="5" t="s">
        <v>6</v>
      </c>
      <c r="C3992" s="5" t="s">
        <v>39</v>
      </c>
      <c r="D3992" s="3">
        <v>37842</v>
      </c>
    </row>
    <row r="3993" spans="1:4" x14ac:dyDescent="0.25">
      <c r="A3993" s="5">
        <v>2005</v>
      </c>
      <c r="B3993" s="5" t="s">
        <v>7</v>
      </c>
      <c r="C3993" s="5" t="s">
        <v>39</v>
      </c>
      <c r="D3993" s="3">
        <v>39679</v>
      </c>
    </row>
    <row r="3994" spans="1:4" x14ac:dyDescent="0.25">
      <c r="A3994" s="5">
        <v>2005</v>
      </c>
      <c r="B3994" s="5" t="s">
        <v>8</v>
      </c>
      <c r="C3994" s="5" t="s">
        <v>39</v>
      </c>
      <c r="D3994" s="3">
        <v>40028</v>
      </c>
    </row>
    <row r="3995" spans="1:4" x14ac:dyDescent="0.25">
      <c r="A3995" s="5">
        <v>2005</v>
      </c>
      <c r="B3995" s="5" t="s">
        <v>9</v>
      </c>
      <c r="C3995" s="5" t="s">
        <v>39</v>
      </c>
      <c r="D3995" s="3">
        <v>37981</v>
      </c>
    </row>
    <row r="3996" spans="1:4" x14ac:dyDescent="0.25">
      <c r="A3996" s="5">
        <v>2005</v>
      </c>
      <c r="B3996" s="5" t="s">
        <v>10</v>
      </c>
      <c r="C3996" s="5" t="s">
        <v>39</v>
      </c>
      <c r="D3996" s="3">
        <v>39890</v>
      </c>
    </row>
    <row r="3997" spans="1:4" x14ac:dyDescent="0.25">
      <c r="A3997" s="5">
        <v>2005</v>
      </c>
      <c r="B3997" s="5" t="s">
        <v>11</v>
      </c>
      <c r="C3997" s="5" t="s">
        <v>39</v>
      </c>
      <c r="D3997" s="3">
        <v>37920</v>
      </c>
    </row>
    <row r="3998" spans="1:4" x14ac:dyDescent="0.25">
      <c r="A3998" s="5">
        <v>2006</v>
      </c>
      <c r="B3998" s="5" t="s">
        <v>12</v>
      </c>
      <c r="C3998" s="5" t="s">
        <v>39</v>
      </c>
      <c r="D3998" s="3">
        <v>32190</v>
      </c>
    </row>
    <row r="3999" spans="1:4" x14ac:dyDescent="0.25">
      <c r="A3999" s="5">
        <v>2006</v>
      </c>
      <c r="B3999" s="5" t="s">
        <v>13</v>
      </c>
      <c r="C3999" s="5" t="s">
        <v>39</v>
      </c>
      <c r="D3999" s="3">
        <v>32425</v>
      </c>
    </row>
    <row r="4000" spans="1:4" x14ac:dyDescent="0.25">
      <c r="A4000" s="5">
        <v>2006</v>
      </c>
      <c r="B4000" s="5" t="s">
        <v>14</v>
      </c>
      <c r="C4000" s="5" t="s">
        <v>39</v>
      </c>
      <c r="D4000" s="3">
        <v>38535</v>
      </c>
    </row>
    <row r="4001" spans="1:4" x14ac:dyDescent="0.25">
      <c r="A4001" s="5">
        <v>2006</v>
      </c>
      <c r="B4001" s="5" t="s">
        <v>15</v>
      </c>
      <c r="C4001" s="5" t="s">
        <v>39</v>
      </c>
      <c r="D4001" s="3">
        <v>39052</v>
      </c>
    </row>
    <row r="4002" spans="1:4" x14ac:dyDescent="0.25">
      <c r="A4002" s="5">
        <v>2006</v>
      </c>
      <c r="B4002" s="5" t="s">
        <v>4</v>
      </c>
      <c r="C4002" s="5" t="s">
        <v>39</v>
      </c>
      <c r="D4002" s="3">
        <v>39816</v>
      </c>
    </row>
    <row r="4003" spans="1:4" x14ac:dyDescent="0.25">
      <c r="A4003" s="5">
        <v>2006</v>
      </c>
      <c r="B4003" s="5" t="s">
        <v>5</v>
      </c>
      <c r="C4003" s="5" t="s">
        <v>39</v>
      </c>
      <c r="D4003" s="3">
        <v>35118</v>
      </c>
    </row>
    <row r="4004" spans="1:4" x14ac:dyDescent="0.25">
      <c r="A4004" s="5">
        <v>2006</v>
      </c>
      <c r="B4004" s="5" t="s">
        <v>6</v>
      </c>
      <c r="C4004" s="5" t="s">
        <v>39</v>
      </c>
      <c r="D4004" s="3">
        <v>37884</v>
      </c>
    </row>
    <row r="4005" spans="1:4" x14ac:dyDescent="0.25">
      <c r="A4005" s="5">
        <v>2006</v>
      </c>
      <c r="B4005" s="5" t="s">
        <v>7</v>
      </c>
      <c r="C4005" s="5" t="s">
        <v>39</v>
      </c>
      <c r="D4005" s="3">
        <v>39460</v>
      </c>
    </row>
    <row r="4006" spans="1:4" x14ac:dyDescent="0.25">
      <c r="A4006" s="5">
        <v>2006</v>
      </c>
      <c r="B4006" s="5" t="s">
        <v>8</v>
      </c>
      <c r="C4006" s="5" t="s">
        <v>39</v>
      </c>
      <c r="D4006" s="3">
        <v>38770</v>
      </c>
    </row>
    <row r="4007" spans="1:4" x14ac:dyDescent="0.25">
      <c r="A4007" s="5">
        <v>2006</v>
      </c>
      <c r="B4007" s="5" t="s">
        <v>9</v>
      </c>
      <c r="C4007" s="5" t="s">
        <v>39</v>
      </c>
      <c r="D4007" s="3">
        <v>37902</v>
      </c>
    </row>
    <row r="4008" spans="1:4" x14ac:dyDescent="0.25">
      <c r="A4008" s="5">
        <v>2006</v>
      </c>
      <c r="B4008" s="5" t="s">
        <v>10</v>
      </c>
      <c r="C4008" s="5" t="s">
        <v>39</v>
      </c>
      <c r="D4008" s="3">
        <v>40547</v>
      </c>
    </row>
    <row r="4009" spans="1:4" x14ac:dyDescent="0.25">
      <c r="A4009" s="5">
        <v>2006</v>
      </c>
      <c r="B4009" s="5" t="s">
        <v>11</v>
      </c>
      <c r="C4009" s="5" t="s">
        <v>39</v>
      </c>
      <c r="D4009" s="3">
        <v>34990</v>
      </c>
    </row>
    <row r="4010" spans="1:4" x14ac:dyDescent="0.25">
      <c r="A4010" s="5">
        <v>2007</v>
      </c>
      <c r="B4010" s="5" t="s">
        <v>12</v>
      </c>
      <c r="C4010" s="5" t="s">
        <v>39</v>
      </c>
      <c r="D4010" s="3">
        <v>31849</v>
      </c>
    </row>
    <row r="4011" spans="1:4" x14ac:dyDescent="0.25">
      <c r="A4011" s="5">
        <v>2007</v>
      </c>
      <c r="B4011" s="5" t="s">
        <v>13</v>
      </c>
      <c r="C4011" s="5" t="s">
        <v>39</v>
      </c>
      <c r="D4011" s="3">
        <v>30075</v>
      </c>
    </row>
    <row r="4012" spans="1:4" x14ac:dyDescent="0.25">
      <c r="A4012" s="5">
        <v>2007</v>
      </c>
      <c r="B4012" s="5" t="s">
        <v>14</v>
      </c>
      <c r="C4012" s="5" t="s">
        <v>39</v>
      </c>
      <c r="D4012" s="3">
        <v>38057</v>
      </c>
    </row>
    <row r="4013" spans="1:4" x14ac:dyDescent="0.25">
      <c r="A4013" s="5">
        <v>2007</v>
      </c>
      <c r="B4013" s="5" t="s">
        <v>15</v>
      </c>
      <c r="C4013" s="5" t="s">
        <v>39</v>
      </c>
      <c r="D4013" s="3">
        <v>35884</v>
      </c>
    </row>
    <row r="4014" spans="1:4" x14ac:dyDescent="0.25">
      <c r="A4014" s="5">
        <v>2007</v>
      </c>
      <c r="B4014" s="5" t="s">
        <v>4</v>
      </c>
      <c r="C4014" s="5" t="s">
        <v>39</v>
      </c>
      <c r="D4014" s="3">
        <v>32131</v>
      </c>
    </row>
    <row r="4015" spans="1:4" x14ac:dyDescent="0.25">
      <c r="A4015" s="5">
        <v>2007</v>
      </c>
      <c r="B4015" s="5" t="s">
        <v>5</v>
      </c>
      <c r="C4015" s="5" t="s">
        <v>39</v>
      </c>
      <c r="D4015" s="3">
        <v>30692</v>
      </c>
    </row>
    <row r="4016" spans="1:4" x14ac:dyDescent="0.25">
      <c r="A4016" s="5">
        <v>2007</v>
      </c>
      <c r="B4016" s="5" t="s">
        <v>6</v>
      </c>
      <c r="C4016" s="5" t="s">
        <v>39</v>
      </c>
      <c r="D4016" s="3">
        <v>30312</v>
      </c>
    </row>
    <row r="4017" spans="1:4" x14ac:dyDescent="0.25">
      <c r="A4017" s="5">
        <v>2007</v>
      </c>
      <c r="B4017" s="5" t="s">
        <v>7</v>
      </c>
      <c r="C4017" s="5" t="s">
        <v>39</v>
      </c>
      <c r="D4017" s="3">
        <v>34796</v>
      </c>
    </row>
    <row r="4018" spans="1:4" x14ac:dyDescent="0.25">
      <c r="A4018" s="5">
        <v>2007</v>
      </c>
      <c r="B4018" s="5" t="s">
        <v>8</v>
      </c>
      <c r="C4018" s="5" t="s">
        <v>39</v>
      </c>
      <c r="D4018" s="3">
        <v>32861</v>
      </c>
    </row>
    <row r="4019" spans="1:4" x14ac:dyDescent="0.25">
      <c r="A4019" s="5">
        <v>2007</v>
      </c>
      <c r="B4019" s="5" t="s">
        <v>9</v>
      </c>
      <c r="C4019" s="5" t="s">
        <v>39</v>
      </c>
      <c r="D4019" s="3">
        <v>34602</v>
      </c>
    </row>
    <row r="4020" spans="1:4" x14ac:dyDescent="0.25">
      <c r="A4020" s="5">
        <v>2007</v>
      </c>
      <c r="B4020" s="5" t="s">
        <v>10</v>
      </c>
      <c r="C4020" s="5" t="s">
        <v>39</v>
      </c>
      <c r="D4020" s="3">
        <v>36848</v>
      </c>
    </row>
    <row r="4021" spans="1:4" x14ac:dyDescent="0.25">
      <c r="A4021" s="5">
        <v>2007</v>
      </c>
      <c r="B4021" s="5" t="s">
        <v>11</v>
      </c>
      <c r="C4021" s="5" t="s">
        <v>39</v>
      </c>
      <c r="D4021" s="3">
        <v>29865</v>
      </c>
    </row>
    <row r="4022" spans="1:4" x14ac:dyDescent="0.25">
      <c r="A4022" s="5">
        <v>2008</v>
      </c>
      <c r="B4022" s="5" t="s">
        <v>12</v>
      </c>
      <c r="C4022" s="5" t="s">
        <v>39</v>
      </c>
      <c r="D4022" s="3">
        <v>28747</v>
      </c>
    </row>
    <row r="4023" spans="1:4" x14ac:dyDescent="0.25">
      <c r="A4023" s="5">
        <v>2008</v>
      </c>
      <c r="B4023" s="5" t="s">
        <v>13</v>
      </c>
      <c r="C4023" s="5" t="s">
        <v>39</v>
      </c>
      <c r="D4023" s="3">
        <v>29403</v>
      </c>
    </row>
    <row r="4024" spans="1:4" x14ac:dyDescent="0.25">
      <c r="A4024" s="5">
        <v>2008</v>
      </c>
      <c r="B4024" s="5" t="s">
        <v>14</v>
      </c>
      <c r="C4024" s="5" t="s">
        <v>39</v>
      </c>
      <c r="D4024" s="3">
        <v>30716</v>
      </c>
    </row>
    <row r="4025" spans="1:4" x14ac:dyDescent="0.25">
      <c r="A4025" s="5">
        <v>2008</v>
      </c>
      <c r="B4025" s="5" t="s">
        <v>15</v>
      </c>
      <c r="C4025" s="5" t="s">
        <v>39</v>
      </c>
      <c r="D4025" s="3">
        <v>33800</v>
      </c>
    </row>
    <row r="4026" spans="1:4" x14ac:dyDescent="0.25">
      <c r="A4026" s="5">
        <v>2008</v>
      </c>
      <c r="B4026" s="5" t="s">
        <v>4</v>
      </c>
      <c r="C4026" s="5" t="s">
        <v>39</v>
      </c>
      <c r="D4026" s="3">
        <v>33591</v>
      </c>
    </row>
    <row r="4027" spans="1:4" x14ac:dyDescent="0.25">
      <c r="A4027" s="5">
        <v>2008</v>
      </c>
      <c r="B4027" s="5" t="s">
        <v>5</v>
      </c>
      <c r="C4027" s="5" t="s">
        <v>39</v>
      </c>
      <c r="D4027" s="3">
        <v>32848</v>
      </c>
    </row>
    <row r="4028" spans="1:4" x14ac:dyDescent="0.25">
      <c r="A4028" s="5">
        <v>2008</v>
      </c>
      <c r="B4028" s="5" t="s">
        <v>6</v>
      </c>
      <c r="C4028" s="5" t="s">
        <v>39</v>
      </c>
      <c r="D4028" s="3">
        <v>37545</v>
      </c>
    </row>
    <row r="4029" spans="1:4" x14ac:dyDescent="0.25">
      <c r="A4029" s="5">
        <v>2008</v>
      </c>
      <c r="B4029" s="5" t="s">
        <v>7</v>
      </c>
      <c r="C4029" s="5" t="s">
        <v>39</v>
      </c>
      <c r="D4029" s="3">
        <v>35870</v>
      </c>
    </row>
    <row r="4030" spans="1:4" x14ac:dyDescent="0.25">
      <c r="A4030" s="5">
        <v>2008</v>
      </c>
      <c r="B4030" s="5" t="s">
        <v>8</v>
      </c>
      <c r="C4030" s="5" t="s">
        <v>39</v>
      </c>
      <c r="D4030" s="3">
        <v>38035</v>
      </c>
    </row>
    <row r="4031" spans="1:4" x14ac:dyDescent="0.25">
      <c r="A4031" s="5">
        <v>2008</v>
      </c>
      <c r="B4031" s="5" t="s">
        <v>9</v>
      </c>
      <c r="C4031" s="5" t="s">
        <v>39</v>
      </c>
      <c r="D4031" s="3">
        <v>38801</v>
      </c>
    </row>
    <row r="4032" spans="1:4" x14ac:dyDescent="0.25">
      <c r="A4032" s="5">
        <v>2008</v>
      </c>
      <c r="B4032" s="5" t="s">
        <v>10</v>
      </c>
      <c r="C4032" s="5" t="s">
        <v>39</v>
      </c>
      <c r="D4032" s="3">
        <v>36741</v>
      </c>
    </row>
    <row r="4033" spans="1:4" x14ac:dyDescent="0.25">
      <c r="A4033" s="5">
        <v>2008</v>
      </c>
      <c r="B4033" s="5" t="s">
        <v>11</v>
      </c>
      <c r="C4033" s="5" t="s">
        <v>39</v>
      </c>
      <c r="D4033" s="3">
        <v>34337</v>
      </c>
    </row>
    <row r="4034" spans="1:4" x14ac:dyDescent="0.25">
      <c r="A4034" s="5">
        <v>2009</v>
      </c>
      <c r="B4034" s="5" t="s">
        <v>12</v>
      </c>
      <c r="C4034" s="5" t="s">
        <v>39</v>
      </c>
      <c r="D4034" s="3">
        <v>32619</v>
      </c>
    </row>
    <row r="4035" spans="1:4" x14ac:dyDescent="0.25">
      <c r="A4035" s="5">
        <v>2009</v>
      </c>
      <c r="B4035" s="5" t="s">
        <v>13</v>
      </c>
      <c r="C4035" s="5" t="s">
        <v>39</v>
      </c>
      <c r="D4035" s="3">
        <v>30272</v>
      </c>
    </row>
    <row r="4036" spans="1:4" x14ac:dyDescent="0.25">
      <c r="A4036" s="5">
        <v>2009</v>
      </c>
      <c r="B4036" s="5" t="s">
        <v>14</v>
      </c>
      <c r="C4036" s="5" t="s">
        <v>39</v>
      </c>
      <c r="D4036" s="3">
        <v>34372</v>
      </c>
    </row>
    <row r="4037" spans="1:4" x14ac:dyDescent="0.25">
      <c r="A4037" s="5">
        <v>2009</v>
      </c>
      <c r="B4037" s="5" t="s">
        <v>15</v>
      </c>
      <c r="C4037" s="5" t="s">
        <v>39</v>
      </c>
      <c r="D4037" s="3">
        <v>34260</v>
      </c>
    </row>
    <row r="4038" spans="1:4" x14ac:dyDescent="0.25">
      <c r="A4038" s="5">
        <v>2009</v>
      </c>
      <c r="B4038" s="5" t="s">
        <v>4</v>
      </c>
      <c r="C4038" s="5" t="s">
        <v>39</v>
      </c>
      <c r="D4038" s="3">
        <v>33818</v>
      </c>
    </row>
    <row r="4039" spans="1:4" x14ac:dyDescent="0.25">
      <c r="A4039" s="5">
        <v>2009</v>
      </c>
      <c r="B4039" s="5" t="s">
        <v>5</v>
      </c>
      <c r="C4039" s="5" t="s">
        <v>39</v>
      </c>
      <c r="D4039" s="3">
        <v>34954</v>
      </c>
    </row>
    <row r="4040" spans="1:4" x14ac:dyDescent="0.25">
      <c r="A4040" s="5">
        <v>2009</v>
      </c>
      <c r="B4040" s="5" t="s">
        <v>6</v>
      </c>
      <c r="C4040" s="5" t="s">
        <v>39</v>
      </c>
      <c r="D4040" s="3">
        <v>32355</v>
      </c>
    </row>
    <row r="4041" spans="1:4" x14ac:dyDescent="0.25">
      <c r="A4041" s="5">
        <v>2009</v>
      </c>
      <c r="B4041" s="5" t="s">
        <v>7</v>
      </c>
      <c r="C4041" s="5" t="s">
        <v>39</v>
      </c>
      <c r="D4041" s="3">
        <v>33716</v>
      </c>
    </row>
    <row r="4042" spans="1:4" x14ac:dyDescent="0.25">
      <c r="A4042" s="5">
        <v>2009</v>
      </c>
      <c r="B4042" s="5" t="s">
        <v>8</v>
      </c>
      <c r="C4042" s="5" t="s">
        <v>39</v>
      </c>
      <c r="D4042" s="3">
        <v>36464</v>
      </c>
    </row>
    <row r="4043" spans="1:4" x14ac:dyDescent="0.25">
      <c r="A4043" s="5">
        <v>2009</v>
      </c>
      <c r="B4043" s="5" t="s">
        <v>9</v>
      </c>
      <c r="C4043" s="5" t="s">
        <v>39</v>
      </c>
      <c r="D4043" s="3">
        <v>36562</v>
      </c>
    </row>
    <row r="4044" spans="1:4" x14ac:dyDescent="0.25">
      <c r="A4044" s="5">
        <v>2009</v>
      </c>
      <c r="B4044" s="5" t="s">
        <v>10</v>
      </c>
      <c r="C4044" s="5" t="s">
        <v>39</v>
      </c>
      <c r="D4044" s="3">
        <v>35248</v>
      </c>
    </row>
    <row r="4045" spans="1:4" x14ac:dyDescent="0.25">
      <c r="A4045" s="5">
        <v>2009</v>
      </c>
      <c r="B4045" s="5" t="s">
        <v>11</v>
      </c>
      <c r="C4045" s="5" t="s">
        <v>39</v>
      </c>
      <c r="D4045" s="3">
        <v>34999</v>
      </c>
    </row>
    <row r="4046" spans="1:4" x14ac:dyDescent="0.25">
      <c r="A4046" s="5">
        <v>2010</v>
      </c>
      <c r="B4046" s="5" t="s">
        <v>12</v>
      </c>
      <c r="C4046" s="5" t="s">
        <v>39</v>
      </c>
      <c r="D4046" s="3">
        <v>29792</v>
      </c>
    </row>
    <row r="4047" spans="1:4" x14ac:dyDescent="0.25">
      <c r="A4047" s="5">
        <v>2010</v>
      </c>
      <c r="B4047" s="5" t="s">
        <v>13</v>
      </c>
      <c r="C4047" s="5" t="s">
        <v>39</v>
      </c>
      <c r="D4047" s="3">
        <v>30446</v>
      </c>
    </row>
    <row r="4048" spans="1:4" x14ac:dyDescent="0.25">
      <c r="A4048" s="5">
        <v>2010</v>
      </c>
      <c r="B4048" s="5" t="s">
        <v>14</v>
      </c>
      <c r="C4048" s="5" t="s">
        <v>39</v>
      </c>
      <c r="D4048" s="3">
        <v>37780</v>
      </c>
    </row>
    <row r="4049" spans="1:4" x14ac:dyDescent="0.25">
      <c r="A4049" s="5">
        <v>2010</v>
      </c>
      <c r="B4049" s="5" t="s">
        <v>15</v>
      </c>
      <c r="C4049" s="5" t="s">
        <v>39</v>
      </c>
      <c r="D4049" s="3">
        <v>36511</v>
      </c>
    </row>
    <row r="4050" spans="1:4" x14ac:dyDescent="0.25">
      <c r="A4050" s="5">
        <v>2010</v>
      </c>
      <c r="B4050" s="5" t="s">
        <v>4</v>
      </c>
      <c r="C4050" s="5" t="s">
        <v>39</v>
      </c>
      <c r="D4050" s="3">
        <v>32813</v>
      </c>
    </row>
    <row r="4051" spans="1:4" x14ac:dyDescent="0.25">
      <c r="A4051" s="5">
        <v>2010</v>
      </c>
      <c r="B4051" s="5" t="s">
        <v>5</v>
      </c>
      <c r="C4051" s="5" t="s">
        <v>39</v>
      </c>
      <c r="D4051" s="3">
        <v>36593</v>
      </c>
    </row>
    <row r="4052" spans="1:4" x14ac:dyDescent="0.25">
      <c r="A4052" s="5">
        <v>2010</v>
      </c>
      <c r="B4052" s="5" t="s">
        <v>6</v>
      </c>
      <c r="C4052" s="5" t="s">
        <v>39</v>
      </c>
      <c r="D4052" s="3">
        <v>36681</v>
      </c>
    </row>
    <row r="4053" spans="1:4" x14ac:dyDescent="0.25">
      <c r="A4053" s="5">
        <v>2010</v>
      </c>
      <c r="B4053" s="5" t="s">
        <v>7</v>
      </c>
      <c r="C4053" s="5" t="s">
        <v>39</v>
      </c>
      <c r="D4053" s="3">
        <v>38752</v>
      </c>
    </row>
    <row r="4054" spans="1:4" x14ac:dyDescent="0.25">
      <c r="A4054" s="5">
        <v>2010</v>
      </c>
      <c r="B4054" s="5" t="s">
        <v>8</v>
      </c>
      <c r="C4054" s="5" t="s">
        <v>39</v>
      </c>
      <c r="D4054" s="3">
        <v>40396</v>
      </c>
    </row>
    <row r="4055" spans="1:4" x14ac:dyDescent="0.25">
      <c r="A4055" s="5">
        <v>2010</v>
      </c>
      <c r="B4055" s="5" t="s">
        <v>9</v>
      </c>
      <c r="C4055" s="5" t="s">
        <v>39</v>
      </c>
      <c r="D4055" s="3">
        <v>38251</v>
      </c>
    </row>
    <row r="4056" spans="1:4" x14ac:dyDescent="0.25">
      <c r="A4056" s="5">
        <v>2010</v>
      </c>
      <c r="B4056" s="5" t="s">
        <v>10</v>
      </c>
      <c r="C4056" s="5" t="s">
        <v>39</v>
      </c>
      <c r="D4056" s="3">
        <v>35613</v>
      </c>
    </row>
    <row r="4057" spans="1:4" x14ac:dyDescent="0.25">
      <c r="A4057" s="5">
        <v>2010</v>
      </c>
      <c r="B4057" s="5" t="s">
        <v>11</v>
      </c>
      <c r="C4057" s="5" t="s">
        <v>39</v>
      </c>
      <c r="D4057" s="3">
        <v>3724</v>
      </c>
    </row>
    <row r="4058" spans="1:4" x14ac:dyDescent="0.25">
      <c r="A4058" s="5">
        <v>2011</v>
      </c>
      <c r="B4058" s="5" t="s">
        <v>12</v>
      </c>
      <c r="C4058" s="5" t="s">
        <v>39</v>
      </c>
      <c r="D4058" s="3">
        <v>24526</v>
      </c>
    </row>
    <row r="4059" spans="1:4" x14ac:dyDescent="0.25">
      <c r="A4059" s="5">
        <v>2011</v>
      </c>
      <c r="B4059" s="5" t="s">
        <v>13</v>
      </c>
      <c r="C4059" s="5" t="s">
        <v>39</v>
      </c>
      <c r="D4059" s="3">
        <v>25511</v>
      </c>
    </row>
    <row r="4060" spans="1:4" x14ac:dyDescent="0.25">
      <c r="A4060" s="5">
        <v>2011</v>
      </c>
      <c r="B4060" s="5" t="s">
        <v>14</v>
      </c>
      <c r="C4060" s="5" t="s">
        <v>39</v>
      </c>
      <c r="D4060" s="3">
        <v>28435</v>
      </c>
    </row>
    <row r="4061" spans="1:4" x14ac:dyDescent="0.25">
      <c r="A4061" s="5">
        <v>2011</v>
      </c>
      <c r="B4061" s="5" t="s">
        <v>15</v>
      </c>
      <c r="C4061" s="5" t="s">
        <v>39</v>
      </c>
      <c r="D4061" s="3">
        <v>24104</v>
      </c>
    </row>
    <row r="4062" spans="1:4" x14ac:dyDescent="0.25">
      <c r="A4062" s="5">
        <v>2011</v>
      </c>
      <c r="B4062" s="5" t="s">
        <v>4</v>
      </c>
      <c r="C4062" s="5" t="s">
        <v>39</v>
      </c>
      <c r="D4062" s="3">
        <v>26894</v>
      </c>
    </row>
    <row r="4063" spans="1:4" x14ac:dyDescent="0.25">
      <c r="A4063" s="5">
        <v>2011</v>
      </c>
      <c r="B4063" s="5" t="s">
        <v>5</v>
      </c>
      <c r="C4063" s="5" t="s">
        <v>39</v>
      </c>
      <c r="D4063" s="3">
        <v>26631</v>
      </c>
    </row>
    <row r="4064" spans="1:4" x14ac:dyDescent="0.25">
      <c r="A4064" s="5">
        <v>2011</v>
      </c>
      <c r="B4064" s="5" t="s">
        <v>6</v>
      </c>
      <c r="C4064" s="5" t="s">
        <v>39</v>
      </c>
      <c r="D4064" s="3">
        <v>13594</v>
      </c>
    </row>
    <row r="4065" spans="1:4" x14ac:dyDescent="0.25">
      <c r="A4065" s="5">
        <v>2011</v>
      </c>
      <c r="B4065" s="5" t="s">
        <v>7</v>
      </c>
      <c r="C4065" s="5" t="s">
        <v>39</v>
      </c>
      <c r="D4065" s="3">
        <v>11723</v>
      </c>
    </row>
    <row r="4066" spans="1:4" x14ac:dyDescent="0.25">
      <c r="A4066" s="5">
        <v>2011</v>
      </c>
      <c r="B4066" s="5" t="s">
        <v>8</v>
      </c>
      <c r="C4066" s="5" t="s">
        <v>39</v>
      </c>
      <c r="D4066" s="3">
        <v>10057</v>
      </c>
    </row>
    <row r="4067" spans="1:4" x14ac:dyDescent="0.25">
      <c r="A4067" s="5">
        <v>2011</v>
      </c>
      <c r="B4067" s="5" t="s">
        <v>9</v>
      </c>
      <c r="C4067" s="5" t="s">
        <v>39</v>
      </c>
      <c r="D4067" s="3">
        <v>8528</v>
      </c>
    </row>
    <row r="4068" spans="1:4" x14ac:dyDescent="0.25">
      <c r="A4068" s="5">
        <v>2011</v>
      </c>
      <c r="B4068" s="5" t="s">
        <v>10</v>
      </c>
      <c r="C4068" s="5" t="s">
        <v>39</v>
      </c>
      <c r="D4068" s="3">
        <v>24469</v>
      </c>
    </row>
    <row r="4069" spans="1:4" x14ac:dyDescent="0.25">
      <c r="A4069" s="5">
        <v>2011</v>
      </c>
      <c r="B4069" s="5" t="s">
        <v>11</v>
      </c>
      <c r="C4069" s="5" t="s">
        <v>39</v>
      </c>
      <c r="D4069" s="3">
        <v>19903</v>
      </c>
    </row>
    <row r="4070" spans="1:4" x14ac:dyDescent="0.25">
      <c r="A4070" s="5">
        <v>2012</v>
      </c>
      <c r="B4070" s="5" t="s">
        <v>12</v>
      </c>
      <c r="C4070" s="5" t="s">
        <v>39</v>
      </c>
      <c r="D4070" s="3">
        <v>19687</v>
      </c>
    </row>
    <row r="4071" spans="1:4" x14ac:dyDescent="0.25">
      <c r="A4071" s="5">
        <v>2012</v>
      </c>
      <c r="B4071" s="5" t="s">
        <v>13</v>
      </c>
      <c r="C4071" s="5" t="s">
        <v>39</v>
      </c>
      <c r="D4071" s="3">
        <v>18793</v>
      </c>
    </row>
    <row r="4072" spans="1:4" x14ac:dyDescent="0.25">
      <c r="A4072" s="5">
        <v>2012</v>
      </c>
      <c r="B4072" s="5" t="s">
        <v>14</v>
      </c>
      <c r="C4072" s="5" t="s">
        <v>39</v>
      </c>
      <c r="D4072" s="3">
        <v>23999</v>
      </c>
    </row>
    <row r="4073" spans="1:4" x14ac:dyDescent="0.25">
      <c r="A4073" s="5">
        <v>2012</v>
      </c>
      <c r="B4073" s="5" t="s">
        <v>15</v>
      </c>
      <c r="C4073" s="5" t="s">
        <v>39</v>
      </c>
      <c r="D4073" s="3">
        <v>22070</v>
      </c>
    </row>
    <row r="4074" spans="1:4" x14ac:dyDescent="0.25">
      <c r="A4074" s="5">
        <v>2012</v>
      </c>
      <c r="B4074" s="5" t="s">
        <v>4</v>
      </c>
      <c r="C4074" s="5" t="s">
        <v>39</v>
      </c>
      <c r="D4074" s="3">
        <v>24362</v>
      </c>
    </row>
    <row r="4075" spans="1:4" x14ac:dyDescent="0.25">
      <c r="A4075" s="5">
        <v>2012</v>
      </c>
      <c r="B4075" s="5" t="s">
        <v>5</v>
      </c>
      <c r="C4075" s="5" t="s">
        <v>39</v>
      </c>
      <c r="D4075" s="3">
        <v>22857</v>
      </c>
    </row>
    <row r="4076" spans="1:4" x14ac:dyDescent="0.25">
      <c r="A4076" s="5">
        <v>2012</v>
      </c>
      <c r="B4076" s="5" t="s">
        <v>6</v>
      </c>
      <c r="C4076" s="5" t="s">
        <v>39</v>
      </c>
      <c r="D4076" s="3">
        <v>24649</v>
      </c>
    </row>
    <row r="4077" spans="1:4" x14ac:dyDescent="0.25">
      <c r="A4077" s="5">
        <v>2012</v>
      </c>
      <c r="B4077" s="5" t="s">
        <v>7</v>
      </c>
      <c r="C4077" s="5" t="s">
        <v>39</v>
      </c>
      <c r="D4077" s="3">
        <v>20629</v>
      </c>
    </row>
    <row r="4078" spans="1:4" x14ac:dyDescent="0.25">
      <c r="A4078" s="5">
        <v>2012</v>
      </c>
      <c r="B4078" s="5" t="s">
        <v>8</v>
      </c>
      <c r="C4078" s="5" t="s">
        <v>39</v>
      </c>
      <c r="D4078" s="3">
        <v>17648</v>
      </c>
    </row>
    <row r="4079" spans="1:4" x14ac:dyDescent="0.25">
      <c r="A4079" s="5">
        <v>2012</v>
      </c>
      <c r="B4079" s="5" t="s">
        <v>9</v>
      </c>
      <c r="C4079" s="5" t="s">
        <v>39</v>
      </c>
      <c r="D4079" s="3">
        <v>20129</v>
      </c>
    </row>
    <row r="4080" spans="1:4" x14ac:dyDescent="0.25">
      <c r="A4080" s="5">
        <v>2012</v>
      </c>
      <c r="B4080" s="5" t="s">
        <v>10</v>
      </c>
      <c r="C4080" s="5" t="s">
        <v>39</v>
      </c>
      <c r="D4080" s="3">
        <v>16523</v>
      </c>
    </row>
    <row r="4081" spans="1:4" x14ac:dyDescent="0.25">
      <c r="A4081" s="5">
        <v>2012</v>
      </c>
      <c r="B4081" s="5" t="s">
        <v>11</v>
      </c>
      <c r="C4081" s="5" t="s">
        <v>39</v>
      </c>
      <c r="D4081" s="3">
        <v>13425</v>
      </c>
    </row>
    <row r="4082" spans="1:4" x14ac:dyDescent="0.25">
      <c r="A4082" s="5">
        <v>2013</v>
      </c>
      <c r="B4082" s="5" t="s">
        <v>12</v>
      </c>
      <c r="C4082" s="5" t="s">
        <v>39</v>
      </c>
      <c r="D4082" s="3">
        <v>14891</v>
      </c>
    </row>
    <row r="4083" spans="1:4" x14ac:dyDescent="0.25">
      <c r="A4083" s="5">
        <v>2013</v>
      </c>
      <c r="B4083" s="5" t="s">
        <v>13</v>
      </c>
      <c r="C4083" s="5" t="s">
        <v>39</v>
      </c>
      <c r="D4083" s="3">
        <v>11382</v>
      </c>
    </row>
    <row r="4084" spans="1:4" x14ac:dyDescent="0.25">
      <c r="A4084" s="5">
        <v>2013</v>
      </c>
      <c r="B4084" s="5" t="s">
        <v>14</v>
      </c>
      <c r="C4084" s="5" t="s">
        <v>39</v>
      </c>
      <c r="D4084" s="3">
        <v>6163</v>
      </c>
    </row>
    <row r="4085" spans="1:4" x14ac:dyDescent="0.25">
      <c r="A4085" s="5">
        <v>2013</v>
      </c>
      <c r="B4085" s="5" t="s">
        <v>15</v>
      </c>
      <c r="C4085" s="5" t="s">
        <v>39</v>
      </c>
      <c r="D4085" s="3">
        <v>13629</v>
      </c>
    </row>
    <row r="4086" spans="1:4" x14ac:dyDescent="0.25">
      <c r="A4086" s="5">
        <v>2013</v>
      </c>
      <c r="B4086" s="5" t="s">
        <v>4</v>
      </c>
      <c r="C4086" s="5" t="s">
        <v>39</v>
      </c>
      <c r="D4086" s="3">
        <v>16605</v>
      </c>
    </row>
    <row r="4087" spans="1:4" x14ac:dyDescent="0.25">
      <c r="A4087" s="5">
        <v>2013</v>
      </c>
      <c r="B4087" s="5" t="s">
        <v>5</v>
      </c>
      <c r="C4087" s="5" t="s">
        <v>39</v>
      </c>
      <c r="D4087" s="3">
        <v>14279</v>
      </c>
    </row>
    <row r="4088" spans="1:4" x14ac:dyDescent="0.25">
      <c r="A4088" s="5">
        <v>2013</v>
      </c>
      <c r="B4088" s="5" t="s">
        <v>6</v>
      </c>
      <c r="C4088" s="5" t="s">
        <v>39</v>
      </c>
      <c r="D4088" s="3">
        <v>13917</v>
      </c>
    </row>
    <row r="4089" spans="1:4" x14ac:dyDescent="0.25">
      <c r="A4089" s="5">
        <v>2013</v>
      </c>
      <c r="B4089" s="5" t="s">
        <v>7</v>
      </c>
      <c r="C4089" s="5" t="s">
        <v>39</v>
      </c>
      <c r="D4089" s="3">
        <v>15745</v>
      </c>
    </row>
    <row r="4090" spans="1:4" x14ac:dyDescent="0.25">
      <c r="A4090" s="5">
        <v>2013</v>
      </c>
      <c r="B4090" s="5" t="s">
        <v>8</v>
      </c>
      <c r="C4090" s="5" t="s">
        <v>39</v>
      </c>
      <c r="D4090" s="3">
        <v>16380</v>
      </c>
    </row>
    <row r="4091" spans="1:4" x14ac:dyDescent="0.25">
      <c r="A4091" s="5">
        <v>2013</v>
      </c>
      <c r="B4091" s="5" t="s">
        <v>9</v>
      </c>
      <c r="C4091" s="5" t="s">
        <v>39</v>
      </c>
      <c r="D4091" s="3">
        <v>18465</v>
      </c>
    </row>
    <row r="4092" spans="1:4" x14ac:dyDescent="0.25">
      <c r="A4092" s="5">
        <v>2013</v>
      </c>
      <c r="B4092" s="5" t="s">
        <v>10</v>
      </c>
      <c r="C4092" s="5" t="s">
        <v>39</v>
      </c>
      <c r="D4092" s="3">
        <v>10791</v>
      </c>
    </row>
    <row r="4093" spans="1:4" x14ac:dyDescent="0.25">
      <c r="A4093" s="5">
        <v>2013</v>
      </c>
      <c r="B4093" s="5" t="s">
        <v>11</v>
      </c>
      <c r="C4093" s="5" t="s">
        <v>39</v>
      </c>
      <c r="D4093" s="3">
        <v>14256</v>
      </c>
    </row>
    <row r="4094" spans="1:4" x14ac:dyDescent="0.25">
      <c r="A4094" s="5">
        <v>2014</v>
      </c>
      <c r="B4094" s="5" t="s">
        <v>12</v>
      </c>
      <c r="C4094" s="5" t="s">
        <v>39</v>
      </c>
      <c r="D4094" s="3">
        <v>12067</v>
      </c>
    </row>
    <row r="4095" spans="1:4" x14ac:dyDescent="0.25">
      <c r="A4095" s="5">
        <v>2014</v>
      </c>
      <c r="B4095" s="5" t="s">
        <v>13</v>
      </c>
      <c r="C4095" s="5" t="s">
        <v>39</v>
      </c>
      <c r="D4095" s="3">
        <v>12336</v>
      </c>
    </row>
    <row r="4096" spans="1:4" x14ac:dyDescent="0.25">
      <c r="A4096" s="5">
        <v>2014</v>
      </c>
      <c r="B4096" s="5" t="s">
        <v>14</v>
      </c>
      <c r="C4096" s="5" t="s">
        <v>39</v>
      </c>
      <c r="D4096" s="3">
        <v>10469</v>
      </c>
    </row>
    <row r="4097" spans="1:4" x14ac:dyDescent="0.25">
      <c r="A4097" s="5">
        <v>2014</v>
      </c>
      <c r="B4097" s="5" t="s">
        <v>15</v>
      </c>
      <c r="C4097" s="5" t="s">
        <v>39</v>
      </c>
      <c r="D4097" s="3">
        <v>13049</v>
      </c>
    </row>
    <row r="4098" spans="1:4" x14ac:dyDescent="0.25">
      <c r="A4098" s="5">
        <v>2014</v>
      </c>
      <c r="B4098" s="5" t="s">
        <v>4</v>
      </c>
      <c r="C4098" s="5" t="s">
        <v>39</v>
      </c>
      <c r="D4098" s="3">
        <v>13894</v>
      </c>
    </row>
    <row r="4099" spans="1:4" x14ac:dyDescent="0.25">
      <c r="A4099" s="5">
        <v>2014</v>
      </c>
      <c r="B4099" s="5" t="s">
        <v>5</v>
      </c>
      <c r="C4099" s="5" t="s">
        <v>39</v>
      </c>
      <c r="D4099" s="3">
        <v>12055</v>
      </c>
    </row>
    <row r="4100" spans="1:4" x14ac:dyDescent="0.25">
      <c r="A4100" s="5">
        <v>2014</v>
      </c>
      <c r="B4100" s="5" t="s">
        <v>6</v>
      </c>
      <c r="C4100" s="5" t="s">
        <v>39</v>
      </c>
      <c r="D4100" s="3">
        <v>10869</v>
      </c>
    </row>
    <row r="4101" spans="1:4" x14ac:dyDescent="0.25">
      <c r="A4101" s="5">
        <v>2014</v>
      </c>
      <c r="B4101" s="5" t="s">
        <v>7</v>
      </c>
      <c r="C4101" s="5" t="s">
        <v>39</v>
      </c>
      <c r="D4101" s="3">
        <v>9089</v>
      </c>
    </row>
    <row r="4102" spans="1:4" x14ac:dyDescent="0.25">
      <c r="A4102" s="5">
        <v>2014</v>
      </c>
      <c r="B4102" s="5" t="s">
        <v>8</v>
      </c>
      <c r="C4102" s="5" t="s">
        <v>39</v>
      </c>
      <c r="D4102" s="3">
        <v>14113</v>
      </c>
    </row>
    <row r="4103" spans="1:4" x14ac:dyDescent="0.25">
      <c r="A4103" s="5">
        <v>2014</v>
      </c>
      <c r="B4103" s="5" t="s">
        <v>9</v>
      </c>
      <c r="C4103" s="5" t="s">
        <v>39</v>
      </c>
      <c r="D4103" s="3">
        <v>13944</v>
      </c>
    </row>
    <row r="4104" spans="1:4" x14ac:dyDescent="0.25">
      <c r="A4104" s="5">
        <v>2014</v>
      </c>
      <c r="B4104" s="5" t="s">
        <v>10</v>
      </c>
      <c r="C4104" s="5" t="s">
        <v>39</v>
      </c>
      <c r="D4104" s="3">
        <v>12080</v>
      </c>
    </row>
    <row r="4105" spans="1:4" x14ac:dyDescent="0.25">
      <c r="A4105" s="5">
        <v>2014</v>
      </c>
      <c r="B4105" s="5" t="s">
        <v>11</v>
      </c>
      <c r="C4105" s="5" t="s">
        <v>39</v>
      </c>
      <c r="D4105" s="3">
        <v>8709</v>
      </c>
    </row>
    <row r="4106" spans="1:4" x14ac:dyDescent="0.25">
      <c r="A4106" s="5">
        <v>2015</v>
      </c>
      <c r="B4106" s="5" t="s">
        <v>12</v>
      </c>
      <c r="C4106" s="5" t="s">
        <v>39</v>
      </c>
      <c r="D4106" s="3">
        <v>10478</v>
      </c>
    </row>
    <row r="4107" spans="1:4" x14ac:dyDescent="0.25">
      <c r="A4107" s="5">
        <v>2015</v>
      </c>
      <c r="B4107" s="5" t="s">
        <v>13</v>
      </c>
      <c r="C4107" s="5" t="s">
        <v>39</v>
      </c>
      <c r="D4107" s="3">
        <v>10668</v>
      </c>
    </row>
    <row r="4108" spans="1:4" x14ac:dyDescent="0.25">
      <c r="A4108" s="5">
        <v>2015</v>
      </c>
      <c r="B4108" s="5" t="s">
        <v>14</v>
      </c>
      <c r="C4108" s="5" t="s">
        <v>39</v>
      </c>
      <c r="D4108" s="3">
        <v>12384</v>
      </c>
    </row>
    <row r="4109" spans="1:4" x14ac:dyDescent="0.25">
      <c r="A4109" s="5">
        <v>2015</v>
      </c>
      <c r="B4109" s="5" t="s">
        <v>15</v>
      </c>
      <c r="C4109" s="5" t="s">
        <v>39</v>
      </c>
      <c r="D4109" s="3">
        <v>13905</v>
      </c>
    </row>
    <row r="4110" spans="1:4" x14ac:dyDescent="0.25">
      <c r="A4110" s="5">
        <v>2015</v>
      </c>
      <c r="B4110" s="5" t="s">
        <v>4</v>
      </c>
      <c r="C4110" s="5" t="s">
        <v>39</v>
      </c>
      <c r="D4110" s="3">
        <v>16162</v>
      </c>
    </row>
    <row r="4111" spans="1:4" x14ac:dyDescent="0.25">
      <c r="A4111" s="5">
        <v>2015</v>
      </c>
      <c r="B4111" s="5" t="s">
        <v>5</v>
      </c>
      <c r="C4111" s="5" t="s">
        <v>39</v>
      </c>
      <c r="D4111" s="3">
        <v>14677</v>
      </c>
    </row>
    <row r="4112" spans="1:4" x14ac:dyDescent="0.25">
      <c r="A4112" s="5">
        <v>2015</v>
      </c>
      <c r="B4112" s="5" t="s">
        <v>6</v>
      </c>
      <c r="C4112" s="5" t="s">
        <v>39</v>
      </c>
      <c r="D4112" s="3">
        <v>19211</v>
      </c>
    </row>
    <row r="4113" spans="1:4" x14ac:dyDescent="0.25">
      <c r="A4113" s="5">
        <v>2015</v>
      </c>
      <c r="B4113" s="5" t="s">
        <v>7</v>
      </c>
      <c r="C4113" s="5" t="s">
        <v>39</v>
      </c>
      <c r="D4113" s="3">
        <v>15432</v>
      </c>
    </row>
    <row r="4114" spans="1:4" x14ac:dyDescent="0.25">
      <c r="A4114" s="5">
        <v>2015</v>
      </c>
      <c r="B4114" s="5" t="s">
        <v>8</v>
      </c>
      <c r="C4114" s="5" t="s">
        <v>39</v>
      </c>
      <c r="D4114" s="3">
        <v>20559</v>
      </c>
    </row>
    <row r="4115" spans="1:4" x14ac:dyDescent="0.25">
      <c r="A4115" s="5">
        <v>2015</v>
      </c>
      <c r="B4115" s="5" t="s">
        <v>9</v>
      </c>
      <c r="C4115" s="5" t="s">
        <v>39</v>
      </c>
      <c r="D4115" s="3">
        <v>18777</v>
      </c>
    </row>
    <row r="4116" spans="1:4" x14ac:dyDescent="0.25">
      <c r="A4116" s="5">
        <v>2015</v>
      </c>
      <c r="B4116" s="5" t="s">
        <v>10</v>
      </c>
      <c r="C4116" s="5" t="s">
        <v>39</v>
      </c>
      <c r="D4116" s="3">
        <v>19573</v>
      </c>
    </row>
    <row r="4117" spans="1:4" x14ac:dyDescent="0.25">
      <c r="A4117" s="5">
        <v>2015</v>
      </c>
      <c r="B4117" s="5" t="s">
        <v>11</v>
      </c>
      <c r="C4117" s="5" t="s">
        <v>39</v>
      </c>
      <c r="D4117" s="3">
        <v>20348</v>
      </c>
    </row>
    <row r="4118" spans="1:4" x14ac:dyDescent="0.25">
      <c r="A4118" s="5">
        <v>2016</v>
      </c>
      <c r="B4118" s="5" t="s">
        <v>12</v>
      </c>
      <c r="C4118" s="5" t="s">
        <v>39</v>
      </c>
      <c r="D4118" s="3">
        <v>17300</v>
      </c>
    </row>
    <row r="4119" spans="1:4" x14ac:dyDescent="0.25">
      <c r="A4119" s="5">
        <v>2016</v>
      </c>
      <c r="B4119" s="5" t="s">
        <v>13</v>
      </c>
      <c r="C4119" s="5" t="s">
        <v>39</v>
      </c>
      <c r="D4119" s="3">
        <v>18502</v>
      </c>
    </row>
    <row r="4120" spans="1:4" x14ac:dyDescent="0.25">
      <c r="A4120" s="5">
        <v>2016</v>
      </c>
      <c r="B4120" s="5" t="s">
        <v>14</v>
      </c>
      <c r="C4120" s="5" t="s">
        <v>39</v>
      </c>
      <c r="D4120" s="3">
        <v>20499</v>
      </c>
    </row>
    <row r="4121" spans="1:4" x14ac:dyDescent="0.25">
      <c r="A4121" s="5">
        <v>2016</v>
      </c>
      <c r="B4121" s="5" t="s">
        <v>15</v>
      </c>
      <c r="C4121" s="5" t="s">
        <v>39</v>
      </c>
      <c r="D4121" s="3">
        <v>20743</v>
      </c>
    </row>
    <row r="4122" spans="1:4" x14ac:dyDescent="0.25">
      <c r="A4122" s="5">
        <v>2016</v>
      </c>
      <c r="B4122" s="5" t="s">
        <v>4</v>
      </c>
      <c r="C4122" s="5" t="s">
        <v>39</v>
      </c>
      <c r="D4122" s="3">
        <v>19606</v>
      </c>
    </row>
    <row r="4123" spans="1:4" x14ac:dyDescent="0.25">
      <c r="A4123" s="5">
        <v>2016</v>
      </c>
      <c r="B4123" s="5" t="s">
        <v>5</v>
      </c>
      <c r="C4123" s="5" t="s">
        <v>39</v>
      </c>
      <c r="D4123" s="3">
        <v>18291</v>
      </c>
    </row>
    <row r="4124" spans="1:4" x14ac:dyDescent="0.25">
      <c r="A4124" s="5">
        <v>2016</v>
      </c>
      <c r="B4124" s="5" t="s">
        <v>6</v>
      </c>
      <c r="C4124" s="5" t="s">
        <v>39</v>
      </c>
      <c r="D4124" s="3">
        <v>21965</v>
      </c>
    </row>
    <row r="4125" spans="1:4" x14ac:dyDescent="0.25">
      <c r="A4125" s="5">
        <v>2016</v>
      </c>
      <c r="B4125" s="5" t="s">
        <v>7</v>
      </c>
      <c r="C4125" s="5" t="s">
        <v>39</v>
      </c>
      <c r="D4125" s="3">
        <v>27343</v>
      </c>
    </row>
    <row r="4126" spans="1:4" x14ac:dyDescent="0.25">
      <c r="A4126" s="5">
        <v>2016</v>
      </c>
      <c r="B4126" s="5" t="s">
        <v>8</v>
      </c>
      <c r="C4126" s="5" t="s">
        <v>39</v>
      </c>
      <c r="D4126" s="3">
        <v>28147</v>
      </c>
    </row>
    <row r="4127" spans="1:4" x14ac:dyDescent="0.25">
      <c r="A4127" s="5">
        <v>2016</v>
      </c>
      <c r="B4127" s="5" t="s">
        <v>9</v>
      </c>
      <c r="C4127" s="5" t="s">
        <v>39</v>
      </c>
      <c r="D4127" s="3">
        <v>26417</v>
      </c>
    </row>
    <row r="4128" spans="1:4" x14ac:dyDescent="0.25">
      <c r="A4128" s="5">
        <v>2016</v>
      </c>
      <c r="B4128" s="5" t="s">
        <v>10</v>
      </c>
      <c r="C4128" s="5" t="s">
        <v>39</v>
      </c>
      <c r="D4128" s="3">
        <v>26331</v>
      </c>
    </row>
    <row r="4129" spans="1:4" x14ac:dyDescent="0.25">
      <c r="A4129" s="5">
        <v>2016</v>
      </c>
      <c r="B4129" s="5" t="s">
        <v>11</v>
      </c>
      <c r="C4129" s="5" t="s">
        <v>39</v>
      </c>
      <c r="D4129" s="3">
        <v>24631</v>
      </c>
    </row>
    <row r="4130" spans="1:4" x14ac:dyDescent="0.25">
      <c r="A4130" s="5">
        <v>2017</v>
      </c>
      <c r="B4130" s="5" t="s">
        <v>12</v>
      </c>
      <c r="C4130" s="5" t="s">
        <v>39</v>
      </c>
      <c r="D4130" s="3">
        <v>23869</v>
      </c>
    </row>
    <row r="4131" spans="1:4" x14ac:dyDescent="0.25">
      <c r="A4131" s="5">
        <v>2017</v>
      </c>
      <c r="B4131" s="5" t="s">
        <v>13</v>
      </c>
      <c r="C4131" s="5" t="s">
        <v>39</v>
      </c>
      <c r="D4131" s="3">
        <v>19277</v>
      </c>
    </row>
    <row r="4132" spans="1:4" x14ac:dyDescent="0.25">
      <c r="A4132" s="5">
        <v>2017</v>
      </c>
      <c r="B4132" s="5" t="s">
        <v>14</v>
      </c>
      <c r="C4132" s="5" t="s">
        <v>39</v>
      </c>
      <c r="D4132" s="3">
        <v>26477</v>
      </c>
    </row>
    <row r="4133" spans="1:4" x14ac:dyDescent="0.25">
      <c r="A4133" s="5">
        <v>2017</v>
      </c>
      <c r="B4133" s="5" t="s">
        <v>15</v>
      </c>
      <c r="C4133" s="5" t="s">
        <v>39</v>
      </c>
      <c r="D4133" s="3">
        <v>25000</v>
      </c>
    </row>
    <row r="4134" spans="1:4" x14ac:dyDescent="0.25">
      <c r="A4134" s="5">
        <v>2017</v>
      </c>
      <c r="B4134" s="5" t="s">
        <v>4</v>
      </c>
      <c r="C4134" s="5" t="s">
        <v>39</v>
      </c>
      <c r="D4134" s="3">
        <v>26571</v>
      </c>
    </row>
    <row r="4135" spans="1:4" x14ac:dyDescent="0.25">
      <c r="A4135" s="5">
        <v>2017</v>
      </c>
      <c r="B4135" s="5" t="s">
        <v>5</v>
      </c>
      <c r="C4135" s="5" t="s">
        <v>39</v>
      </c>
      <c r="D4135" s="3">
        <v>26021</v>
      </c>
    </row>
    <row r="4136" spans="1:4" x14ac:dyDescent="0.25">
      <c r="A4136" s="5">
        <v>2017</v>
      </c>
      <c r="B4136" s="5" t="s">
        <v>6</v>
      </c>
      <c r="C4136" s="5" t="s">
        <v>39</v>
      </c>
      <c r="D4136" s="3">
        <v>35936</v>
      </c>
    </row>
    <row r="4137" spans="1:4" x14ac:dyDescent="0.25">
      <c r="A4137" s="5">
        <v>2017</v>
      </c>
      <c r="B4137" s="5" t="s">
        <v>7</v>
      </c>
      <c r="C4137" s="5" t="s">
        <v>39</v>
      </c>
      <c r="D4137" s="3">
        <v>39260</v>
      </c>
    </row>
    <row r="4138" spans="1:4" x14ac:dyDescent="0.25">
      <c r="A4138" s="5">
        <v>2017</v>
      </c>
      <c r="B4138" s="5" t="s">
        <v>8</v>
      </c>
      <c r="C4138" s="5" t="s">
        <v>39</v>
      </c>
      <c r="D4138" s="3">
        <v>38348</v>
      </c>
    </row>
    <row r="4139" spans="1:4" x14ac:dyDescent="0.25">
      <c r="A4139" s="5">
        <v>2017</v>
      </c>
      <c r="B4139" s="5" t="s">
        <v>9</v>
      </c>
      <c r="C4139" s="5" t="s">
        <v>39</v>
      </c>
      <c r="D4139" s="3">
        <v>39913</v>
      </c>
    </row>
    <row r="4140" spans="1:4" x14ac:dyDescent="0.25">
      <c r="A4140" s="5">
        <v>2017</v>
      </c>
      <c r="B4140" s="5" t="s">
        <v>10</v>
      </c>
      <c r="C4140" s="5" t="s">
        <v>39</v>
      </c>
      <c r="D4140" s="3">
        <v>40178</v>
      </c>
    </row>
    <row r="4141" spans="1:4" x14ac:dyDescent="0.25">
      <c r="A4141" s="5">
        <v>2017</v>
      </c>
      <c r="B4141" s="5" t="s">
        <v>11</v>
      </c>
      <c r="C4141" s="5" t="s">
        <v>39</v>
      </c>
      <c r="D4141" s="3">
        <v>32930</v>
      </c>
    </row>
    <row r="4142" spans="1:4" x14ac:dyDescent="0.25">
      <c r="A4142" s="5">
        <v>2018</v>
      </c>
      <c r="B4142" s="5" t="s">
        <v>12</v>
      </c>
      <c r="C4142" s="5" t="s">
        <v>39</v>
      </c>
      <c r="D4142" s="3">
        <v>32720</v>
      </c>
    </row>
    <row r="4143" spans="1:4" x14ac:dyDescent="0.25">
      <c r="A4143" s="5">
        <v>2018</v>
      </c>
      <c r="B4143" s="5" t="s">
        <v>13</v>
      </c>
      <c r="C4143" s="5" t="s">
        <v>39</v>
      </c>
      <c r="D4143" s="3">
        <v>31714</v>
      </c>
    </row>
    <row r="4144" spans="1:4" x14ac:dyDescent="0.25">
      <c r="A4144" s="5">
        <v>2018</v>
      </c>
      <c r="B4144" s="5" t="s">
        <v>14</v>
      </c>
      <c r="C4144" s="5" t="s">
        <v>39</v>
      </c>
      <c r="D4144" s="3">
        <v>40072</v>
      </c>
    </row>
    <row r="4145" spans="1:4" x14ac:dyDescent="0.25">
      <c r="A4145" s="5">
        <v>2018</v>
      </c>
      <c r="B4145" s="5" t="s">
        <v>15</v>
      </c>
      <c r="C4145" s="5" t="s">
        <v>39</v>
      </c>
      <c r="D4145" s="3">
        <v>36957</v>
      </c>
    </row>
    <row r="4146" spans="1:4" x14ac:dyDescent="0.25">
      <c r="A4146" s="5">
        <v>2018</v>
      </c>
      <c r="B4146" s="5" t="s">
        <v>4</v>
      </c>
      <c r="C4146" s="5" t="s">
        <v>39</v>
      </c>
      <c r="D4146" s="3">
        <v>36944</v>
      </c>
    </row>
    <row r="4147" spans="1:4" x14ac:dyDescent="0.25">
      <c r="A4147" s="5">
        <v>2018</v>
      </c>
      <c r="B4147" s="5" t="s">
        <v>5</v>
      </c>
      <c r="C4147" s="5" t="s">
        <v>39</v>
      </c>
      <c r="D4147" s="3">
        <v>37071</v>
      </c>
    </row>
    <row r="4148" spans="1:4" x14ac:dyDescent="0.25">
      <c r="A4148" s="5">
        <v>2018</v>
      </c>
      <c r="B4148" s="5" t="s">
        <v>6</v>
      </c>
      <c r="C4148" s="5" t="s">
        <v>39</v>
      </c>
      <c r="D4148" s="3">
        <v>35343</v>
      </c>
    </row>
    <row r="4149" spans="1:4" x14ac:dyDescent="0.25">
      <c r="A4149" s="5">
        <v>2018</v>
      </c>
      <c r="B4149" s="5" t="s">
        <v>7</v>
      </c>
      <c r="C4149" s="5" t="s">
        <v>39</v>
      </c>
      <c r="D4149" s="3">
        <v>41116</v>
      </c>
    </row>
    <row r="4150" spans="1:4" x14ac:dyDescent="0.25">
      <c r="A4150" s="5">
        <v>2018</v>
      </c>
      <c r="B4150" s="5" t="s">
        <v>8</v>
      </c>
      <c r="C4150" s="5" t="s">
        <v>39</v>
      </c>
      <c r="D4150" s="3">
        <v>37615</v>
      </c>
    </row>
    <row r="4151" spans="1:4" x14ac:dyDescent="0.25">
      <c r="A4151" s="5">
        <v>2018</v>
      </c>
      <c r="B4151" s="5" t="s">
        <v>9</v>
      </c>
      <c r="C4151" s="5" t="s">
        <v>39</v>
      </c>
      <c r="D4151" s="3">
        <v>41557</v>
      </c>
    </row>
    <row r="4152" spans="1:4" x14ac:dyDescent="0.25">
      <c r="A4152" s="5">
        <v>2018</v>
      </c>
      <c r="B4152" s="5" t="s">
        <v>10</v>
      </c>
      <c r="C4152" s="5" t="s">
        <v>39</v>
      </c>
      <c r="D4152" s="3">
        <v>38691</v>
      </c>
    </row>
    <row r="4153" spans="1:4" x14ac:dyDescent="0.25">
      <c r="A4153" s="5">
        <v>2018</v>
      </c>
      <c r="B4153" s="5" t="s">
        <v>11</v>
      </c>
      <c r="C4153" s="5" t="s">
        <v>39</v>
      </c>
      <c r="D4153" s="3">
        <v>32242</v>
      </c>
    </row>
    <row r="4154" spans="1:4" x14ac:dyDescent="0.25">
      <c r="A4154" s="5">
        <v>2019</v>
      </c>
      <c r="B4154" s="5" t="s">
        <v>12</v>
      </c>
      <c r="C4154" s="5" t="s">
        <v>39</v>
      </c>
      <c r="D4154" s="3">
        <v>32085</v>
      </c>
    </row>
    <row r="4155" spans="1:4" x14ac:dyDescent="0.25">
      <c r="A4155" s="5">
        <v>2019</v>
      </c>
      <c r="B4155" s="5" t="s">
        <v>13</v>
      </c>
      <c r="C4155" s="5" t="s">
        <v>39</v>
      </c>
      <c r="D4155" s="3">
        <v>32184</v>
      </c>
    </row>
    <row r="4156" spans="1:4" x14ac:dyDescent="0.25">
      <c r="A4156" s="5">
        <v>2019</v>
      </c>
      <c r="B4156" s="5" t="s">
        <v>14</v>
      </c>
      <c r="C4156" s="5" t="s">
        <v>39</v>
      </c>
      <c r="D4156" s="3">
        <v>36494</v>
      </c>
    </row>
    <row r="4157" spans="1:4" x14ac:dyDescent="0.25">
      <c r="A4157" s="5">
        <v>2019</v>
      </c>
      <c r="B4157" s="5" t="s">
        <v>15</v>
      </c>
      <c r="C4157" s="5" t="s">
        <v>39</v>
      </c>
      <c r="D4157" s="3">
        <v>35712</v>
      </c>
    </row>
    <row r="4158" spans="1:4" x14ac:dyDescent="0.25">
      <c r="A4158" s="5">
        <v>2019</v>
      </c>
      <c r="B4158" s="5" t="s">
        <v>4</v>
      </c>
      <c r="C4158" s="5" t="s">
        <v>39</v>
      </c>
      <c r="D4158" s="3">
        <v>38038</v>
      </c>
    </row>
    <row r="4159" spans="1:4" x14ac:dyDescent="0.25">
      <c r="A4159" s="5">
        <v>2019</v>
      </c>
      <c r="B4159" s="5" t="s">
        <v>5</v>
      </c>
      <c r="C4159" s="5" t="s">
        <v>39</v>
      </c>
      <c r="D4159" s="3">
        <v>32009</v>
      </c>
    </row>
    <row r="4160" spans="1:4" x14ac:dyDescent="0.25">
      <c r="A4160" s="5">
        <v>2019</v>
      </c>
      <c r="B4160" s="5" t="s">
        <v>6</v>
      </c>
      <c r="C4160" s="5" t="s">
        <v>39</v>
      </c>
      <c r="D4160" s="3">
        <v>31982</v>
      </c>
    </row>
    <row r="4161" spans="1:4" x14ac:dyDescent="0.25">
      <c r="A4161" s="5">
        <v>2019</v>
      </c>
      <c r="B4161" s="5" t="s">
        <v>7</v>
      </c>
      <c r="C4161" s="5" t="s">
        <v>39</v>
      </c>
      <c r="D4161" s="3">
        <v>38306</v>
      </c>
    </row>
    <row r="4162" spans="1:4" x14ac:dyDescent="0.25">
      <c r="A4162" s="5">
        <v>2019</v>
      </c>
      <c r="B4162" s="5" t="s">
        <v>8</v>
      </c>
      <c r="C4162" s="5" t="s">
        <v>39</v>
      </c>
      <c r="D4162" s="3">
        <v>37225</v>
      </c>
    </row>
    <row r="4163" spans="1:4" x14ac:dyDescent="0.25">
      <c r="A4163" s="5">
        <v>2019</v>
      </c>
      <c r="B4163" s="5" t="s">
        <v>9</v>
      </c>
      <c r="C4163" s="5" t="s">
        <v>39</v>
      </c>
      <c r="D4163" s="3">
        <v>38094</v>
      </c>
    </row>
    <row r="4164" spans="1:4" x14ac:dyDescent="0.25">
      <c r="A4164" s="5">
        <v>2019</v>
      </c>
      <c r="B4164" s="5" t="s">
        <v>10</v>
      </c>
      <c r="C4164" s="5" t="s">
        <v>39</v>
      </c>
      <c r="D4164" s="3">
        <v>34520</v>
      </c>
    </row>
    <row r="4165" spans="1:4" x14ac:dyDescent="0.25">
      <c r="A4165" s="5">
        <v>2019</v>
      </c>
      <c r="B4165" s="5" t="s">
        <v>11</v>
      </c>
      <c r="C4165" s="5" t="s">
        <v>39</v>
      </c>
      <c r="D4165" s="3">
        <v>31046</v>
      </c>
    </row>
    <row r="4166" spans="1:4" x14ac:dyDescent="0.25">
      <c r="A4166" s="5">
        <v>2020</v>
      </c>
      <c r="B4166" s="5" t="s">
        <v>12</v>
      </c>
      <c r="C4166" s="5" t="s">
        <v>39</v>
      </c>
      <c r="D4166" s="3">
        <v>30292</v>
      </c>
    </row>
    <row r="4167" spans="1:4" x14ac:dyDescent="0.25">
      <c r="A4167" s="5">
        <v>2020</v>
      </c>
      <c r="B4167" s="5" t="s">
        <v>13</v>
      </c>
      <c r="C4167" s="5" t="s">
        <v>39</v>
      </c>
      <c r="D4167" s="3">
        <v>28531</v>
      </c>
    </row>
    <row r="4168" spans="1:4" x14ac:dyDescent="0.25">
      <c r="A4168" s="5">
        <v>2020</v>
      </c>
      <c r="B4168" s="5" t="s">
        <v>14</v>
      </c>
      <c r="C4168" s="5" t="s">
        <v>39</v>
      </c>
      <c r="D4168" s="3">
        <v>17355</v>
      </c>
    </row>
    <row r="4169" spans="1:4" x14ac:dyDescent="0.25">
      <c r="A4169" s="5">
        <v>2020</v>
      </c>
      <c r="B4169" s="5" t="s">
        <v>15</v>
      </c>
      <c r="C4169" s="5" t="s">
        <v>39</v>
      </c>
      <c r="D4169" s="3">
        <v>2815</v>
      </c>
    </row>
    <row r="4170" spans="1:4" x14ac:dyDescent="0.25">
      <c r="A4170" s="5">
        <v>2020</v>
      </c>
      <c r="B4170" s="5" t="s">
        <v>4</v>
      </c>
      <c r="C4170" s="5" t="s">
        <v>39</v>
      </c>
      <c r="D4170" s="3">
        <v>4944</v>
      </c>
    </row>
    <row r="4171" spans="1:4" x14ac:dyDescent="0.25">
      <c r="A4171" s="5">
        <v>2020</v>
      </c>
      <c r="B4171" s="5" t="s">
        <v>5</v>
      </c>
      <c r="C4171" s="5" t="s">
        <v>39</v>
      </c>
      <c r="D4171" s="3">
        <v>5377</v>
      </c>
    </row>
    <row r="4172" spans="1:4" x14ac:dyDescent="0.25">
      <c r="A4172" s="5">
        <v>2020</v>
      </c>
      <c r="B4172" s="5" t="s">
        <v>6</v>
      </c>
      <c r="C4172" s="5" t="s">
        <v>39</v>
      </c>
      <c r="D4172" s="3">
        <v>4703</v>
      </c>
    </row>
    <row r="4173" spans="1:4" x14ac:dyDescent="0.25">
      <c r="A4173" s="5">
        <v>2020</v>
      </c>
      <c r="B4173" s="5" t="s">
        <v>7</v>
      </c>
      <c r="C4173" s="5" t="s">
        <v>39</v>
      </c>
      <c r="D4173" s="3">
        <v>5530</v>
      </c>
    </row>
    <row r="4174" spans="1:4" x14ac:dyDescent="0.25">
      <c r="A4174" s="5">
        <v>2020</v>
      </c>
      <c r="B4174" s="5" t="s">
        <v>8</v>
      </c>
      <c r="C4174" s="5" t="s">
        <v>39</v>
      </c>
      <c r="D4174" s="3">
        <v>6735</v>
      </c>
    </row>
    <row r="4175" spans="1:4" x14ac:dyDescent="0.25">
      <c r="A4175" s="5">
        <v>1994</v>
      </c>
      <c r="B4175" s="5" t="s">
        <v>12</v>
      </c>
      <c r="C4175" s="5" t="s">
        <v>40</v>
      </c>
      <c r="D4175" s="3">
        <v>14189</v>
      </c>
    </row>
    <row r="4176" spans="1:4" x14ac:dyDescent="0.25">
      <c r="A4176" s="5">
        <v>1994</v>
      </c>
      <c r="B4176" s="5" t="s">
        <v>13</v>
      </c>
      <c r="C4176" s="5" t="s">
        <v>40</v>
      </c>
      <c r="D4176" s="3">
        <v>17201</v>
      </c>
    </row>
    <row r="4177" spans="1:4" x14ac:dyDescent="0.25">
      <c r="A4177" s="5">
        <v>1994</v>
      </c>
      <c r="B4177" s="5" t="s">
        <v>14</v>
      </c>
      <c r="C4177" s="5" t="s">
        <v>40</v>
      </c>
      <c r="D4177" s="3">
        <v>23524</v>
      </c>
    </row>
    <row r="4178" spans="1:4" x14ac:dyDescent="0.25">
      <c r="A4178" s="5">
        <v>1994</v>
      </c>
      <c r="B4178" s="5" t="s">
        <v>15</v>
      </c>
      <c r="C4178" s="5" t="s">
        <v>40</v>
      </c>
      <c r="D4178" s="3">
        <v>21757</v>
      </c>
    </row>
    <row r="4179" spans="1:4" x14ac:dyDescent="0.25">
      <c r="A4179" s="5">
        <v>1994</v>
      </c>
      <c r="B4179" s="5" t="s">
        <v>4</v>
      </c>
      <c r="C4179" s="5" t="s">
        <v>40</v>
      </c>
      <c r="D4179" s="3">
        <v>24308</v>
      </c>
    </row>
    <row r="4180" spans="1:4" x14ac:dyDescent="0.25">
      <c r="A4180" s="5">
        <v>1994</v>
      </c>
      <c r="B4180" s="5" t="s">
        <v>5</v>
      </c>
      <c r="C4180" s="5" t="s">
        <v>40</v>
      </c>
      <c r="D4180" s="3">
        <v>23056</v>
      </c>
    </row>
    <row r="4181" spans="1:4" x14ac:dyDescent="0.25">
      <c r="A4181" s="5">
        <v>1994</v>
      </c>
      <c r="B4181" s="5" t="s">
        <v>6</v>
      </c>
      <c r="C4181" s="5" t="s">
        <v>40</v>
      </c>
      <c r="D4181" s="3">
        <v>21633</v>
      </c>
    </row>
    <row r="4182" spans="1:4" x14ac:dyDescent="0.25">
      <c r="A4182" s="5">
        <v>1994</v>
      </c>
      <c r="B4182" s="5" t="s">
        <v>7</v>
      </c>
      <c r="C4182" s="5" t="s">
        <v>40</v>
      </c>
      <c r="D4182" s="3">
        <v>25367</v>
      </c>
    </row>
    <row r="4183" spans="1:4" x14ac:dyDescent="0.25">
      <c r="A4183" s="5">
        <v>1994</v>
      </c>
      <c r="B4183" s="5" t="s">
        <v>8</v>
      </c>
      <c r="C4183" s="5" t="s">
        <v>40</v>
      </c>
      <c r="D4183" s="3">
        <v>24709</v>
      </c>
    </row>
    <row r="4184" spans="1:4" x14ac:dyDescent="0.25">
      <c r="A4184" s="5">
        <v>1994</v>
      </c>
      <c r="B4184" s="5" t="s">
        <v>9</v>
      </c>
      <c r="C4184" s="5" t="s">
        <v>40</v>
      </c>
      <c r="D4184" s="3">
        <v>24299</v>
      </c>
    </row>
    <row r="4185" spans="1:4" x14ac:dyDescent="0.25">
      <c r="A4185" s="5">
        <v>1994</v>
      </c>
      <c r="B4185" s="5" t="s">
        <v>10</v>
      </c>
      <c r="C4185" s="5" t="s">
        <v>40</v>
      </c>
      <c r="D4185" s="3">
        <v>26107</v>
      </c>
    </row>
    <row r="4186" spans="1:4" x14ac:dyDescent="0.25">
      <c r="A4186" s="5">
        <v>1994</v>
      </c>
      <c r="B4186" s="5" t="s">
        <v>11</v>
      </c>
      <c r="C4186" s="5" t="s">
        <v>40</v>
      </c>
      <c r="D4186" s="3">
        <v>24496</v>
      </c>
    </row>
    <row r="4187" spans="1:4" x14ac:dyDescent="0.25">
      <c r="A4187" s="5">
        <v>1995</v>
      </c>
      <c r="B4187" s="5" t="s">
        <v>12</v>
      </c>
      <c r="C4187" s="5" t="s">
        <v>40</v>
      </c>
      <c r="D4187" s="3">
        <v>20566</v>
      </c>
    </row>
    <row r="4188" spans="1:4" x14ac:dyDescent="0.25">
      <c r="A4188" s="5">
        <v>1995</v>
      </c>
      <c r="B4188" s="5" t="s">
        <v>13</v>
      </c>
      <c r="C4188" s="5" t="s">
        <v>40</v>
      </c>
      <c r="D4188" s="3">
        <v>19797</v>
      </c>
    </row>
    <row r="4189" spans="1:4" x14ac:dyDescent="0.25">
      <c r="A4189" s="5">
        <v>1995</v>
      </c>
      <c r="B4189" s="5" t="s">
        <v>14</v>
      </c>
      <c r="C4189" s="5" t="s">
        <v>40</v>
      </c>
      <c r="D4189" s="3">
        <v>25832</v>
      </c>
    </row>
    <row r="4190" spans="1:4" x14ac:dyDescent="0.25">
      <c r="A4190" s="5">
        <v>1995</v>
      </c>
      <c r="B4190" s="5" t="s">
        <v>15</v>
      </c>
      <c r="C4190" s="5" t="s">
        <v>40</v>
      </c>
      <c r="D4190" s="3">
        <v>21273</v>
      </c>
    </row>
    <row r="4191" spans="1:4" x14ac:dyDescent="0.25">
      <c r="A4191" s="5">
        <v>1995</v>
      </c>
      <c r="B4191" s="5" t="s">
        <v>4</v>
      </c>
      <c r="C4191" s="5" t="s">
        <v>40</v>
      </c>
      <c r="D4191" s="3">
        <v>22144</v>
      </c>
    </row>
    <row r="4192" spans="1:4" x14ac:dyDescent="0.25">
      <c r="A4192" s="5">
        <v>1995</v>
      </c>
      <c r="B4192" s="5" t="s">
        <v>5</v>
      </c>
      <c r="C4192" s="5" t="s">
        <v>40</v>
      </c>
      <c r="D4192" s="3">
        <v>21784</v>
      </c>
    </row>
    <row r="4193" spans="1:4" x14ac:dyDescent="0.25">
      <c r="A4193" s="5">
        <v>1995</v>
      </c>
      <c r="B4193" s="5" t="s">
        <v>6</v>
      </c>
      <c r="C4193" s="5" t="s">
        <v>40</v>
      </c>
      <c r="D4193" s="3">
        <v>22243</v>
      </c>
    </row>
    <row r="4194" spans="1:4" x14ac:dyDescent="0.25">
      <c r="A4194" s="5">
        <v>1995</v>
      </c>
      <c r="B4194" s="5" t="s">
        <v>7</v>
      </c>
      <c r="C4194" s="5" t="s">
        <v>40</v>
      </c>
      <c r="D4194" s="3">
        <v>22858</v>
      </c>
    </row>
    <row r="4195" spans="1:4" x14ac:dyDescent="0.25">
      <c r="A4195" s="5">
        <v>1995</v>
      </c>
      <c r="B4195" s="5" t="s">
        <v>8</v>
      </c>
      <c r="C4195" s="5" t="s">
        <v>40</v>
      </c>
      <c r="D4195" s="3">
        <v>22995</v>
      </c>
    </row>
    <row r="4196" spans="1:4" x14ac:dyDescent="0.25">
      <c r="A4196" s="5">
        <v>1995</v>
      </c>
      <c r="B4196" s="5" t="s">
        <v>9</v>
      </c>
      <c r="C4196" s="5" t="s">
        <v>40</v>
      </c>
      <c r="D4196" s="3">
        <v>22491</v>
      </c>
    </row>
    <row r="4197" spans="1:4" x14ac:dyDescent="0.25">
      <c r="A4197" s="5">
        <v>1995</v>
      </c>
      <c r="B4197" s="5" t="s">
        <v>10</v>
      </c>
      <c r="C4197" s="5" t="s">
        <v>40</v>
      </c>
      <c r="D4197" s="3">
        <v>22721</v>
      </c>
    </row>
    <row r="4198" spans="1:4" x14ac:dyDescent="0.25">
      <c r="A4198" s="5">
        <v>1995</v>
      </c>
      <c r="B4198" s="5" t="s">
        <v>11</v>
      </c>
      <c r="C4198" s="5" t="s">
        <v>40</v>
      </c>
      <c r="D4198" s="3">
        <v>19966</v>
      </c>
    </row>
    <row r="4199" spans="1:4" x14ac:dyDescent="0.25">
      <c r="A4199" s="5">
        <v>1996</v>
      </c>
      <c r="B4199" s="5" t="s">
        <v>12</v>
      </c>
      <c r="C4199" s="5" t="s">
        <v>40</v>
      </c>
      <c r="D4199" s="3">
        <v>19385</v>
      </c>
    </row>
    <row r="4200" spans="1:4" x14ac:dyDescent="0.25">
      <c r="A4200" s="5">
        <v>1996</v>
      </c>
      <c r="B4200" s="5" t="s">
        <v>13</v>
      </c>
      <c r="C4200" s="5" t="s">
        <v>40</v>
      </c>
      <c r="D4200" s="3">
        <v>19302</v>
      </c>
    </row>
    <row r="4201" spans="1:4" x14ac:dyDescent="0.25">
      <c r="A4201" s="5">
        <v>1996</v>
      </c>
      <c r="B4201" s="5" t="s">
        <v>14</v>
      </c>
      <c r="C4201" s="5" t="s">
        <v>40</v>
      </c>
      <c r="D4201" s="3">
        <v>22929</v>
      </c>
    </row>
    <row r="4202" spans="1:4" x14ac:dyDescent="0.25">
      <c r="A4202" s="5">
        <v>1996</v>
      </c>
      <c r="B4202" s="5" t="s">
        <v>15</v>
      </c>
      <c r="C4202" s="5" t="s">
        <v>40</v>
      </c>
      <c r="D4202" s="3">
        <v>23132</v>
      </c>
    </row>
    <row r="4203" spans="1:4" x14ac:dyDescent="0.25">
      <c r="A4203" s="5">
        <v>1996</v>
      </c>
      <c r="B4203" s="5" t="s">
        <v>4</v>
      </c>
      <c r="C4203" s="5" t="s">
        <v>40</v>
      </c>
      <c r="D4203" s="3">
        <v>25370</v>
      </c>
    </row>
    <row r="4204" spans="1:4" x14ac:dyDescent="0.25">
      <c r="A4204" s="5">
        <v>1996</v>
      </c>
      <c r="B4204" s="5" t="s">
        <v>5</v>
      </c>
      <c r="C4204" s="5" t="s">
        <v>40</v>
      </c>
      <c r="D4204" s="3">
        <v>21024</v>
      </c>
    </row>
    <row r="4205" spans="1:4" x14ac:dyDescent="0.25">
      <c r="A4205" s="5">
        <v>1996</v>
      </c>
      <c r="B4205" s="5" t="s">
        <v>6</v>
      </c>
      <c r="C4205" s="5" t="s">
        <v>40</v>
      </c>
      <c r="D4205" s="3">
        <v>23404</v>
      </c>
    </row>
    <row r="4206" spans="1:4" x14ac:dyDescent="0.25">
      <c r="A4206" s="5">
        <v>1996</v>
      </c>
      <c r="B4206" s="5" t="s">
        <v>7</v>
      </c>
      <c r="C4206" s="5" t="s">
        <v>40</v>
      </c>
      <c r="D4206" s="3">
        <v>22848</v>
      </c>
    </row>
    <row r="4207" spans="1:4" x14ac:dyDescent="0.25">
      <c r="A4207" s="5">
        <v>1996</v>
      </c>
      <c r="B4207" s="5" t="s">
        <v>8</v>
      </c>
      <c r="C4207" s="5" t="s">
        <v>40</v>
      </c>
      <c r="D4207" s="3">
        <v>22827</v>
      </c>
    </row>
    <row r="4208" spans="1:4" x14ac:dyDescent="0.25">
      <c r="A4208" s="5">
        <v>1996</v>
      </c>
      <c r="B4208" s="5" t="s">
        <v>9</v>
      </c>
      <c r="C4208" s="5" t="s">
        <v>40</v>
      </c>
      <c r="D4208" s="3">
        <v>26222</v>
      </c>
    </row>
    <row r="4209" spans="1:4" x14ac:dyDescent="0.25">
      <c r="A4209" s="5">
        <v>1996</v>
      </c>
      <c r="B4209" s="5" t="s">
        <v>10</v>
      </c>
      <c r="C4209" s="5" t="s">
        <v>40</v>
      </c>
      <c r="D4209" s="3">
        <v>23426</v>
      </c>
    </row>
    <row r="4210" spans="1:4" x14ac:dyDescent="0.25">
      <c r="A4210" s="5">
        <v>1996</v>
      </c>
      <c r="B4210" s="5" t="s">
        <v>11</v>
      </c>
      <c r="C4210" s="5" t="s">
        <v>40</v>
      </c>
      <c r="D4210" s="3">
        <v>21212</v>
      </c>
    </row>
    <row r="4211" spans="1:4" x14ac:dyDescent="0.25">
      <c r="A4211" s="5">
        <v>1997</v>
      </c>
      <c r="B4211" s="5" t="s">
        <v>12</v>
      </c>
      <c r="C4211" s="5" t="s">
        <v>40</v>
      </c>
      <c r="D4211" s="3">
        <v>19194</v>
      </c>
    </row>
    <row r="4212" spans="1:4" x14ac:dyDescent="0.25">
      <c r="A4212" s="5">
        <v>1997</v>
      </c>
      <c r="B4212" s="5" t="s">
        <v>13</v>
      </c>
      <c r="C4212" s="5" t="s">
        <v>40</v>
      </c>
      <c r="D4212" s="3">
        <v>19066</v>
      </c>
    </row>
    <row r="4213" spans="1:4" x14ac:dyDescent="0.25">
      <c r="A4213" s="5">
        <v>1997</v>
      </c>
      <c r="B4213" s="5" t="s">
        <v>14</v>
      </c>
      <c r="C4213" s="5" t="s">
        <v>40</v>
      </c>
      <c r="D4213" s="3">
        <v>22508</v>
      </c>
    </row>
    <row r="4214" spans="1:4" x14ac:dyDescent="0.25">
      <c r="A4214" s="5">
        <v>1997</v>
      </c>
      <c r="B4214" s="5" t="s">
        <v>15</v>
      </c>
      <c r="C4214" s="5" t="s">
        <v>40</v>
      </c>
      <c r="D4214" s="3">
        <v>23535</v>
      </c>
    </row>
    <row r="4215" spans="1:4" x14ac:dyDescent="0.25">
      <c r="A4215" s="5">
        <v>1997</v>
      </c>
      <c r="B4215" s="5" t="s">
        <v>4</v>
      </c>
      <c r="C4215" s="5" t="s">
        <v>40</v>
      </c>
      <c r="D4215" s="3">
        <v>22517</v>
      </c>
    </row>
    <row r="4216" spans="1:4" x14ac:dyDescent="0.25">
      <c r="A4216" s="5">
        <v>1997</v>
      </c>
      <c r="B4216" s="5" t="s">
        <v>5</v>
      </c>
      <c r="C4216" s="5" t="s">
        <v>40</v>
      </c>
      <c r="D4216" s="3">
        <v>20787</v>
      </c>
    </row>
    <row r="4217" spans="1:4" x14ac:dyDescent="0.25">
      <c r="A4217" s="5">
        <v>1997</v>
      </c>
      <c r="B4217" s="5" t="s">
        <v>6</v>
      </c>
      <c r="C4217" s="5" t="s">
        <v>40</v>
      </c>
      <c r="D4217" s="3">
        <v>21986</v>
      </c>
    </row>
    <row r="4218" spans="1:4" x14ac:dyDescent="0.25">
      <c r="A4218" s="5">
        <v>1997</v>
      </c>
      <c r="B4218" s="5" t="s">
        <v>7</v>
      </c>
      <c r="C4218" s="5" t="s">
        <v>40</v>
      </c>
      <c r="D4218" s="3">
        <v>20459</v>
      </c>
    </row>
    <row r="4219" spans="1:4" x14ac:dyDescent="0.25">
      <c r="A4219" s="5">
        <v>1997</v>
      </c>
      <c r="B4219" s="5" t="s">
        <v>8</v>
      </c>
      <c r="C4219" s="5" t="s">
        <v>40</v>
      </c>
      <c r="D4219" s="3">
        <v>22886</v>
      </c>
    </row>
    <row r="4220" spans="1:4" x14ac:dyDescent="0.25">
      <c r="A4220" s="5">
        <v>1997</v>
      </c>
      <c r="B4220" s="5" t="s">
        <v>9</v>
      </c>
      <c r="C4220" s="5" t="s">
        <v>40</v>
      </c>
      <c r="D4220" s="3">
        <v>23176</v>
      </c>
    </row>
    <row r="4221" spans="1:4" x14ac:dyDescent="0.25">
      <c r="A4221" s="5">
        <v>1997</v>
      </c>
      <c r="B4221" s="5" t="s">
        <v>10</v>
      </c>
      <c r="C4221" s="5" t="s">
        <v>40</v>
      </c>
      <c r="D4221" s="3">
        <v>23953</v>
      </c>
    </row>
    <row r="4222" spans="1:4" x14ac:dyDescent="0.25">
      <c r="A4222" s="5">
        <v>1997</v>
      </c>
      <c r="B4222" s="5" t="s">
        <v>11</v>
      </c>
      <c r="C4222" s="5" t="s">
        <v>40</v>
      </c>
      <c r="D4222" s="3">
        <v>20036</v>
      </c>
    </row>
    <row r="4223" spans="1:4" x14ac:dyDescent="0.25">
      <c r="A4223" s="5">
        <v>1998</v>
      </c>
      <c r="B4223" s="5" t="s">
        <v>12</v>
      </c>
      <c r="C4223" s="5" t="s">
        <v>40</v>
      </c>
      <c r="D4223" s="3">
        <v>17857</v>
      </c>
    </row>
    <row r="4224" spans="1:4" x14ac:dyDescent="0.25">
      <c r="A4224" s="5">
        <v>1998</v>
      </c>
      <c r="B4224" s="5" t="s">
        <v>13</v>
      </c>
      <c r="C4224" s="5" t="s">
        <v>40</v>
      </c>
      <c r="D4224" s="3">
        <v>17466</v>
      </c>
    </row>
    <row r="4225" spans="1:4" x14ac:dyDescent="0.25">
      <c r="A4225" s="5">
        <v>1998</v>
      </c>
      <c r="B4225" s="5" t="s">
        <v>14</v>
      </c>
      <c r="C4225" s="5" t="s">
        <v>40</v>
      </c>
      <c r="D4225" s="3">
        <v>22896</v>
      </c>
    </row>
    <row r="4226" spans="1:4" x14ac:dyDescent="0.25">
      <c r="A4226" s="5">
        <v>1998</v>
      </c>
      <c r="B4226" s="5" t="s">
        <v>15</v>
      </c>
      <c r="C4226" s="5" t="s">
        <v>40</v>
      </c>
      <c r="D4226" s="3">
        <v>22526</v>
      </c>
    </row>
    <row r="4227" spans="1:4" x14ac:dyDescent="0.25">
      <c r="A4227" s="5">
        <v>1998</v>
      </c>
      <c r="B4227" s="5" t="s">
        <v>4</v>
      </c>
      <c r="C4227" s="5" t="s">
        <v>40</v>
      </c>
      <c r="D4227" s="3">
        <v>25034</v>
      </c>
    </row>
    <row r="4228" spans="1:4" x14ac:dyDescent="0.25">
      <c r="A4228" s="5">
        <v>1998</v>
      </c>
      <c r="B4228" s="5" t="s">
        <v>5</v>
      </c>
      <c r="C4228" s="5" t="s">
        <v>40</v>
      </c>
      <c r="D4228" s="3">
        <v>20748</v>
      </c>
    </row>
    <row r="4229" spans="1:4" x14ac:dyDescent="0.25">
      <c r="A4229" s="5">
        <v>1998</v>
      </c>
      <c r="B4229" s="5" t="s">
        <v>6</v>
      </c>
      <c r="C4229" s="5" t="s">
        <v>40</v>
      </c>
      <c r="D4229" s="3">
        <v>23768</v>
      </c>
    </row>
    <row r="4230" spans="1:4" x14ac:dyDescent="0.25">
      <c r="A4230" s="5">
        <v>1998</v>
      </c>
      <c r="B4230" s="5" t="s">
        <v>7</v>
      </c>
      <c r="C4230" s="5" t="s">
        <v>40</v>
      </c>
      <c r="D4230" s="3">
        <v>21828</v>
      </c>
    </row>
    <row r="4231" spans="1:4" x14ac:dyDescent="0.25">
      <c r="A4231" s="5">
        <v>1998</v>
      </c>
      <c r="B4231" s="5" t="s">
        <v>8</v>
      </c>
      <c r="C4231" s="5" t="s">
        <v>40</v>
      </c>
      <c r="D4231" s="3">
        <v>23426</v>
      </c>
    </row>
    <row r="4232" spans="1:4" x14ac:dyDescent="0.25">
      <c r="A4232" s="5">
        <v>1998</v>
      </c>
      <c r="B4232" s="5" t="s">
        <v>9</v>
      </c>
      <c r="C4232" s="5" t="s">
        <v>40</v>
      </c>
      <c r="D4232" s="3">
        <v>23399</v>
      </c>
    </row>
    <row r="4233" spans="1:4" x14ac:dyDescent="0.25">
      <c r="A4233" s="5">
        <v>1998</v>
      </c>
      <c r="B4233" s="5" t="s">
        <v>10</v>
      </c>
      <c r="C4233" s="5" t="s">
        <v>40</v>
      </c>
      <c r="D4233" s="3">
        <v>22420</v>
      </c>
    </row>
    <row r="4234" spans="1:4" x14ac:dyDescent="0.25">
      <c r="A4234" s="5">
        <v>1998</v>
      </c>
      <c r="B4234" s="5" t="s">
        <v>11</v>
      </c>
      <c r="C4234" s="5" t="s">
        <v>40</v>
      </c>
      <c r="D4234" s="3">
        <v>21579</v>
      </c>
    </row>
    <row r="4235" spans="1:4" x14ac:dyDescent="0.25">
      <c r="A4235" s="5">
        <v>1999</v>
      </c>
      <c r="B4235" s="5" t="s">
        <v>12</v>
      </c>
      <c r="C4235" s="5" t="s">
        <v>40</v>
      </c>
      <c r="D4235" s="3">
        <v>18290</v>
      </c>
    </row>
    <row r="4236" spans="1:4" x14ac:dyDescent="0.25">
      <c r="A4236" s="5">
        <v>1999</v>
      </c>
      <c r="B4236" s="5" t="s">
        <v>13</v>
      </c>
      <c r="C4236" s="5" t="s">
        <v>40</v>
      </c>
      <c r="D4236" s="3">
        <v>17544</v>
      </c>
    </row>
    <row r="4237" spans="1:4" x14ac:dyDescent="0.25">
      <c r="A4237" s="5">
        <v>1999</v>
      </c>
      <c r="B4237" s="5" t="s">
        <v>14</v>
      </c>
      <c r="C4237" s="5" t="s">
        <v>40</v>
      </c>
      <c r="D4237" s="3">
        <v>22620</v>
      </c>
    </row>
    <row r="4238" spans="1:4" x14ac:dyDescent="0.25">
      <c r="A4238" s="5">
        <v>1999</v>
      </c>
      <c r="B4238" s="5" t="s">
        <v>15</v>
      </c>
      <c r="C4238" s="5" t="s">
        <v>40</v>
      </c>
      <c r="D4238" s="3">
        <v>21342</v>
      </c>
    </row>
    <row r="4239" spans="1:4" x14ac:dyDescent="0.25">
      <c r="A4239" s="5">
        <v>1999</v>
      </c>
      <c r="B4239" s="5" t="s">
        <v>4</v>
      </c>
      <c r="C4239" s="5" t="s">
        <v>40</v>
      </c>
      <c r="D4239" s="3">
        <v>20285</v>
      </c>
    </row>
    <row r="4240" spans="1:4" x14ac:dyDescent="0.25">
      <c r="A4240" s="5">
        <v>1999</v>
      </c>
      <c r="B4240" s="5" t="s">
        <v>5</v>
      </c>
      <c r="C4240" s="5" t="s">
        <v>40</v>
      </c>
      <c r="D4240" s="3">
        <v>19600</v>
      </c>
    </row>
    <row r="4241" spans="1:4" x14ac:dyDescent="0.25">
      <c r="A4241" s="5">
        <v>1999</v>
      </c>
      <c r="B4241" s="5" t="s">
        <v>6</v>
      </c>
      <c r="C4241" s="5" t="s">
        <v>40</v>
      </c>
      <c r="D4241" s="3">
        <v>19639</v>
      </c>
    </row>
    <row r="4242" spans="1:4" x14ac:dyDescent="0.25">
      <c r="A4242" s="5">
        <v>1999</v>
      </c>
      <c r="B4242" s="5" t="s">
        <v>7</v>
      </c>
      <c r="C4242" s="5" t="s">
        <v>40</v>
      </c>
      <c r="D4242" s="3">
        <v>19243</v>
      </c>
    </row>
    <row r="4243" spans="1:4" x14ac:dyDescent="0.25">
      <c r="A4243" s="5">
        <v>1999</v>
      </c>
      <c r="B4243" s="5" t="s">
        <v>8</v>
      </c>
      <c r="C4243" s="5" t="s">
        <v>40</v>
      </c>
      <c r="D4243" s="3">
        <v>22360</v>
      </c>
    </row>
    <row r="4244" spans="1:4" x14ac:dyDescent="0.25">
      <c r="A4244" s="5">
        <v>1999</v>
      </c>
      <c r="B4244" s="5" t="s">
        <v>9</v>
      </c>
      <c r="C4244" s="5" t="s">
        <v>40</v>
      </c>
      <c r="D4244" s="3">
        <v>21222</v>
      </c>
    </row>
    <row r="4245" spans="1:4" x14ac:dyDescent="0.25">
      <c r="A4245" s="5">
        <v>1999</v>
      </c>
      <c r="B4245" s="5" t="s">
        <v>10</v>
      </c>
      <c r="C4245" s="5" t="s">
        <v>40</v>
      </c>
      <c r="D4245" s="3">
        <v>21524</v>
      </c>
    </row>
    <row r="4246" spans="1:4" x14ac:dyDescent="0.25">
      <c r="A4246" s="5">
        <v>1999</v>
      </c>
      <c r="B4246" s="5" t="s">
        <v>11</v>
      </c>
      <c r="C4246" s="5" t="s">
        <v>40</v>
      </c>
      <c r="D4246" s="3">
        <v>19856</v>
      </c>
    </row>
    <row r="4247" spans="1:4" x14ac:dyDescent="0.25">
      <c r="A4247" s="5">
        <v>2000</v>
      </c>
      <c r="B4247" s="5" t="s">
        <v>12</v>
      </c>
      <c r="C4247" s="5" t="s">
        <v>40</v>
      </c>
      <c r="D4247" s="3">
        <v>16842</v>
      </c>
    </row>
    <row r="4248" spans="1:4" x14ac:dyDescent="0.25">
      <c r="A4248" s="5">
        <v>2000</v>
      </c>
      <c r="B4248" s="5" t="s">
        <v>13</v>
      </c>
      <c r="C4248" s="5" t="s">
        <v>40</v>
      </c>
      <c r="D4248" s="3">
        <v>18684</v>
      </c>
    </row>
    <row r="4249" spans="1:4" x14ac:dyDescent="0.25">
      <c r="A4249" s="5">
        <v>2000</v>
      </c>
      <c r="B4249" s="5" t="s">
        <v>14</v>
      </c>
      <c r="C4249" s="5" t="s">
        <v>40</v>
      </c>
      <c r="D4249" s="3">
        <v>23345</v>
      </c>
    </row>
    <row r="4250" spans="1:4" x14ac:dyDescent="0.25">
      <c r="A4250" s="5">
        <v>2000</v>
      </c>
      <c r="B4250" s="5" t="s">
        <v>15</v>
      </c>
      <c r="C4250" s="5" t="s">
        <v>40</v>
      </c>
      <c r="D4250" s="3">
        <v>20250</v>
      </c>
    </row>
    <row r="4251" spans="1:4" x14ac:dyDescent="0.25">
      <c r="A4251" s="5">
        <v>2000</v>
      </c>
      <c r="B4251" s="5" t="s">
        <v>4</v>
      </c>
      <c r="C4251" s="5" t="s">
        <v>40</v>
      </c>
      <c r="D4251" s="3">
        <v>21412</v>
      </c>
    </row>
    <row r="4252" spans="1:4" x14ac:dyDescent="0.25">
      <c r="A4252" s="5">
        <v>2000</v>
      </c>
      <c r="B4252" s="5" t="s">
        <v>5</v>
      </c>
      <c r="C4252" s="5" t="s">
        <v>40</v>
      </c>
      <c r="D4252" s="3">
        <v>20199</v>
      </c>
    </row>
    <row r="4253" spans="1:4" x14ac:dyDescent="0.25">
      <c r="A4253" s="5">
        <v>2000</v>
      </c>
      <c r="B4253" s="5" t="s">
        <v>6</v>
      </c>
      <c r="C4253" s="5" t="s">
        <v>40</v>
      </c>
      <c r="D4253" s="3">
        <v>20494</v>
      </c>
    </row>
    <row r="4254" spans="1:4" x14ac:dyDescent="0.25">
      <c r="A4254" s="5">
        <v>2000</v>
      </c>
      <c r="B4254" s="5" t="s">
        <v>7</v>
      </c>
      <c r="C4254" s="5" t="s">
        <v>40</v>
      </c>
      <c r="D4254" s="3">
        <v>22003</v>
      </c>
    </row>
    <row r="4255" spans="1:4" x14ac:dyDescent="0.25">
      <c r="A4255" s="5">
        <v>2000</v>
      </c>
      <c r="B4255" s="5" t="s">
        <v>8</v>
      </c>
      <c r="C4255" s="5" t="s">
        <v>40</v>
      </c>
      <c r="D4255" s="3">
        <v>21112</v>
      </c>
    </row>
    <row r="4256" spans="1:4" x14ac:dyDescent="0.25">
      <c r="A4256" s="5">
        <v>2000</v>
      </c>
      <c r="B4256" s="5" t="s">
        <v>9</v>
      </c>
      <c r="C4256" s="5" t="s">
        <v>40</v>
      </c>
      <c r="D4256" s="3">
        <v>20993</v>
      </c>
    </row>
    <row r="4257" spans="1:4" x14ac:dyDescent="0.25">
      <c r="A4257" s="5">
        <v>2000</v>
      </c>
      <c r="B4257" s="5" t="s">
        <v>10</v>
      </c>
      <c r="C4257" s="5" t="s">
        <v>40</v>
      </c>
      <c r="D4257" s="3">
        <v>20590</v>
      </c>
    </row>
    <row r="4258" spans="1:4" x14ac:dyDescent="0.25">
      <c r="A4258" s="5">
        <v>2000</v>
      </c>
      <c r="B4258" s="5" t="s">
        <v>11</v>
      </c>
      <c r="C4258" s="5" t="s">
        <v>40</v>
      </c>
      <c r="D4258" s="3">
        <v>18404</v>
      </c>
    </row>
    <row r="4259" spans="1:4" x14ac:dyDescent="0.25">
      <c r="A4259" s="5">
        <v>2001</v>
      </c>
      <c r="B4259" s="5" t="s">
        <v>12</v>
      </c>
      <c r="C4259" s="5" t="s">
        <v>40</v>
      </c>
      <c r="D4259" s="3">
        <v>16364</v>
      </c>
    </row>
    <row r="4260" spans="1:4" x14ac:dyDescent="0.25">
      <c r="A4260" s="5">
        <v>2001</v>
      </c>
      <c r="B4260" s="5" t="s">
        <v>13</v>
      </c>
      <c r="C4260" s="5" t="s">
        <v>40</v>
      </c>
      <c r="D4260" s="3">
        <v>15770</v>
      </c>
    </row>
    <row r="4261" spans="1:4" x14ac:dyDescent="0.25">
      <c r="A4261" s="5">
        <v>2001</v>
      </c>
      <c r="B4261" s="5" t="s">
        <v>14</v>
      </c>
      <c r="C4261" s="5" t="s">
        <v>40</v>
      </c>
      <c r="D4261" s="3">
        <v>19471</v>
      </c>
    </row>
    <row r="4262" spans="1:4" x14ac:dyDescent="0.25">
      <c r="A4262" s="5">
        <v>2001</v>
      </c>
      <c r="B4262" s="5" t="s">
        <v>15</v>
      </c>
      <c r="C4262" s="5" t="s">
        <v>40</v>
      </c>
      <c r="D4262" s="3">
        <v>17750</v>
      </c>
    </row>
    <row r="4263" spans="1:4" x14ac:dyDescent="0.25">
      <c r="A4263" s="5">
        <v>2001</v>
      </c>
      <c r="B4263" s="5" t="s">
        <v>4</v>
      </c>
      <c r="C4263" s="5" t="s">
        <v>40</v>
      </c>
      <c r="D4263" s="3">
        <v>19076</v>
      </c>
    </row>
    <row r="4264" spans="1:4" x14ac:dyDescent="0.25">
      <c r="A4264" s="5">
        <v>2001</v>
      </c>
      <c r="B4264" s="5" t="s">
        <v>5</v>
      </c>
      <c r="C4264" s="5" t="s">
        <v>40</v>
      </c>
      <c r="D4264" s="3">
        <v>18065</v>
      </c>
    </row>
    <row r="4265" spans="1:4" x14ac:dyDescent="0.25">
      <c r="A4265" s="5">
        <v>2001</v>
      </c>
      <c r="B4265" s="5" t="s">
        <v>6</v>
      </c>
      <c r="C4265" s="5" t="s">
        <v>40</v>
      </c>
      <c r="D4265" s="3">
        <v>16509</v>
      </c>
    </row>
    <row r="4266" spans="1:4" x14ac:dyDescent="0.25">
      <c r="A4266" s="5">
        <v>2001</v>
      </c>
      <c r="B4266" s="5" t="s">
        <v>7</v>
      </c>
      <c r="C4266" s="5" t="s">
        <v>40</v>
      </c>
      <c r="D4266" s="3">
        <v>17859</v>
      </c>
    </row>
    <row r="4267" spans="1:4" x14ac:dyDescent="0.25">
      <c r="A4267" s="5">
        <v>2001</v>
      </c>
      <c r="B4267" s="5" t="s">
        <v>8</v>
      </c>
      <c r="C4267" s="5" t="s">
        <v>40</v>
      </c>
      <c r="D4267" s="3">
        <v>17429</v>
      </c>
    </row>
    <row r="4268" spans="1:4" x14ac:dyDescent="0.25">
      <c r="A4268" s="5">
        <v>2001</v>
      </c>
      <c r="B4268" s="5" t="s">
        <v>9</v>
      </c>
      <c r="C4268" s="5" t="s">
        <v>40</v>
      </c>
      <c r="D4268" s="3">
        <v>17842</v>
      </c>
    </row>
    <row r="4269" spans="1:4" x14ac:dyDescent="0.25">
      <c r="A4269" s="5">
        <v>2001</v>
      </c>
      <c r="B4269" s="5" t="s">
        <v>10</v>
      </c>
      <c r="C4269" s="5" t="s">
        <v>40</v>
      </c>
      <c r="D4269" s="3">
        <v>17554</v>
      </c>
    </row>
    <row r="4270" spans="1:4" x14ac:dyDescent="0.25">
      <c r="A4270" s="5">
        <v>2001</v>
      </c>
      <c r="B4270" s="5" t="s">
        <v>11</v>
      </c>
      <c r="C4270" s="5" t="s">
        <v>40</v>
      </c>
      <c r="D4270" s="3">
        <v>13108</v>
      </c>
    </row>
    <row r="4271" spans="1:4" x14ac:dyDescent="0.25">
      <c r="A4271" s="5">
        <v>2002</v>
      </c>
      <c r="B4271" s="5" t="s">
        <v>12</v>
      </c>
      <c r="C4271" s="5" t="s">
        <v>40</v>
      </c>
      <c r="D4271" s="3">
        <v>13665</v>
      </c>
    </row>
    <row r="4272" spans="1:4" x14ac:dyDescent="0.25">
      <c r="A4272" s="5">
        <v>2002</v>
      </c>
      <c r="B4272" s="5" t="s">
        <v>13</v>
      </c>
      <c r="C4272" s="5" t="s">
        <v>40</v>
      </c>
      <c r="D4272" s="3">
        <v>13732</v>
      </c>
    </row>
    <row r="4273" spans="1:4" x14ac:dyDescent="0.25">
      <c r="A4273" s="5">
        <v>2002</v>
      </c>
      <c r="B4273" s="5" t="s">
        <v>14</v>
      </c>
      <c r="C4273" s="5" t="s">
        <v>40</v>
      </c>
      <c r="D4273" s="3">
        <v>15884</v>
      </c>
    </row>
    <row r="4274" spans="1:4" x14ac:dyDescent="0.25">
      <c r="A4274" s="5">
        <v>2002</v>
      </c>
      <c r="B4274" s="5" t="s">
        <v>15</v>
      </c>
      <c r="C4274" s="5" t="s">
        <v>40</v>
      </c>
      <c r="D4274" s="3">
        <v>15688</v>
      </c>
    </row>
    <row r="4275" spans="1:4" x14ac:dyDescent="0.25">
      <c r="A4275" s="5">
        <v>2002</v>
      </c>
      <c r="B4275" s="5" t="s">
        <v>4</v>
      </c>
      <c r="C4275" s="5" t="s">
        <v>40</v>
      </c>
      <c r="D4275" s="3">
        <v>16075</v>
      </c>
    </row>
    <row r="4276" spans="1:4" x14ac:dyDescent="0.25">
      <c r="A4276" s="5">
        <v>2002</v>
      </c>
      <c r="B4276" s="5" t="s">
        <v>5</v>
      </c>
      <c r="C4276" s="5" t="s">
        <v>40</v>
      </c>
      <c r="D4276" s="3">
        <v>14809</v>
      </c>
    </row>
    <row r="4277" spans="1:4" x14ac:dyDescent="0.25">
      <c r="A4277" s="5">
        <v>2002</v>
      </c>
      <c r="B4277" s="5" t="s">
        <v>6</v>
      </c>
      <c r="C4277" s="5" t="s">
        <v>40</v>
      </c>
      <c r="D4277" s="3">
        <v>16554</v>
      </c>
    </row>
    <row r="4278" spans="1:4" x14ac:dyDescent="0.25">
      <c r="A4278" s="5">
        <v>2002</v>
      </c>
      <c r="B4278" s="5" t="s">
        <v>7</v>
      </c>
      <c r="C4278" s="5" t="s">
        <v>40</v>
      </c>
      <c r="D4278" s="3">
        <v>17451</v>
      </c>
    </row>
    <row r="4279" spans="1:4" x14ac:dyDescent="0.25">
      <c r="A4279" s="5">
        <v>2002</v>
      </c>
      <c r="B4279" s="5" t="s">
        <v>8</v>
      </c>
      <c r="C4279" s="5" t="s">
        <v>40</v>
      </c>
      <c r="D4279" s="3">
        <v>17327</v>
      </c>
    </row>
    <row r="4280" spans="1:4" x14ac:dyDescent="0.25">
      <c r="A4280" s="5">
        <v>2002</v>
      </c>
      <c r="B4280" s="5" t="s">
        <v>9</v>
      </c>
      <c r="C4280" s="5" t="s">
        <v>40</v>
      </c>
      <c r="D4280" s="3">
        <v>18518</v>
      </c>
    </row>
    <row r="4281" spans="1:4" x14ac:dyDescent="0.25">
      <c r="A4281" s="5">
        <v>2002</v>
      </c>
      <c r="B4281" s="5" t="s">
        <v>10</v>
      </c>
      <c r="C4281" s="5" t="s">
        <v>40</v>
      </c>
      <c r="D4281" s="3">
        <v>17780</v>
      </c>
    </row>
    <row r="4282" spans="1:4" x14ac:dyDescent="0.25">
      <c r="A4282" s="5">
        <v>2002</v>
      </c>
      <c r="B4282" s="5" t="s">
        <v>11</v>
      </c>
      <c r="C4282" s="5" t="s">
        <v>40</v>
      </c>
      <c r="D4282" s="3">
        <v>16003</v>
      </c>
    </row>
    <row r="4283" spans="1:4" x14ac:dyDescent="0.25">
      <c r="A4283" s="5">
        <v>2003</v>
      </c>
      <c r="B4283" s="5" t="s">
        <v>12</v>
      </c>
      <c r="C4283" s="5" t="s">
        <v>40</v>
      </c>
      <c r="D4283" s="3">
        <v>14594</v>
      </c>
    </row>
    <row r="4284" spans="1:4" x14ac:dyDescent="0.25">
      <c r="A4284" s="5">
        <v>2003</v>
      </c>
      <c r="B4284" s="5" t="s">
        <v>13</v>
      </c>
      <c r="C4284" s="5" t="s">
        <v>40</v>
      </c>
      <c r="D4284" s="3">
        <v>14837</v>
      </c>
    </row>
    <row r="4285" spans="1:4" x14ac:dyDescent="0.25">
      <c r="A4285" s="5">
        <v>2003</v>
      </c>
      <c r="B4285" s="5" t="s">
        <v>14</v>
      </c>
      <c r="C4285" s="5" t="s">
        <v>40</v>
      </c>
      <c r="D4285" s="3">
        <v>15895</v>
      </c>
    </row>
    <row r="4286" spans="1:4" x14ac:dyDescent="0.25">
      <c r="A4286" s="5">
        <v>2003</v>
      </c>
      <c r="B4286" s="5" t="s">
        <v>15</v>
      </c>
      <c r="C4286" s="5" t="s">
        <v>40</v>
      </c>
      <c r="D4286" s="3">
        <v>17906</v>
      </c>
    </row>
    <row r="4287" spans="1:4" x14ac:dyDescent="0.25">
      <c r="A4287" s="5">
        <v>2003</v>
      </c>
      <c r="B4287" s="5" t="s">
        <v>4</v>
      </c>
      <c r="C4287" s="5" t="s">
        <v>40</v>
      </c>
      <c r="D4287" s="3">
        <v>18583</v>
      </c>
    </row>
    <row r="4288" spans="1:4" x14ac:dyDescent="0.25">
      <c r="A4288" s="5">
        <v>2003</v>
      </c>
      <c r="B4288" s="5" t="s">
        <v>5</v>
      </c>
      <c r="C4288" s="5" t="s">
        <v>40</v>
      </c>
      <c r="D4288" s="3">
        <v>16855</v>
      </c>
    </row>
    <row r="4289" spans="1:4" x14ac:dyDescent="0.25">
      <c r="A4289" s="5">
        <v>2003</v>
      </c>
      <c r="B4289" s="5" t="s">
        <v>6</v>
      </c>
      <c r="C4289" s="5" t="s">
        <v>40</v>
      </c>
      <c r="D4289" s="3">
        <v>17193</v>
      </c>
    </row>
    <row r="4290" spans="1:4" x14ac:dyDescent="0.25">
      <c r="A4290" s="5">
        <v>2003</v>
      </c>
      <c r="B4290" s="5" t="s">
        <v>7</v>
      </c>
      <c r="C4290" s="5" t="s">
        <v>40</v>
      </c>
      <c r="D4290" s="3">
        <v>18444</v>
      </c>
    </row>
    <row r="4291" spans="1:4" x14ac:dyDescent="0.25">
      <c r="A4291" s="5">
        <v>2003</v>
      </c>
      <c r="B4291" s="5" t="s">
        <v>8</v>
      </c>
      <c r="C4291" s="5" t="s">
        <v>40</v>
      </c>
      <c r="D4291" s="3">
        <v>19097</v>
      </c>
    </row>
    <row r="4292" spans="1:4" x14ac:dyDescent="0.25">
      <c r="A4292" s="5">
        <v>2003</v>
      </c>
      <c r="B4292" s="5" t="s">
        <v>9</v>
      </c>
      <c r="C4292" s="5" t="s">
        <v>40</v>
      </c>
      <c r="D4292" s="3">
        <v>19097</v>
      </c>
    </row>
    <row r="4293" spans="1:4" x14ac:dyDescent="0.25">
      <c r="A4293" s="5">
        <v>2003</v>
      </c>
      <c r="B4293" s="5" t="s">
        <v>10</v>
      </c>
      <c r="C4293" s="5" t="s">
        <v>40</v>
      </c>
      <c r="D4293" s="3">
        <v>17375</v>
      </c>
    </row>
    <row r="4294" spans="1:4" x14ac:dyDescent="0.25">
      <c r="A4294" s="5">
        <v>2003</v>
      </c>
      <c r="B4294" s="5" t="s">
        <v>11</v>
      </c>
      <c r="C4294" s="5" t="s">
        <v>40</v>
      </c>
      <c r="D4294" s="3">
        <v>16963</v>
      </c>
    </row>
    <row r="4295" spans="1:4" x14ac:dyDescent="0.25">
      <c r="A4295" s="5">
        <v>2004</v>
      </c>
      <c r="B4295" s="5" t="s">
        <v>12</v>
      </c>
      <c r="C4295" s="5" t="s">
        <v>40</v>
      </c>
      <c r="D4295" s="3">
        <v>15151</v>
      </c>
    </row>
    <row r="4296" spans="1:4" x14ac:dyDescent="0.25">
      <c r="A4296" s="5">
        <v>2004</v>
      </c>
      <c r="B4296" s="5" t="s">
        <v>13</v>
      </c>
      <c r="C4296" s="5" t="s">
        <v>40</v>
      </c>
      <c r="D4296" s="3">
        <v>15337</v>
      </c>
    </row>
    <row r="4297" spans="1:4" x14ac:dyDescent="0.25">
      <c r="A4297" s="5">
        <v>2004</v>
      </c>
      <c r="B4297" s="5" t="s">
        <v>14</v>
      </c>
      <c r="C4297" s="5" t="s">
        <v>40</v>
      </c>
      <c r="D4297" s="3">
        <v>20923</v>
      </c>
    </row>
    <row r="4298" spans="1:4" x14ac:dyDescent="0.25">
      <c r="A4298" s="5">
        <v>2004</v>
      </c>
      <c r="B4298" s="5" t="s">
        <v>15</v>
      </c>
      <c r="C4298" s="5" t="s">
        <v>40</v>
      </c>
      <c r="D4298" s="3">
        <v>18392</v>
      </c>
    </row>
    <row r="4299" spans="1:4" x14ac:dyDescent="0.25">
      <c r="A4299" s="5">
        <v>2004</v>
      </c>
      <c r="B4299" s="5" t="s">
        <v>4</v>
      </c>
      <c r="C4299" s="5" t="s">
        <v>40</v>
      </c>
      <c r="D4299" s="3">
        <v>18365</v>
      </c>
    </row>
    <row r="4300" spans="1:4" x14ac:dyDescent="0.25">
      <c r="A4300" s="5">
        <v>2004</v>
      </c>
      <c r="B4300" s="5" t="s">
        <v>5</v>
      </c>
      <c r="C4300" s="5" t="s">
        <v>40</v>
      </c>
      <c r="D4300" s="3">
        <v>18497</v>
      </c>
    </row>
    <row r="4301" spans="1:4" x14ac:dyDescent="0.25">
      <c r="A4301" s="5">
        <v>2004</v>
      </c>
      <c r="B4301" s="5" t="s">
        <v>6</v>
      </c>
      <c r="C4301" s="5" t="s">
        <v>40</v>
      </c>
      <c r="D4301" s="3">
        <v>19209</v>
      </c>
    </row>
    <row r="4302" spans="1:4" x14ac:dyDescent="0.25">
      <c r="A4302" s="5">
        <v>2004</v>
      </c>
      <c r="B4302" s="5" t="s">
        <v>7</v>
      </c>
      <c r="C4302" s="5" t="s">
        <v>40</v>
      </c>
      <c r="D4302" s="3">
        <v>18549</v>
      </c>
    </row>
    <row r="4303" spans="1:4" x14ac:dyDescent="0.25">
      <c r="A4303" s="5">
        <v>2004</v>
      </c>
      <c r="B4303" s="5" t="s">
        <v>8</v>
      </c>
      <c r="C4303" s="5" t="s">
        <v>40</v>
      </c>
      <c r="D4303" s="3">
        <v>19733</v>
      </c>
    </row>
    <row r="4304" spans="1:4" x14ac:dyDescent="0.25">
      <c r="A4304" s="5">
        <v>2004</v>
      </c>
      <c r="B4304" s="5" t="s">
        <v>9</v>
      </c>
      <c r="C4304" s="5" t="s">
        <v>40</v>
      </c>
      <c r="D4304" s="3">
        <v>19124</v>
      </c>
    </row>
    <row r="4305" spans="1:4" x14ac:dyDescent="0.25">
      <c r="A4305" s="5">
        <v>2004</v>
      </c>
      <c r="B4305" s="5" t="s">
        <v>10</v>
      </c>
      <c r="C4305" s="5" t="s">
        <v>40</v>
      </c>
      <c r="D4305" s="3">
        <v>19686</v>
      </c>
    </row>
    <row r="4306" spans="1:4" x14ac:dyDescent="0.25">
      <c r="A4306" s="5">
        <v>2004</v>
      </c>
      <c r="B4306" s="5" t="s">
        <v>11</v>
      </c>
      <c r="C4306" s="5" t="s">
        <v>40</v>
      </c>
      <c r="D4306" s="3">
        <v>17876</v>
      </c>
    </row>
    <row r="4307" spans="1:4" x14ac:dyDescent="0.25">
      <c r="A4307" s="5">
        <v>2005</v>
      </c>
      <c r="B4307" s="5" t="s">
        <v>12</v>
      </c>
      <c r="C4307" s="5" t="s">
        <v>40</v>
      </c>
      <c r="D4307" s="3">
        <v>14373</v>
      </c>
    </row>
    <row r="4308" spans="1:4" x14ac:dyDescent="0.25">
      <c r="A4308" s="5">
        <v>2005</v>
      </c>
      <c r="B4308" s="5" t="s">
        <v>13</v>
      </c>
      <c r="C4308" s="5" t="s">
        <v>40</v>
      </c>
      <c r="D4308" s="3">
        <v>13653</v>
      </c>
    </row>
    <row r="4309" spans="1:4" x14ac:dyDescent="0.25">
      <c r="A4309" s="5">
        <v>2005</v>
      </c>
      <c r="B4309" s="5" t="s">
        <v>14</v>
      </c>
      <c r="C4309" s="5" t="s">
        <v>40</v>
      </c>
      <c r="D4309" s="3">
        <v>17803</v>
      </c>
    </row>
    <row r="4310" spans="1:4" x14ac:dyDescent="0.25">
      <c r="A4310" s="5">
        <v>2005</v>
      </c>
      <c r="B4310" s="5" t="s">
        <v>15</v>
      </c>
      <c r="C4310" s="5" t="s">
        <v>40</v>
      </c>
      <c r="D4310" s="3">
        <v>17215</v>
      </c>
    </row>
    <row r="4311" spans="1:4" x14ac:dyDescent="0.25">
      <c r="A4311" s="5">
        <v>2005</v>
      </c>
      <c r="B4311" s="5" t="s">
        <v>4</v>
      </c>
      <c r="C4311" s="5" t="s">
        <v>40</v>
      </c>
      <c r="D4311" s="3">
        <v>17540</v>
      </c>
    </row>
    <row r="4312" spans="1:4" x14ac:dyDescent="0.25">
      <c r="A4312" s="5">
        <v>2005</v>
      </c>
      <c r="B4312" s="5" t="s">
        <v>5</v>
      </c>
      <c r="C4312" s="5" t="s">
        <v>40</v>
      </c>
      <c r="D4312" s="3">
        <v>17331</v>
      </c>
    </row>
    <row r="4313" spans="1:4" x14ac:dyDescent="0.25">
      <c r="A4313" s="5">
        <v>2005</v>
      </c>
      <c r="B4313" s="5" t="s">
        <v>6</v>
      </c>
      <c r="C4313" s="5" t="s">
        <v>40</v>
      </c>
      <c r="D4313" s="3">
        <v>16048</v>
      </c>
    </row>
    <row r="4314" spans="1:4" x14ac:dyDescent="0.25">
      <c r="A4314" s="5">
        <v>2005</v>
      </c>
      <c r="B4314" s="5" t="s">
        <v>7</v>
      </c>
      <c r="C4314" s="5" t="s">
        <v>40</v>
      </c>
      <c r="D4314" s="3">
        <v>17387</v>
      </c>
    </row>
    <row r="4315" spans="1:4" x14ac:dyDescent="0.25">
      <c r="A4315" s="5">
        <v>2005</v>
      </c>
      <c r="B4315" s="5" t="s">
        <v>8</v>
      </c>
      <c r="C4315" s="5" t="s">
        <v>40</v>
      </c>
      <c r="D4315" s="3">
        <v>17445</v>
      </c>
    </row>
    <row r="4316" spans="1:4" x14ac:dyDescent="0.25">
      <c r="A4316" s="5">
        <v>2005</v>
      </c>
      <c r="B4316" s="5" t="s">
        <v>9</v>
      </c>
      <c r="C4316" s="5" t="s">
        <v>40</v>
      </c>
      <c r="D4316" s="3">
        <v>17638</v>
      </c>
    </row>
    <row r="4317" spans="1:4" x14ac:dyDescent="0.25">
      <c r="A4317" s="5">
        <v>2005</v>
      </c>
      <c r="B4317" s="5" t="s">
        <v>10</v>
      </c>
      <c r="C4317" s="5" t="s">
        <v>40</v>
      </c>
      <c r="D4317" s="3">
        <v>18123</v>
      </c>
    </row>
    <row r="4318" spans="1:4" x14ac:dyDescent="0.25">
      <c r="A4318" s="5">
        <v>2005</v>
      </c>
      <c r="B4318" s="5" t="s">
        <v>11</v>
      </c>
      <c r="C4318" s="5" t="s">
        <v>40</v>
      </c>
      <c r="D4318" s="3">
        <v>17750</v>
      </c>
    </row>
    <row r="4319" spans="1:4" x14ac:dyDescent="0.25">
      <c r="A4319" s="5">
        <v>2006</v>
      </c>
      <c r="B4319" s="5" t="s">
        <v>12</v>
      </c>
      <c r="C4319" s="5" t="s">
        <v>40</v>
      </c>
      <c r="D4319" s="3">
        <v>15473</v>
      </c>
    </row>
    <row r="4320" spans="1:4" x14ac:dyDescent="0.25">
      <c r="A4320" s="5">
        <v>2006</v>
      </c>
      <c r="B4320" s="5" t="s">
        <v>13</v>
      </c>
      <c r="C4320" s="5" t="s">
        <v>40</v>
      </c>
      <c r="D4320" s="3">
        <v>14960</v>
      </c>
    </row>
    <row r="4321" spans="1:4" x14ac:dyDescent="0.25">
      <c r="A4321" s="5">
        <v>2006</v>
      </c>
      <c r="B4321" s="5" t="s">
        <v>14</v>
      </c>
      <c r="C4321" s="5" t="s">
        <v>40</v>
      </c>
      <c r="D4321" s="3">
        <v>18448</v>
      </c>
    </row>
    <row r="4322" spans="1:4" x14ac:dyDescent="0.25">
      <c r="A4322" s="5">
        <v>2006</v>
      </c>
      <c r="B4322" s="5" t="s">
        <v>15</v>
      </c>
      <c r="C4322" s="5" t="s">
        <v>40</v>
      </c>
      <c r="D4322" s="3">
        <v>17607</v>
      </c>
    </row>
    <row r="4323" spans="1:4" x14ac:dyDescent="0.25">
      <c r="A4323" s="5">
        <v>2006</v>
      </c>
      <c r="B4323" s="5" t="s">
        <v>4</v>
      </c>
      <c r="C4323" s="5" t="s">
        <v>40</v>
      </c>
      <c r="D4323" s="3">
        <v>18817</v>
      </c>
    </row>
    <row r="4324" spans="1:4" x14ac:dyDescent="0.25">
      <c r="A4324" s="5">
        <v>2006</v>
      </c>
      <c r="B4324" s="5" t="s">
        <v>5</v>
      </c>
      <c r="C4324" s="5" t="s">
        <v>40</v>
      </c>
      <c r="D4324" s="3">
        <v>17435</v>
      </c>
    </row>
    <row r="4325" spans="1:4" x14ac:dyDescent="0.25">
      <c r="A4325" s="5">
        <v>2006</v>
      </c>
      <c r="B4325" s="5" t="s">
        <v>6</v>
      </c>
      <c r="C4325" s="5" t="s">
        <v>40</v>
      </c>
      <c r="D4325" s="3">
        <v>17600</v>
      </c>
    </row>
    <row r="4326" spans="1:4" x14ac:dyDescent="0.25">
      <c r="A4326" s="5">
        <v>2006</v>
      </c>
      <c r="B4326" s="5" t="s">
        <v>7</v>
      </c>
      <c r="C4326" s="5" t="s">
        <v>40</v>
      </c>
      <c r="D4326" s="3">
        <v>18315</v>
      </c>
    </row>
    <row r="4327" spans="1:4" x14ac:dyDescent="0.25">
      <c r="A4327" s="5">
        <v>2006</v>
      </c>
      <c r="B4327" s="5" t="s">
        <v>8</v>
      </c>
      <c r="C4327" s="5" t="s">
        <v>40</v>
      </c>
      <c r="D4327" s="3">
        <v>17761</v>
      </c>
    </row>
    <row r="4328" spans="1:4" x14ac:dyDescent="0.25">
      <c r="A4328" s="5">
        <v>2006</v>
      </c>
      <c r="B4328" s="5" t="s">
        <v>9</v>
      </c>
      <c r="C4328" s="5" t="s">
        <v>40</v>
      </c>
      <c r="D4328" s="3">
        <v>17489</v>
      </c>
    </row>
    <row r="4329" spans="1:4" x14ac:dyDescent="0.25">
      <c r="A4329" s="5">
        <v>2006</v>
      </c>
      <c r="B4329" s="5" t="s">
        <v>10</v>
      </c>
      <c r="C4329" s="5" t="s">
        <v>40</v>
      </c>
      <c r="D4329" s="3">
        <v>18608</v>
      </c>
    </row>
    <row r="4330" spans="1:4" x14ac:dyDescent="0.25">
      <c r="A4330" s="5">
        <v>2006</v>
      </c>
      <c r="B4330" s="5" t="s">
        <v>11</v>
      </c>
      <c r="C4330" s="5" t="s">
        <v>40</v>
      </c>
      <c r="D4330" s="3">
        <v>16835</v>
      </c>
    </row>
    <row r="4331" spans="1:4" x14ac:dyDescent="0.25">
      <c r="A4331" s="5">
        <v>2007</v>
      </c>
      <c r="B4331" s="5" t="s">
        <v>12</v>
      </c>
      <c r="C4331" s="5" t="s">
        <v>40</v>
      </c>
      <c r="D4331" s="3">
        <v>16911</v>
      </c>
    </row>
    <row r="4332" spans="1:4" x14ac:dyDescent="0.25">
      <c r="A4332" s="5">
        <v>2007</v>
      </c>
      <c r="B4332" s="5" t="s">
        <v>13</v>
      </c>
      <c r="C4332" s="5" t="s">
        <v>40</v>
      </c>
      <c r="D4332" s="3">
        <v>15067</v>
      </c>
    </row>
    <row r="4333" spans="1:4" x14ac:dyDescent="0.25">
      <c r="A4333" s="5">
        <v>2007</v>
      </c>
      <c r="B4333" s="5" t="s">
        <v>14</v>
      </c>
      <c r="C4333" s="5" t="s">
        <v>40</v>
      </c>
      <c r="D4333" s="3">
        <v>18508</v>
      </c>
    </row>
    <row r="4334" spans="1:4" x14ac:dyDescent="0.25">
      <c r="A4334" s="5">
        <v>2007</v>
      </c>
      <c r="B4334" s="5" t="s">
        <v>15</v>
      </c>
      <c r="C4334" s="5" t="s">
        <v>40</v>
      </c>
      <c r="D4334" s="3">
        <v>16966</v>
      </c>
    </row>
    <row r="4335" spans="1:4" x14ac:dyDescent="0.25">
      <c r="A4335" s="5">
        <v>2007</v>
      </c>
      <c r="B4335" s="5" t="s">
        <v>4</v>
      </c>
      <c r="C4335" s="5" t="s">
        <v>40</v>
      </c>
      <c r="D4335" s="3">
        <v>16744</v>
      </c>
    </row>
    <row r="4336" spans="1:4" x14ac:dyDescent="0.25">
      <c r="A4336" s="5">
        <v>2007</v>
      </c>
      <c r="B4336" s="5" t="s">
        <v>5</v>
      </c>
      <c r="C4336" s="5" t="s">
        <v>40</v>
      </c>
      <c r="D4336" s="3">
        <v>15717</v>
      </c>
    </row>
    <row r="4337" spans="1:4" x14ac:dyDescent="0.25">
      <c r="A4337" s="5">
        <v>2007</v>
      </c>
      <c r="B4337" s="5" t="s">
        <v>6</v>
      </c>
      <c r="C4337" s="5" t="s">
        <v>40</v>
      </c>
      <c r="D4337" s="3">
        <v>15794</v>
      </c>
    </row>
    <row r="4338" spans="1:4" x14ac:dyDescent="0.25">
      <c r="A4338" s="5">
        <v>2007</v>
      </c>
      <c r="B4338" s="5" t="s">
        <v>7</v>
      </c>
      <c r="C4338" s="5" t="s">
        <v>40</v>
      </c>
      <c r="D4338" s="3">
        <v>17202</v>
      </c>
    </row>
    <row r="4339" spans="1:4" x14ac:dyDescent="0.25">
      <c r="A4339" s="5">
        <v>2007</v>
      </c>
      <c r="B4339" s="5" t="s">
        <v>8</v>
      </c>
      <c r="C4339" s="5" t="s">
        <v>40</v>
      </c>
      <c r="D4339" s="3">
        <v>16664</v>
      </c>
    </row>
    <row r="4340" spans="1:4" x14ac:dyDescent="0.25">
      <c r="A4340" s="5">
        <v>2007</v>
      </c>
      <c r="B4340" s="5" t="s">
        <v>9</v>
      </c>
      <c r="C4340" s="5" t="s">
        <v>40</v>
      </c>
      <c r="D4340" s="3">
        <v>18907</v>
      </c>
    </row>
    <row r="4341" spans="1:4" x14ac:dyDescent="0.25">
      <c r="A4341" s="5">
        <v>2007</v>
      </c>
      <c r="B4341" s="5" t="s">
        <v>10</v>
      </c>
      <c r="C4341" s="5" t="s">
        <v>40</v>
      </c>
      <c r="D4341" s="3">
        <v>18632</v>
      </c>
    </row>
    <row r="4342" spans="1:4" x14ac:dyDescent="0.25">
      <c r="A4342" s="5">
        <v>2007</v>
      </c>
      <c r="B4342" s="5" t="s">
        <v>11</v>
      </c>
      <c r="C4342" s="5" t="s">
        <v>40</v>
      </c>
      <c r="D4342" s="3">
        <v>14675</v>
      </c>
    </row>
    <row r="4343" spans="1:4" x14ac:dyDescent="0.25">
      <c r="A4343" s="5">
        <v>2008</v>
      </c>
      <c r="B4343" s="5" t="s">
        <v>12</v>
      </c>
      <c r="C4343" s="5" t="s">
        <v>40</v>
      </c>
      <c r="D4343" s="3">
        <v>14051</v>
      </c>
    </row>
    <row r="4344" spans="1:4" x14ac:dyDescent="0.25">
      <c r="A4344" s="5">
        <v>2008</v>
      </c>
      <c r="B4344" s="5" t="s">
        <v>13</v>
      </c>
      <c r="C4344" s="5" t="s">
        <v>40</v>
      </c>
      <c r="D4344" s="3">
        <v>14295</v>
      </c>
    </row>
    <row r="4345" spans="1:4" x14ac:dyDescent="0.25">
      <c r="A4345" s="5">
        <v>2008</v>
      </c>
      <c r="B4345" s="5" t="s">
        <v>14</v>
      </c>
      <c r="C4345" s="5" t="s">
        <v>40</v>
      </c>
      <c r="D4345" s="3">
        <v>15339</v>
      </c>
    </row>
    <row r="4346" spans="1:4" x14ac:dyDescent="0.25">
      <c r="A4346" s="5">
        <v>2008</v>
      </c>
      <c r="B4346" s="5" t="s">
        <v>15</v>
      </c>
      <c r="C4346" s="5" t="s">
        <v>40</v>
      </c>
      <c r="D4346" s="3">
        <v>16284</v>
      </c>
    </row>
    <row r="4347" spans="1:4" x14ac:dyDescent="0.25">
      <c r="A4347" s="5">
        <v>2008</v>
      </c>
      <c r="B4347" s="5" t="s">
        <v>4</v>
      </c>
      <c r="C4347" s="5" t="s">
        <v>40</v>
      </c>
      <c r="D4347" s="3">
        <v>16374</v>
      </c>
    </row>
    <row r="4348" spans="1:4" x14ac:dyDescent="0.25">
      <c r="A4348" s="5">
        <v>2008</v>
      </c>
      <c r="B4348" s="5" t="s">
        <v>5</v>
      </c>
      <c r="C4348" s="5" t="s">
        <v>40</v>
      </c>
      <c r="D4348" s="3">
        <v>14507</v>
      </c>
    </row>
    <row r="4349" spans="1:4" x14ac:dyDescent="0.25">
      <c r="A4349" s="5">
        <v>2008</v>
      </c>
      <c r="B4349" s="5" t="s">
        <v>6</v>
      </c>
      <c r="C4349" s="5" t="s">
        <v>40</v>
      </c>
      <c r="D4349" s="3">
        <v>15119</v>
      </c>
    </row>
    <row r="4350" spans="1:4" x14ac:dyDescent="0.25">
      <c r="A4350" s="5">
        <v>2008</v>
      </c>
      <c r="B4350" s="5" t="s">
        <v>7</v>
      </c>
      <c r="C4350" s="5" t="s">
        <v>40</v>
      </c>
      <c r="D4350" s="3">
        <v>14128</v>
      </c>
    </row>
    <row r="4351" spans="1:4" x14ac:dyDescent="0.25">
      <c r="A4351" s="5">
        <v>2008</v>
      </c>
      <c r="B4351" s="5" t="s">
        <v>8</v>
      </c>
      <c r="C4351" s="5" t="s">
        <v>40</v>
      </c>
      <c r="D4351" s="3">
        <v>14888</v>
      </c>
    </row>
    <row r="4352" spans="1:4" x14ac:dyDescent="0.25">
      <c r="A4352" s="5">
        <v>2008</v>
      </c>
      <c r="B4352" s="5" t="s">
        <v>9</v>
      </c>
      <c r="C4352" s="5" t="s">
        <v>40</v>
      </c>
      <c r="D4352" s="3">
        <v>14915</v>
      </c>
    </row>
    <row r="4353" spans="1:4" x14ac:dyDescent="0.25">
      <c r="A4353" s="5">
        <v>2008</v>
      </c>
      <c r="B4353" s="5" t="s">
        <v>10</v>
      </c>
      <c r="C4353" s="5" t="s">
        <v>40</v>
      </c>
      <c r="D4353" s="3">
        <v>12425</v>
      </c>
    </row>
    <row r="4354" spans="1:4" x14ac:dyDescent="0.25">
      <c r="A4354" s="5">
        <v>2008</v>
      </c>
      <c r="B4354" s="5" t="s">
        <v>11</v>
      </c>
      <c r="C4354" s="5" t="s">
        <v>40</v>
      </c>
      <c r="D4354" s="3">
        <v>13589</v>
      </c>
    </row>
    <row r="4355" spans="1:4" x14ac:dyDescent="0.25">
      <c r="A4355" s="5">
        <v>2009</v>
      </c>
      <c r="B4355" s="5" t="s">
        <v>12</v>
      </c>
      <c r="C4355" s="5" t="s">
        <v>40</v>
      </c>
      <c r="D4355" s="3">
        <v>12170</v>
      </c>
    </row>
    <row r="4356" spans="1:4" x14ac:dyDescent="0.25">
      <c r="A4356" s="5">
        <v>2009</v>
      </c>
      <c r="B4356" s="5" t="s">
        <v>13</v>
      </c>
      <c r="C4356" s="5" t="s">
        <v>40</v>
      </c>
      <c r="D4356" s="3">
        <v>11789</v>
      </c>
    </row>
    <row r="4357" spans="1:4" x14ac:dyDescent="0.25">
      <c r="A4357" s="5">
        <v>2009</v>
      </c>
      <c r="B4357" s="5" t="s">
        <v>14</v>
      </c>
      <c r="C4357" s="5" t="s">
        <v>40</v>
      </c>
      <c r="D4357" s="3">
        <v>13755</v>
      </c>
    </row>
    <row r="4358" spans="1:4" x14ac:dyDescent="0.25">
      <c r="A4358" s="5">
        <v>2009</v>
      </c>
      <c r="B4358" s="5" t="s">
        <v>15</v>
      </c>
      <c r="C4358" s="5" t="s">
        <v>40</v>
      </c>
      <c r="D4358" s="3">
        <v>13689</v>
      </c>
    </row>
    <row r="4359" spans="1:4" x14ac:dyDescent="0.25">
      <c r="A4359" s="5">
        <v>2009</v>
      </c>
      <c r="B4359" s="5" t="s">
        <v>4</v>
      </c>
      <c r="C4359" s="5" t="s">
        <v>40</v>
      </c>
      <c r="D4359" s="3">
        <v>13441</v>
      </c>
    </row>
    <row r="4360" spans="1:4" x14ac:dyDescent="0.25">
      <c r="A4360" s="5">
        <v>2009</v>
      </c>
      <c r="B4360" s="5" t="s">
        <v>5</v>
      </c>
      <c r="C4360" s="5" t="s">
        <v>40</v>
      </c>
      <c r="D4360" s="3">
        <v>13487</v>
      </c>
    </row>
    <row r="4361" spans="1:4" x14ac:dyDescent="0.25">
      <c r="A4361" s="5">
        <v>2009</v>
      </c>
      <c r="B4361" s="5" t="s">
        <v>6</v>
      </c>
      <c r="C4361" s="5" t="s">
        <v>40</v>
      </c>
      <c r="D4361" s="3">
        <v>11821</v>
      </c>
    </row>
    <row r="4362" spans="1:4" x14ac:dyDescent="0.25">
      <c r="A4362" s="5">
        <v>2009</v>
      </c>
      <c r="B4362" s="5" t="s">
        <v>7</v>
      </c>
      <c r="C4362" s="5" t="s">
        <v>40</v>
      </c>
      <c r="D4362" s="3">
        <v>12881</v>
      </c>
    </row>
    <row r="4363" spans="1:4" x14ac:dyDescent="0.25">
      <c r="A4363" s="5">
        <v>2009</v>
      </c>
      <c r="B4363" s="5" t="s">
        <v>8</v>
      </c>
      <c r="C4363" s="5" t="s">
        <v>40</v>
      </c>
      <c r="D4363" s="3">
        <v>14052</v>
      </c>
    </row>
    <row r="4364" spans="1:4" x14ac:dyDescent="0.25">
      <c r="A4364" s="5">
        <v>2009</v>
      </c>
      <c r="B4364" s="5" t="s">
        <v>9</v>
      </c>
      <c r="C4364" s="5" t="s">
        <v>40</v>
      </c>
      <c r="D4364" s="3">
        <v>13705</v>
      </c>
    </row>
    <row r="4365" spans="1:4" x14ac:dyDescent="0.25">
      <c r="A4365" s="5">
        <v>2009</v>
      </c>
      <c r="B4365" s="5" t="s">
        <v>10</v>
      </c>
      <c r="C4365" s="5" t="s">
        <v>40</v>
      </c>
      <c r="D4365" s="3">
        <v>13404</v>
      </c>
    </row>
    <row r="4366" spans="1:4" x14ac:dyDescent="0.25">
      <c r="A4366" s="5">
        <v>2009</v>
      </c>
      <c r="B4366" s="5" t="s">
        <v>11</v>
      </c>
      <c r="C4366" s="5" t="s">
        <v>40</v>
      </c>
      <c r="D4366" s="3">
        <v>13224</v>
      </c>
    </row>
    <row r="4367" spans="1:4" x14ac:dyDescent="0.25">
      <c r="A4367" s="5">
        <v>2010</v>
      </c>
      <c r="B4367" s="5" t="s">
        <v>12</v>
      </c>
      <c r="C4367" s="5" t="s">
        <v>40</v>
      </c>
      <c r="D4367" s="3">
        <v>10924</v>
      </c>
    </row>
    <row r="4368" spans="1:4" x14ac:dyDescent="0.25">
      <c r="A4368" s="5">
        <v>2010</v>
      </c>
      <c r="B4368" s="5" t="s">
        <v>13</v>
      </c>
      <c r="C4368" s="5" t="s">
        <v>40</v>
      </c>
      <c r="D4368" s="3">
        <v>11277</v>
      </c>
    </row>
    <row r="4369" spans="1:4" x14ac:dyDescent="0.25">
      <c r="A4369" s="5">
        <v>2010</v>
      </c>
      <c r="B4369" s="5" t="s">
        <v>14</v>
      </c>
      <c r="C4369" s="5" t="s">
        <v>40</v>
      </c>
      <c r="D4369" s="3">
        <v>14062</v>
      </c>
    </row>
    <row r="4370" spans="1:4" x14ac:dyDescent="0.25">
      <c r="A4370" s="5">
        <v>2010</v>
      </c>
      <c r="B4370" s="5" t="s">
        <v>15</v>
      </c>
      <c r="C4370" s="5" t="s">
        <v>40</v>
      </c>
      <c r="D4370" s="3">
        <v>14235</v>
      </c>
    </row>
    <row r="4371" spans="1:4" x14ac:dyDescent="0.25">
      <c r="A4371" s="5">
        <v>2010</v>
      </c>
      <c r="B4371" s="5" t="s">
        <v>4</v>
      </c>
      <c r="C4371" s="5" t="s">
        <v>40</v>
      </c>
      <c r="D4371" s="3">
        <v>13487</v>
      </c>
    </row>
    <row r="4372" spans="1:4" x14ac:dyDescent="0.25">
      <c r="A4372" s="5">
        <v>2010</v>
      </c>
      <c r="B4372" s="5" t="s">
        <v>5</v>
      </c>
      <c r="C4372" s="5" t="s">
        <v>40</v>
      </c>
      <c r="D4372" s="3">
        <v>14813</v>
      </c>
    </row>
    <row r="4373" spans="1:4" x14ac:dyDescent="0.25">
      <c r="A4373" s="5">
        <v>2010</v>
      </c>
      <c r="B4373" s="5" t="s">
        <v>6</v>
      </c>
      <c r="C4373" s="5" t="s">
        <v>40</v>
      </c>
      <c r="D4373" s="3">
        <v>14272</v>
      </c>
    </row>
    <row r="4374" spans="1:4" x14ac:dyDescent="0.25">
      <c r="A4374" s="5">
        <v>2010</v>
      </c>
      <c r="B4374" s="5" t="s">
        <v>7</v>
      </c>
      <c r="C4374" s="5" t="s">
        <v>40</v>
      </c>
      <c r="D4374" s="3">
        <v>15277</v>
      </c>
    </row>
    <row r="4375" spans="1:4" x14ac:dyDescent="0.25">
      <c r="A4375" s="5">
        <v>2010</v>
      </c>
      <c r="B4375" s="5" t="s">
        <v>8</v>
      </c>
      <c r="C4375" s="5" t="s">
        <v>40</v>
      </c>
      <c r="D4375" s="3">
        <v>15872</v>
      </c>
    </row>
    <row r="4376" spans="1:4" x14ac:dyDescent="0.25">
      <c r="A4376" s="5">
        <v>2010</v>
      </c>
      <c r="B4376" s="5" t="s">
        <v>9</v>
      </c>
      <c r="C4376" s="5" t="s">
        <v>40</v>
      </c>
      <c r="D4376" s="3">
        <v>13662</v>
      </c>
    </row>
    <row r="4377" spans="1:4" x14ac:dyDescent="0.25">
      <c r="A4377" s="5">
        <v>2010</v>
      </c>
      <c r="B4377" s="5" t="s">
        <v>10</v>
      </c>
      <c r="C4377" s="5" t="s">
        <v>40</v>
      </c>
      <c r="D4377" s="3">
        <v>14035</v>
      </c>
    </row>
    <row r="4378" spans="1:4" x14ac:dyDescent="0.25">
      <c r="A4378" s="5">
        <v>2010</v>
      </c>
      <c r="B4378" s="5" t="s">
        <v>11</v>
      </c>
      <c r="C4378" s="5" t="s">
        <v>40</v>
      </c>
      <c r="D4378" s="3">
        <v>193</v>
      </c>
    </row>
    <row r="4379" spans="1:4" x14ac:dyDescent="0.25">
      <c r="A4379" s="5">
        <v>2011</v>
      </c>
      <c r="B4379" s="5" t="s">
        <v>12</v>
      </c>
      <c r="C4379" s="5" t="s">
        <v>40</v>
      </c>
      <c r="D4379" s="3">
        <v>8940</v>
      </c>
    </row>
    <row r="4380" spans="1:4" x14ac:dyDescent="0.25">
      <c r="A4380" s="5">
        <v>2011</v>
      </c>
      <c r="B4380" s="5" t="s">
        <v>13</v>
      </c>
      <c r="C4380" s="5" t="s">
        <v>40</v>
      </c>
      <c r="D4380" s="3">
        <v>8839</v>
      </c>
    </row>
    <row r="4381" spans="1:4" x14ac:dyDescent="0.25">
      <c r="A4381" s="5">
        <v>2011</v>
      </c>
      <c r="B4381" s="5" t="s">
        <v>14</v>
      </c>
      <c r="C4381" s="5" t="s">
        <v>40</v>
      </c>
      <c r="D4381" s="3">
        <v>8529</v>
      </c>
    </row>
    <row r="4382" spans="1:4" x14ac:dyDescent="0.25">
      <c r="A4382" s="5">
        <v>2011</v>
      </c>
      <c r="B4382" s="5" t="s">
        <v>15</v>
      </c>
      <c r="C4382" s="5" t="s">
        <v>40</v>
      </c>
      <c r="D4382" s="3">
        <v>8727</v>
      </c>
    </row>
    <row r="4383" spans="1:4" x14ac:dyDescent="0.25">
      <c r="A4383" s="5">
        <v>2011</v>
      </c>
      <c r="B4383" s="5" t="s">
        <v>4</v>
      </c>
      <c r="C4383" s="5" t="s">
        <v>40</v>
      </c>
      <c r="D4383" s="3">
        <v>7995</v>
      </c>
    </row>
    <row r="4384" spans="1:4" x14ac:dyDescent="0.25">
      <c r="A4384" s="5">
        <v>2011</v>
      </c>
      <c r="B4384" s="5" t="s">
        <v>5</v>
      </c>
      <c r="C4384" s="5" t="s">
        <v>40</v>
      </c>
      <c r="D4384" s="3">
        <v>5319</v>
      </c>
    </row>
    <row r="4385" spans="1:4" x14ac:dyDescent="0.25">
      <c r="A4385" s="5">
        <v>2011</v>
      </c>
      <c r="B4385" s="5" t="s">
        <v>6</v>
      </c>
      <c r="C4385" s="5" t="s">
        <v>40</v>
      </c>
      <c r="D4385" s="3">
        <v>3837</v>
      </c>
    </row>
    <row r="4386" spans="1:4" x14ac:dyDescent="0.25">
      <c r="A4386" s="5">
        <v>2011</v>
      </c>
      <c r="B4386" s="5" t="s">
        <v>7</v>
      </c>
      <c r="C4386" s="5" t="s">
        <v>40</v>
      </c>
      <c r="D4386" s="3">
        <v>2197</v>
      </c>
    </row>
    <row r="4387" spans="1:4" x14ac:dyDescent="0.25">
      <c r="A4387" s="5">
        <v>2011</v>
      </c>
      <c r="B4387" s="5" t="s">
        <v>8</v>
      </c>
      <c r="C4387" s="5" t="s">
        <v>40</v>
      </c>
      <c r="D4387" s="3">
        <v>1968</v>
      </c>
    </row>
    <row r="4388" spans="1:4" x14ac:dyDescent="0.25">
      <c r="A4388" s="5">
        <v>2011</v>
      </c>
      <c r="B4388" s="5" t="s">
        <v>9</v>
      </c>
      <c r="C4388" s="5" t="s">
        <v>40</v>
      </c>
      <c r="D4388" s="3">
        <v>2687</v>
      </c>
    </row>
    <row r="4389" spans="1:4" x14ac:dyDescent="0.25">
      <c r="A4389" s="5">
        <v>2011</v>
      </c>
      <c r="B4389" s="5" t="s">
        <v>10</v>
      </c>
      <c r="C4389" s="5" t="s">
        <v>40</v>
      </c>
      <c r="D4389" s="3">
        <v>6540</v>
      </c>
    </row>
    <row r="4390" spans="1:4" x14ac:dyDescent="0.25">
      <c r="A4390" s="5">
        <v>2011</v>
      </c>
      <c r="B4390" s="5" t="s">
        <v>11</v>
      </c>
      <c r="C4390" s="5" t="s">
        <v>40</v>
      </c>
      <c r="D4390" s="3">
        <v>6660</v>
      </c>
    </row>
    <row r="4391" spans="1:4" x14ac:dyDescent="0.25">
      <c r="A4391" s="5">
        <v>2012</v>
      </c>
      <c r="B4391" s="5" t="s">
        <v>12</v>
      </c>
      <c r="C4391" s="5" t="s">
        <v>40</v>
      </c>
      <c r="D4391" s="3">
        <v>2642</v>
      </c>
    </row>
    <row r="4392" spans="1:4" x14ac:dyDescent="0.25">
      <c r="A4392" s="5">
        <v>2012</v>
      </c>
      <c r="B4392" s="5" t="s">
        <v>13</v>
      </c>
      <c r="C4392" s="5" t="s">
        <v>40</v>
      </c>
      <c r="D4392" s="3">
        <v>5312</v>
      </c>
    </row>
    <row r="4393" spans="1:4" x14ac:dyDescent="0.25">
      <c r="A4393" s="5">
        <v>2012</v>
      </c>
      <c r="B4393" s="5" t="s">
        <v>14</v>
      </c>
      <c r="C4393" s="5" t="s">
        <v>40</v>
      </c>
      <c r="D4393" s="3">
        <v>8241</v>
      </c>
    </row>
    <row r="4394" spans="1:4" x14ac:dyDescent="0.25">
      <c r="A4394" s="5">
        <v>2012</v>
      </c>
      <c r="B4394" s="5" t="s">
        <v>15</v>
      </c>
      <c r="C4394" s="5" t="s">
        <v>40</v>
      </c>
      <c r="D4394" s="3">
        <v>7416</v>
      </c>
    </row>
    <row r="4395" spans="1:4" x14ac:dyDescent="0.25">
      <c r="A4395" s="5">
        <v>2012</v>
      </c>
      <c r="B4395" s="5" t="s">
        <v>4</v>
      </c>
      <c r="C4395" s="5" t="s">
        <v>40</v>
      </c>
      <c r="D4395" s="3">
        <v>8484</v>
      </c>
    </row>
    <row r="4396" spans="1:4" x14ac:dyDescent="0.25">
      <c r="A4396" s="5">
        <v>2012</v>
      </c>
      <c r="B4396" s="5" t="s">
        <v>5</v>
      </c>
      <c r="C4396" s="5" t="s">
        <v>40</v>
      </c>
      <c r="D4396" s="3">
        <v>7027</v>
      </c>
    </row>
    <row r="4397" spans="1:4" x14ac:dyDescent="0.25">
      <c r="A4397" s="5">
        <v>2012</v>
      </c>
      <c r="B4397" s="5" t="s">
        <v>6</v>
      </c>
      <c r="C4397" s="5" t="s">
        <v>40</v>
      </c>
      <c r="D4397" s="3">
        <v>8291</v>
      </c>
    </row>
    <row r="4398" spans="1:4" x14ac:dyDescent="0.25">
      <c r="A4398" s="5">
        <v>2012</v>
      </c>
      <c r="B4398" s="5" t="s">
        <v>7</v>
      </c>
      <c r="C4398" s="5" t="s">
        <v>40</v>
      </c>
      <c r="D4398" s="3">
        <v>7591</v>
      </c>
    </row>
    <row r="4399" spans="1:4" x14ac:dyDescent="0.25">
      <c r="A4399" s="5">
        <v>2012</v>
      </c>
      <c r="B4399" s="5" t="s">
        <v>8</v>
      </c>
      <c r="C4399" s="5" t="s">
        <v>40</v>
      </c>
      <c r="D4399" s="3">
        <v>7172</v>
      </c>
    </row>
    <row r="4400" spans="1:4" x14ac:dyDescent="0.25">
      <c r="A4400" s="5">
        <v>2012</v>
      </c>
      <c r="B4400" s="5" t="s">
        <v>9</v>
      </c>
      <c r="C4400" s="5" t="s">
        <v>40</v>
      </c>
      <c r="D4400" s="3">
        <v>7824</v>
      </c>
    </row>
    <row r="4401" spans="1:4" x14ac:dyDescent="0.25">
      <c r="A4401" s="5">
        <v>2012</v>
      </c>
      <c r="B4401" s="5" t="s">
        <v>10</v>
      </c>
      <c r="C4401" s="5" t="s">
        <v>40</v>
      </c>
      <c r="D4401" s="3">
        <v>6333</v>
      </c>
    </row>
    <row r="4402" spans="1:4" x14ac:dyDescent="0.25">
      <c r="A4402" s="5">
        <v>2012</v>
      </c>
      <c r="B4402" s="5" t="s">
        <v>11</v>
      </c>
      <c r="C4402" s="5" t="s">
        <v>40</v>
      </c>
      <c r="D4402" s="3">
        <v>6792</v>
      </c>
    </row>
    <row r="4403" spans="1:4" x14ac:dyDescent="0.25">
      <c r="A4403" s="5">
        <v>2013</v>
      </c>
      <c r="B4403" s="5" t="s">
        <v>12</v>
      </c>
      <c r="C4403" s="5" t="s">
        <v>40</v>
      </c>
      <c r="D4403" s="3">
        <v>6412</v>
      </c>
    </row>
    <row r="4404" spans="1:4" x14ac:dyDescent="0.25">
      <c r="A4404" s="5">
        <v>2013</v>
      </c>
      <c r="B4404" s="5" t="s">
        <v>13</v>
      </c>
      <c r="C4404" s="5" t="s">
        <v>40</v>
      </c>
      <c r="D4404" s="3">
        <v>5186</v>
      </c>
    </row>
    <row r="4405" spans="1:4" x14ac:dyDescent="0.25">
      <c r="A4405" s="5">
        <v>2013</v>
      </c>
      <c r="B4405" s="5" t="s">
        <v>14</v>
      </c>
      <c r="C4405" s="5" t="s">
        <v>40</v>
      </c>
      <c r="D4405" s="3">
        <v>5286</v>
      </c>
    </row>
    <row r="4406" spans="1:4" x14ac:dyDescent="0.25">
      <c r="A4406" s="5">
        <v>2013</v>
      </c>
      <c r="B4406" s="5" t="s">
        <v>15</v>
      </c>
      <c r="C4406" s="5" t="s">
        <v>40</v>
      </c>
      <c r="D4406" s="3">
        <v>4429</v>
      </c>
    </row>
    <row r="4407" spans="1:4" x14ac:dyDescent="0.25">
      <c r="A4407" s="5">
        <v>2013</v>
      </c>
      <c r="B4407" s="5" t="s">
        <v>4</v>
      </c>
      <c r="C4407" s="5" t="s">
        <v>40</v>
      </c>
      <c r="D4407" s="3">
        <v>5246</v>
      </c>
    </row>
    <row r="4408" spans="1:4" x14ac:dyDescent="0.25">
      <c r="A4408" s="5">
        <v>2013</v>
      </c>
      <c r="B4408" s="5" t="s">
        <v>5</v>
      </c>
      <c r="C4408" s="5" t="s">
        <v>40</v>
      </c>
      <c r="D4408" s="3">
        <v>5370</v>
      </c>
    </row>
    <row r="4409" spans="1:4" x14ac:dyDescent="0.25">
      <c r="A4409" s="5">
        <v>2013</v>
      </c>
      <c r="B4409" s="5" t="s">
        <v>6</v>
      </c>
      <c r="C4409" s="5" t="s">
        <v>40</v>
      </c>
      <c r="D4409" s="3">
        <v>6496</v>
      </c>
    </row>
    <row r="4410" spans="1:4" x14ac:dyDescent="0.25">
      <c r="A4410" s="5">
        <v>2013</v>
      </c>
      <c r="B4410" s="5" t="s">
        <v>7</v>
      </c>
      <c r="C4410" s="5" t="s">
        <v>40</v>
      </c>
      <c r="D4410" s="3">
        <v>6947</v>
      </c>
    </row>
    <row r="4411" spans="1:4" x14ac:dyDescent="0.25">
      <c r="A4411" s="5">
        <v>2013</v>
      </c>
      <c r="B4411" s="5" t="s">
        <v>8</v>
      </c>
      <c r="C4411" s="5" t="s">
        <v>40</v>
      </c>
      <c r="D4411" s="3">
        <v>6323</v>
      </c>
    </row>
    <row r="4412" spans="1:4" x14ac:dyDescent="0.25">
      <c r="A4412" s="5">
        <v>2013</v>
      </c>
      <c r="B4412" s="5" t="s">
        <v>9</v>
      </c>
      <c r="C4412" s="5" t="s">
        <v>40</v>
      </c>
      <c r="D4412" s="3">
        <v>6955</v>
      </c>
    </row>
    <row r="4413" spans="1:4" x14ac:dyDescent="0.25">
      <c r="A4413" s="5">
        <v>2013</v>
      </c>
      <c r="B4413" s="5" t="s">
        <v>10</v>
      </c>
      <c r="C4413" s="5" t="s">
        <v>40</v>
      </c>
      <c r="D4413" s="3">
        <v>6501</v>
      </c>
    </row>
    <row r="4414" spans="1:4" x14ac:dyDescent="0.25">
      <c r="A4414" s="5">
        <v>2013</v>
      </c>
      <c r="B4414" s="5" t="s">
        <v>11</v>
      </c>
      <c r="C4414" s="5" t="s">
        <v>40</v>
      </c>
      <c r="D4414" s="3">
        <v>5383</v>
      </c>
    </row>
    <row r="4415" spans="1:4" x14ac:dyDescent="0.25">
      <c r="A4415" s="5">
        <v>2014</v>
      </c>
      <c r="B4415" s="5" t="s">
        <v>12</v>
      </c>
      <c r="C4415" s="5" t="s">
        <v>40</v>
      </c>
      <c r="D4415" s="3">
        <v>4756</v>
      </c>
    </row>
    <row r="4416" spans="1:4" x14ac:dyDescent="0.25">
      <c r="A4416" s="5">
        <v>2014</v>
      </c>
      <c r="B4416" s="5" t="s">
        <v>13</v>
      </c>
      <c r="C4416" s="5" t="s">
        <v>40</v>
      </c>
      <c r="D4416" s="3">
        <v>4424</v>
      </c>
    </row>
    <row r="4417" spans="1:4" x14ac:dyDescent="0.25">
      <c r="A4417" s="5">
        <v>2014</v>
      </c>
      <c r="B4417" s="5" t="s">
        <v>14</v>
      </c>
      <c r="C4417" s="5" t="s">
        <v>40</v>
      </c>
      <c r="D4417" s="3">
        <v>4428</v>
      </c>
    </row>
    <row r="4418" spans="1:4" x14ac:dyDescent="0.25">
      <c r="A4418" s="5">
        <v>2014</v>
      </c>
      <c r="B4418" s="5" t="s">
        <v>15</v>
      </c>
      <c r="C4418" s="5" t="s">
        <v>40</v>
      </c>
      <c r="D4418" s="3">
        <v>4838</v>
      </c>
    </row>
    <row r="4419" spans="1:4" x14ac:dyDescent="0.25">
      <c r="A4419" s="5">
        <v>2014</v>
      </c>
      <c r="B4419" s="5" t="s">
        <v>4</v>
      </c>
      <c r="C4419" s="5" t="s">
        <v>40</v>
      </c>
      <c r="D4419" s="3">
        <v>5152</v>
      </c>
    </row>
    <row r="4420" spans="1:4" x14ac:dyDescent="0.25">
      <c r="A4420" s="5">
        <v>2014</v>
      </c>
      <c r="B4420" s="5" t="s">
        <v>5</v>
      </c>
      <c r="C4420" s="5" t="s">
        <v>40</v>
      </c>
      <c r="D4420" s="3">
        <v>4778</v>
      </c>
    </row>
    <row r="4421" spans="1:4" x14ac:dyDescent="0.25">
      <c r="A4421" s="5">
        <v>2014</v>
      </c>
      <c r="B4421" s="5" t="s">
        <v>6</v>
      </c>
      <c r="C4421" s="5" t="s">
        <v>40</v>
      </c>
      <c r="D4421" s="3">
        <v>3990</v>
      </c>
    </row>
    <row r="4422" spans="1:4" x14ac:dyDescent="0.25">
      <c r="A4422" s="5">
        <v>2014</v>
      </c>
      <c r="B4422" s="5" t="s">
        <v>7</v>
      </c>
      <c r="C4422" s="5" t="s">
        <v>40</v>
      </c>
      <c r="D4422" s="3">
        <v>3735</v>
      </c>
    </row>
    <row r="4423" spans="1:4" x14ac:dyDescent="0.25">
      <c r="A4423" s="5">
        <v>2014</v>
      </c>
      <c r="B4423" s="5" t="s">
        <v>8</v>
      </c>
      <c r="C4423" s="5" t="s">
        <v>40</v>
      </c>
      <c r="D4423" s="3">
        <v>5087</v>
      </c>
    </row>
    <row r="4424" spans="1:4" x14ac:dyDescent="0.25">
      <c r="A4424" s="5">
        <v>2014</v>
      </c>
      <c r="B4424" s="5" t="s">
        <v>9</v>
      </c>
      <c r="C4424" s="5" t="s">
        <v>40</v>
      </c>
      <c r="D4424" s="3">
        <v>4535</v>
      </c>
    </row>
    <row r="4425" spans="1:4" x14ac:dyDescent="0.25">
      <c r="A4425" s="5">
        <v>2014</v>
      </c>
      <c r="B4425" s="5" t="s">
        <v>10</v>
      </c>
      <c r="C4425" s="5" t="s">
        <v>40</v>
      </c>
      <c r="D4425" s="3">
        <v>4065</v>
      </c>
    </row>
    <row r="4426" spans="1:4" x14ac:dyDescent="0.25">
      <c r="A4426" s="5">
        <v>2014</v>
      </c>
      <c r="B4426" s="5" t="s">
        <v>11</v>
      </c>
      <c r="C4426" s="5" t="s">
        <v>40</v>
      </c>
      <c r="D4426" s="3">
        <v>4020</v>
      </c>
    </row>
    <row r="4427" spans="1:4" x14ac:dyDescent="0.25">
      <c r="A4427" s="5">
        <v>2015</v>
      </c>
      <c r="B4427" s="5" t="s">
        <v>12</v>
      </c>
      <c r="C4427" s="5" t="s">
        <v>40</v>
      </c>
      <c r="D4427" s="3">
        <v>2764</v>
      </c>
    </row>
    <row r="4428" spans="1:4" x14ac:dyDescent="0.25">
      <c r="A4428" s="5">
        <v>2015</v>
      </c>
      <c r="B4428" s="5" t="s">
        <v>13</v>
      </c>
      <c r="C4428" s="5" t="s">
        <v>40</v>
      </c>
      <c r="D4428" s="3">
        <v>3843</v>
      </c>
    </row>
    <row r="4429" spans="1:4" x14ac:dyDescent="0.25">
      <c r="A4429" s="5">
        <v>2015</v>
      </c>
      <c r="B4429" s="5" t="s">
        <v>14</v>
      </c>
      <c r="C4429" s="5" t="s">
        <v>40</v>
      </c>
      <c r="D4429" s="3">
        <v>5342</v>
      </c>
    </row>
    <row r="4430" spans="1:4" x14ac:dyDescent="0.25">
      <c r="A4430" s="5">
        <v>2015</v>
      </c>
      <c r="B4430" s="5" t="s">
        <v>15</v>
      </c>
      <c r="C4430" s="5" t="s">
        <v>40</v>
      </c>
      <c r="D4430" s="3">
        <v>4094</v>
      </c>
    </row>
    <row r="4431" spans="1:4" x14ac:dyDescent="0.25">
      <c r="A4431" s="5">
        <v>2015</v>
      </c>
      <c r="B4431" s="5" t="s">
        <v>4</v>
      </c>
      <c r="C4431" s="5" t="s">
        <v>40</v>
      </c>
      <c r="D4431" s="3">
        <v>5175</v>
      </c>
    </row>
    <row r="4432" spans="1:4" x14ac:dyDescent="0.25">
      <c r="A4432" s="5">
        <v>2015</v>
      </c>
      <c r="B4432" s="5" t="s">
        <v>5</v>
      </c>
      <c r="C4432" s="5" t="s">
        <v>40</v>
      </c>
      <c r="D4432" s="3">
        <v>5154</v>
      </c>
    </row>
    <row r="4433" spans="1:4" x14ac:dyDescent="0.25">
      <c r="A4433" s="5">
        <v>2015</v>
      </c>
      <c r="B4433" s="5" t="s">
        <v>6</v>
      </c>
      <c r="C4433" s="5" t="s">
        <v>40</v>
      </c>
      <c r="D4433" s="3">
        <v>5922</v>
      </c>
    </row>
    <row r="4434" spans="1:4" x14ac:dyDescent="0.25">
      <c r="A4434" s="5">
        <v>2015</v>
      </c>
      <c r="B4434" s="5" t="s">
        <v>7</v>
      </c>
      <c r="C4434" s="5" t="s">
        <v>40</v>
      </c>
      <c r="D4434" s="3">
        <v>6966</v>
      </c>
    </row>
    <row r="4435" spans="1:4" x14ac:dyDescent="0.25">
      <c r="A4435" s="5">
        <v>2015</v>
      </c>
      <c r="B4435" s="5" t="s">
        <v>8</v>
      </c>
      <c r="C4435" s="5" t="s">
        <v>40</v>
      </c>
      <c r="D4435" s="3">
        <v>7927</v>
      </c>
    </row>
    <row r="4436" spans="1:4" x14ac:dyDescent="0.25">
      <c r="A4436" s="5">
        <v>2015</v>
      </c>
      <c r="B4436" s="5" t="s">
        <v>9</v>
      </c>
      <c r="C4436" s="5" t="s">
        <v>40</v>
      </c>
      <c r="D4436" s="3">
        <v>6550</v>
      </c>
    </row>
    <row r="4437" spans="1:4" x14ac:dyDescent="0.25">
      <c r="A4437" s="5">
        <v>2015</v>
      </c>
      <c r="B4437" s="5" t="s">
        <v>10</v>
      </c>
      <c r="C4437" s="5" t="s">
        <v>40</v>
      </c>
      <c r="D4437" s="3">
        <v>7213</v>
      </c>
    </row>
    <row r="4438" spans="1:4" x14ac:dyDescent="0.25">
      <c r="A4438" s="5">
        <v>2015</v>
      </c>
      <c r="B4438" s="5" t="s">
        <v>11</v>
      </c>
      <c r="C4438" s="5" t="s">
        <v>40</v>
      </c>
      <c r="D4438" s="3">
        <v>6591</v>
      </c>
    </row>
    <row r="4439" spans="1:4" x14ac:dyDescent="0.25">
      <c r="A4439" s="5">
        <v>2016</v>
      </c>
      <c r="B4439" s="5" t="s">
        <v>12</v>
      </c>
      <c r="C4439" s="5" t="s">
        <v>40</v>
      </c>
      <c r="D4439" s="3">
        <v>6363</v>
      </c>
    </row>
    <row r="4440" spans="1:4" x14ac:dyDescent="0.25">
      <c r="A4440" s="5">
        <v>2016</v>
      </c>
      <c r="B4440" s="5" t="s">
        <v>13</v>
      </c>
      <c r="C4440" s="5" t="s">
        <v>40</v>
      </c>
      <c r="D4440" s="3">
        <v>5982</v>
      </c>
    </row>
    <row r="4441" spans="1:4" x14ac:dyDescent="0.25">
      <c r="A4441" s="5">
        <v>2016</v>
      </c>
      <c r="B4441" s="5" t="s">
        <v>14</v>
      </c>
      <c r="C4441" s="5" t="s">
        <v>40</v>
      </c>
      <c r="D4441" s="3">
        <v>8495</v>
      </c>
    </row>
    <row r="4442" spans="1:4" x14ac:dyDescent="0.25">
      <c r="A4442" s="5">
        <v>2016</v>
      </c>
      <c r="B4442" s="5" t="s">
        <v>15</v>
      </c>
      <c r="C4442" s="5" t="s">
        <v>40</v>
      </c>
      <c r="D4442" s="3">
        <v>5225</v>
      </c>
    </row>
    <row r="4443" spans="1:4" x14ac:dyDescent="0.25">
      <c r="A4443" s="5">
        <v>2016</v>
      </c>
      <c r="B4443" s="5" t="s">
        <v>4</v>
      </c>
      <c r="C4443" s="5" t="s">
        <v>40</v>
      </c>
      <c r="D4443" s="3">
        <v>4456</v>
      </c>
    </row>
    <row r="4444" spans="1:4" x14ac:dyDescent="0.25">
      <c r="A4444" s="5">
        <v>2016</v>
      </c>
      <c r="B4444" s="5" t="s">
        <v>5</v>
      </c>
      <c r="C4444" s="5" t="s">
        <v>40</v>
      </c>
      <c r="D4444" s="3">
        <v>2554</v>
      </c>
    </row>
    <row r="4445" spans="1:4" x14ac:dyDescent="0.25">
      <c r="A4445" s="5">
        <v>2016</v>
      </c>
      <c r="B4445" s="5" t="s">
        <v>6</v>
      </c>
      <c r="C4445" s="5" t="s">
        <v>40</v>
      </c>
      <c r="D4445" s="3">
        <v>2644</v>
      </c>
    </row>
    <row r="4446" spans="1:4" x14ac:dyDescent="0.25">
      <c r="A4446" s="5">
        <v>2016</v>
      </c>
      <c r="B4446" s="5" t="s">
        <v>7</v>
      </c>
      <c r="C4446" s="5" t="s">
        <v>40</v>
      </c>
      <c r="D4446" s="3">
        <v>2920</v>
      </c>
    </row>
    <row r="4447" spans="1:4" x14ac:dyDescent="0.25">
      <c r="A4447" s="5">
        <v>2016</v>
      </c>
      <c r="B4447" s="5" t="s">
        <v>8</v>
      </c>
      <c r="C4447" s="5" t="s">
        <v>40</v>
      </c>
      <c r="D4447" s="3">
        <v>5004</v>
      </c>
    </row>
    <row r="4448" spans="1:4" x14ac:dyDescent="0.25">
      <c r="A4448" s="5">
        <v>2016</v>
      </c>
      <c r="B4448" s="5" t="s">
        <v>9</v>
      </c>
      <c r="C4448" s="5" t="s">
        <v>40</v>
      </c>
      <c r="D4448" s="3">
        <v>5538</v>
      </c>
    </row>
    <row r="4449" spans="1:4" x14ac:dyDescent="0.25">
      <c r="A4449" s="5">
        <v>2016</v>
      </c>
      <c r="B4449" s="5" t="s">
        <v>10</v>
      </c>
      <c r="C4449" s="5" t="s">
        <v>40</v>
      </c>
      <c r="D4449" s="3">
        <v>3976</v>
      </c>
    </row>
    <row r="4450" spans="1:4" x14ac:dyDescent="0.25">
      <c r="A4450" s="5">
        <v>2016</v>
      </c>
      <c r="B4450" s="5" t="s">
        <v>11</v>
      </c>
      <c r="C4450" s="5" t="s">
        <v>40</v>
      </c>
      <c r="D4450" s="3">
        <v>5017</v>
      </c>
    </row>
    <row r="4451" spans="1:4" x14ac:dyDescent="0.25">
      <c r="A4451" s="5">
        <v>2017</v>
      </c>
      <c r="B4451" s="5" t="s">
        <v>12</v>
      </c>
      <c r="C4451" s="5" t="s">
        <v>40</v>
      </c>
      <c r="D4451" s="3">
        <v>5549</v>
      </c>
    </row>
    <row r="4452" spans="1:4" x14ac:dyDescent="0.25">
      <c r="A4452" s="5">
        <v>2017</v>
      </c>
      <c r="B4452" s="5" t="s">
        <v>13</v>
      </c>
      <c r="C4452" s="5" t="s">
        <v>40</v>
      </c>
      <c r="D4452" s="3">
        <v>3512</v>
      </c>
    </row>
    <row r="4453" spans="1:4" x14ac:dyDescent="0.25">
      <c r="A4453" s="5">
        <v>2017</v>
      </c>
      <c r="B4453" s="5" t="s">
        <v>14</v>
      </c>
      <c r="C4453" s="5" t="s">
        <v>40</v>
      </c>
      <c r="D4453" s="3">
        <v>6201</v>
      </c>
    </row>
    <row r="4454" spans="1:4" x14ac:dyDescent="0.25">
      <c r="A4454" s="5">
        <v>2017</v>
      </c>
      <c r="B4454" s="5" t="s">
        <v>15</v>
      </c>
      <c r="C4454" s="5" t="s">
        <v>40</v>
      </c>
      <c r="D4454" s="3">
        <v>6101</v>
      </c>
    </row>
    <row r="4455" spans="1:4" x14ac:dyDescent="0.25">
      <c r="A4455" s="5">
        <v>2017</v>
      </c>
      <c r="B4455" s="5" t="s">
        <v>4</v>
      </c>
      <c r="C4455" s="5" t="s">
        <v>40</v>
      </c>
      <c r="D4455" s="3">
        <v>6819</v>
      </c>
    </row>
    <row r="4456" spans="1:4" x14ac:dyDescent="0.25">
      <c r="A4456" s="5">
        <v>2017</v>
      </c>
      <c r="B4456" s="5" t="s">
        <v>5</v>
      </c>
      <c r="C4456" s="5" t="s">
        <v>40</v>
      </c>
      <c r="D4456" s="3">
        <v>6409</v>
      </c>
    </row>
    <row r="4457" spans="1:4" x14ac:dyDescent="0.25">
      <c r="A4457" s="5">
        <v>2017</v>
      </c>
      <c r="B4457" s="5" t="s">
        <v>6</v>
      </c>
      <c r="C4457" s="5" t="s">
        <v>40</v>
      </c>
      <c r="D4457" s="3">
        <v>8896</v>
      </c>
    </row>
    <row r="4458" spans="1:4" x14ac:dyDescent="0.25">
      <c r="A4458" s="5">
        <v>2017</v>
      </c>
      <c r="B4458" s="5" t="s">
        <v>7</v>
      </c>
      <c r="C4458" s="5" t="s">
        <v>40</v>
      </c>
      <c r="D4458" s="3">
        <v>8148</v>
      </c>
    </row>
    <row r="4459" spans="1:4" x14ac:dyDescent="0.25">
      <c r="A4459" s="5">
        <v>2017</v>
      </c>
      <c r="B4459" s="5" t="s">
        <v>8</v>
      </c>
      <c r="C4459" s="5" t="s">
        <v>40</v>
      </c>
      <c r="D4459" s="3">
        <v>9967</v>
      </c>
    </row>
    <row r="4460" spans="1:4" x14ac:dyDescent="0.25">
      <c r="A4460" s="5">
        <v>2017</v>
      </c>
      <c r="B4460" s="5" t="s">
        <v>9</v>
      </c>
      <c r="C4460" s="5" t="s">
        <v>40</v>
      </c>
      <c r="D4460" s="3">
        <v>10563</v>
      </c>
    </row>
    <row r="4461" spans="1:4" x14ac:dyDescent="0.25">
      <c r="A4461" s="5">
        <v>2017</v>
      </c>
      <c r="B4461" s="5" t="s">
        <v>10</v>
      </c>
      <c r="C4461" s="5" t="s">
        <v>40</v>
      </c>
      <c r="D4461" s="3">
        <v>11058</v>
      </c>
    </row>
    <row r="4462" spans="1:4" x14ac:dyDescent="0.25">
      <c r="A4462" s="5">
        <v>2017</v>
      </c>
      <c r="B4462" s="5" t="s">
        <v>11</v>
      </c>
      <c r="C4462" s="5" t="s">
        <v>40</v>
      </c>
      <c r="D4462" s="3">
        <v>9175</v>
      </c>
    </row>
    <row r="4463" spans="1:4" x14ac:dyDescent="0.25">
      <c r="A4463" s="5">
        <v>2018</v>
      </c>
      <c r="B4463" s="5" t="s">
        <v>12</v>
      </c>
      <c r="C4463" s="5" t="s">
        <v>40</v>
      </c>
      <c r="D4463" s="3">
        <v>10049</v>
      </c>
    </row>
    <row r="4464" spans="1:4" x14ac:dyDescent="0.25">
      <c r="A4464" s="5">
        <v>2018</v>
      </c>
      <c r="B4464" s="5" t="s">
        <v>13</v>
      </c>
      <c r="C4464" s="5" t="s">
        <v>40</v>
      </c>
      <c r="D4464" s="3">
        <v>10443</v>
      </c>
    </row>
    <row r="4465" spans="1:4" x14ac:dyDescent="0.25">
      <c r="A4465" s="5">
        <v>2018</v>
      </c>
      <c r="B4465" s="5" t="s">
        <v>14</v>
      </c>
      <c r="C4465" s="5" t="s">
        <v>40</v>
      </c>
      <c r="D4465" s="3">
        <v>12954</v>
      </c>
    </row>
    <row r="4466" spans="1:4" x14ac:dyDescent="0.25">
      <c r="A4466" s="5">
        <v>2018</v>
      </c>
      <c r="B4466" s="5" t="s">
        <v>15</v>
      </c>
      <c r="C4466" s="5" t="s">
        <v>40</v>
      </c>
      <c r="D4466" s="3">
        <v>12153</v>
      </c>
    </row>
    <row r="4467" spans="1:4" x14ac:dyDescent="0.25">
      <c r="A4467" s="5">
        <v>2018</v>
      </c>
      <c r="B4467" s="5" t="s">
        <v>4</v>
      </c>
      <c r="C4467" s="5" t="s">
        <v>40</v>
      </c>
      <c r="D4467" s="3">
        <v>12264</v>
      </c>
    </row>
    <row r="4468" spans="1:4" x14ac:dyDescent="0.25">
      <c r="A4468" s="5">
        <v>2018</v>
      </c>
      <c r="B4468" s="5" t="s">
        <v>5</v>
      </c>
      <c r="C4468" s="5" t="s">
        <v>40</v>
      </c>
      <c r="D4468" s="3">
        <v>12103</v>
      </c>
    </row>
    <row r="4469" spans="1:4" x14ac:dyDescent="0.25">
      <c r="A4469" s="5">
        <v>2018</v>
      </c>
      <c r="B4469" s="5" t="s">
        <v>6</v>
      </c>
      <c r="C4469" s="5" t="s">
        <v>40</v>
      </c>
      <c r="D4469" s="3">
        <v>11581</v>
      </c>
    </row>
    <row r="4470" spans="1:4" x14ac:dyDescent="0.25">
      <c r="A4470" s="5">
        <v>2018</v>
      </c>
      <c r="B4470" s="5" t="s">
        <v>7</v>
      </c>
      <c r="C4470" s="5" t="s">
        <v>40</v>
      </c>
      <c r="D4470" s="3">
        <v>13515</v>
      </c>
    </row>
    <row r="4471" spans="1:4" x14ac:dyDescent="0.25">
      <c r="A4471" s="5">
        <v>2018</v>
      </c>
      <c r="B4471" s="5" t="s">
        <v>8</v>
      </c>
      <c r="C4471" s="5" t="s">
        <v>40</v>
      </c>
      <c r="D4471" s="3">
        <v>12036</v>
      </c>
    </row>
    <row r="4472" spans="1:4" x14ac:dyDescent="0.25">
      <c r="A4472" s="5">
        <v>2018</v>
      </c>
      <c r="B4472" s="5" t="s">
        <v>9</v>
      </c>
      <c r="C4472" s="5" t="s">
        <v>40</v>
      </c>
      <c r="D4472" s="3">
        <v>13632</v>
      </c>
    </row>
    <row r="4473" spans="1:4" x14ac:dyDescent="0.25">
      <c r="A4473" s="5">
        <v>2018</v>
      </c>
      <c r="B4473" s="5" t="s">
        <v>10</v>
      </c>
      <c r="C4473" s="5" t="s">
        <v>40</v>
      </c>
      <c r="D4473" s="3">
        <v>12556</v>
      </c>
    </row>
    <row r="4474" spans="1:4" x14ac:dyDescent="0.25">
      <c r="A4474" s="5">
        <v>2018</v>
      </c>
      <c r="B4474" s="5" t="s">
        <v>11</v>
      </c>
      <c r="C4474" s="5" t="s">
        <v>40</v>
      </c>
      <c r="D4474" s="3">
        <v>10884</v>
      </c>
    </row>
    <row r="4475" spans="1:4" x14ac:dyDescent="0.25">
      <c r="A4475" s="5">
        <v>2019</v>
      </c>
      <c r="B4475" s="5" t="s">
        <v>12</v>
      </c>
      <c r="C4475" s="5" t="s">
        <v>40</v>
      </c>
      <c r="D4475" s="3">
        <v>10908</v>
      </c>
    </row>
    <row r="4476" spans="1:4" x14ac:dyDescent="0.25">
      <c r="A4476" s="5">
        <v>2019</v>
      </c>
      <c r="B4476" s="5" t="s">
        <v>13</v>
      </c>
      <c r="C4476" s="5" t="s">
        <v>40</v>
      </c>
      <c r="D4476" s="3">
        <v>11224</v>
      </c>
    </row>
    <row r="4477" spans="1:4" x14ac:dyDescent="0.25">
      <c r="A4477" s="5">
        <v>2019</v>
      </c>
      <c r="B4477" s="5" t="s">
        <v>14</v>
      </c>
      <c r="C4477" s="5" t="s">
        <v>40</v>
      </c>
      <c r="D4477" s="3">
        <v>12680</v>
      </c>
    </row>
    <row r="4478" spans="1:4" x14ac:dyDescent="0.25">
      <c r="A4478" s="5">
        <v>2019</v>
      </c>
      <c r="B4478" s="5" t="s">
        <v>15</v>
      </c>
      <c r="C4478" s="5" t="s">
        <v>40</v>
      </c>
      <c r="D4478" s="3">
        <v>12635</v>
      </c>
    </row>
    <row r="4479" spans="1:4" x14ac:dyDescent="0.25">
      <c r="A4479" s="5">
        <v>2019</v>
      </c>
      <c r="B4479" s="5" t="s">
        <v>4</v>
      </c>
      <c r="C4479" s="5" t="s">
        <v>40</v>
      </c>
      <c r="D4479" s="3">
        <v>13683</v>
      </c>
    </row>
    <row r="4480" spans="1:4" x14ac:dyDescent="0.25">
      <c r="A4480" s="5">
        <v>2019</v>
      </c>
      <c r="B4480" s="5" t="s">
        <v>5</v>
      </c>
      <c r="C4480" s="5" t="s">
        <v>40</v>
      </c>
      <c r="D4480" s="3">
        <v>12030</v>
      </c>
    </row>
    <row r="4481" spans="1:4" x14ac:dyDescent="0.25">
      <c r="A4481" s="5">
        <v>2019</v>
      </c>
      <c r="B4481" s="5" t="s">
        <v>6</v>
      </c>
      <c r="C4481" s="5" t="s">
        <v>40</v>
      </c>
      <c r="D4481" s="3">
        <v>12967</v>
      </c>
    </row>
    <row r="4482" spans="1:4" x14ac:dyDescent="0.25">
      <c r="A4482" s="5">
        <v>2019</v>
      </c>
      <c r="B4482" s="5" t="s">
        <v>7</v>
      </c>
      <c r="C4482" s="5" t="s">
        <v>40</v>
      </c>
      <c r="D4482" s="3">
        <v>13253</v>
      </c>
    </row>
    <row r="4483" spans="1:4" x14ac:dyDescent="0.25">
      <c r="A4483" s="5">
        <v>2019</v>
      </c>
      <c r="B4483" s="5" t="s">
        <v>8</v>
      </c>
      <c r="C4483" s="5" t="s">
        <v>40</v>
      </c>
      <c r="D4483" s="3">
        <v>12801</v>
      </c>
    </row>
    <row r="4484" spans="1:4" x14ac:dyDescent="0.25">
      <c r="A4484" s="5">
        <v>2019</v>
      </c>
      <c r="B4484" s="5" t="s">
        <v>9</v>
      </c>
      <c r="C4484" s="5" t="s">
        <v>40</v>
      </c>
      <c r="D4484" s="3">
        <v>13295</v>
      </c>
    </row>
    <row r="4485" spans="1:4" x14ac:dyDescent="0.25">
      <c r="A4485" s="5">
        <v>2019</v>
      </c>
      <c r="B4485" s="5" t="s">
        <v>10</v>
      </c>
      <c r="C4485" s="5" t="s">
        <v>40</v>
      </c>
      <c r="D4485" s="3">
        <v>12335</v>
      </c>
    </row>
    <row r="4486" spans="1:4" x14ac:dyDescent="0.25">
      <c r="A4486" s="5">
        <v>2019</v>
      </c>
      <c r="B4486" s="5" t="s">
        <v>11</v>
      </c>
      <c r="C4486" s="5" t="s">
        <v>40</v>
      </c>
      <c r="D4486" s="3">
        <v>11350</v>
      </c>
    </row>
    <row r="4487" spans="1:4" x14ac:dyDescent="0.25">
      <c r="A4487" s="5">
        <v>2020</v>
      </c>
      <c r="B4487" s="5" t="s">
        <v>12</v>
      </c>
      <c r="C4487" s="5" t="s">
        <v>40</v>
      </c>
      <c r="D4487" s="3">
        <v>10817</v>
      </c>
    </row>
    <row r="4488" spans="1:4" x14ac:dyDescent="0.25">
      <c r="A4488" s="5">
        <v>2020</v>
      </c>
      <c r="B4488" s="5" t="s">
        <v>13</v>
      </c>
      <c r="C4488" s="5" t="s">
        <v>40</v>
      </c>
      <c r="D4488" s="3">
        <v>10350</v>
      </c>
    </row>
    <row r="4489" spans="1:4" x14ac:dyDescent="0.25">
      <c r="A4489" s="5">
        <v>2020</v>
      </c>
      <c r="B4489" s="5" t="s">
        <v>14</v>
      </c>
      <c r="C4489" s="5" t="s">
        <v>40</v>
      </c>
      <c r="D4489" s="3">
        <v>7008</v>
      </c>
    </row>
    <row r="4490" spans="1:4" x14ac:dyDescent="0.25">
      <c r="A4490" s="5">
        <v>2020</v>
      </c>
      <c r="B4490" s="5" t="s">
        <v>15</v>
      </c>
      <c r="C4490" s="5" t="s">
        <v>40</v>
      </c>
      <c r="D4490" s="3">
        <v>1191</v>
      </c>
    </row>
    <row r="4491" spans="1:4" x14ac:dyDescent="0.25">
      <c r="A4491" s="5">
        <v>2020</v>
      </c>
      <c r="B4491" s="5" t="s">
        <v>4</v>
      </c>
      <c r="C4491" s="5" t="s">
        <v>40</v>
      </c>
      <c r="D4491" s="3">
        <v>1954</v>
      </c>
    </row>
    <row r="4492" spans="1:4" x14ac:dyDescent="0.25">
      <c r="A4492" s="5">
        <v>2020</v>
      </c>
      <c r="B4492" s="5" t="s">
        <v>5</v>
      </c>
      <c r="C4492" s="5" t="s">
        <v>40</v>
      </c>
      <c r="D4492" s="3">
        <v>2275</v>
      </c>
    </row>
    <row r="4493" spans="1:4" x14ac:dyDescent="0.25">
      <c r="A4493" s="5">
        <v>2020</v>
      </c>
      <c r="B4493" s="5" t="s">
        <v>6</v>
      </c>
      <c r="C4493" s="5" t="s">
        <v>40</v>
      </c>
      <c r="D4493" s="3">
        <v>2169</v>
      </c>
    </row>
    <row r="4494" spans="1:4" x14ac:dyDescent="0.25">
      <c r="A4494" s="5">
        <v>2020</v>
      </c>
      <c r="B4494" s="5" t="s">
        <v>7</v>
      </c>
      <c r="C4494" s="5" t="s">
        <v>40</v>
      </c>
      <c r="D4494" s="3">
        <v>2309</v>
      </c>
    </row>
    <row r="4495" spans="1:4" x14ac:dyDescent="0.25">
      <c r="A4495" s="5">
        <v>2020</v>
      </c>
      <c r="B4495" s="5" t="s">
        <v>8</v>
      </c>
      <c r="C4495" s="5" t="s">
        <v>40</v>
      </c>
      <c r="D4495" s="3">
        <v>2607</v>
      </c>
    </row>
    <row r="4496" spans="1:4" x14ac:dyDescent="0.25">
      <c r="A4496" s="5">
        <v>1994</v>
      </c>
      <c r="B4496" s="5" t="s">
        <v>12</v>
      </c>
      <c r="C4496" s="5" t="s">
        <v>41</v>
      </c>
      <c r="D4496" s="3">
        <v>103598</v>
      </c>
    </row>
    <row r="4497" spans="1:4" x14ac:dyDescent="0.25">
      <c r="A4497" s="5">
        <v>1994</v>
      </c>
      <c r="B4497" s="5" t="s">
        <v>13</v>
      </c>
      <c r="C4497" s="5" t="s">
        <v>41</v>
      </c>
      <c r="D4497" s="3">
        <v>111523</v>
      </c>
    </row>
    <row r="4498" spans="1:4" x14ac:dyDescent="0.25">
      <c r="A4498" s="5">
        <v>1994</v>
      </c>
      <c r="B4498" s="5" t="s">
        <v>14</v>
      </c>
      <c r="C4498" s="5" t="s">
        <v>41</v>
      </c>
      <c r="D4498" s="3">
        <v>150061</v>
      </c>
    </row>
    <row r="4499" spans="1:4" x14ac:dyDescent="0.25">
      <c r="A4499" s="5">
        <v>1994</v>
      </c>
      <c r="B4499" s="5" t="s">
        <v>15</v>
      </c>
      <c r="C4499" s="5" t="s">
        <v>41</v>
      </c>
      <c r="D4499" s="3">
        <v>153580</v>
      </c>
    </row>
    <row r="4500" spans="1:4" x14ac:dyDescent="0.25">
      <c r="A4500" s="5">
        <v>1994</v>
      </c>
      <c r="B4500" s="5" t="s">
        <v>4</v>
      </c>
      <c r="C4500" s="5" t="s">
        <v>41</v>
      </c>
      <c r="D4500" s="3">
        <v>161342</v>
      </c>
    </row>
    <row r="4501" spans="1:4" x14ac:dyDescent="0.25">
      <c r="A4501" s="5">
        <v>1994</v>
      </c>
      <c r="B4501" s="5" t="s">
        <v>5</v>
      </c>
      <c r="C4501" s="5" t="s">
        <v>41</v>
      </c>
      <c r="D4501" s="3">
        <v>146034</v>
      </c>
    </row>
    <row r="4502" spans="1:4" x14ac:dyDescent="0.25">
      <c r="A4502" s="5">
        <v>1994</v>
      </c>
      <c r="B4502" s="5" t="s">
        <v>6</v>
      </c>
      <c r="C4502" s="5" t="s">
        <v>41</v>
      </c>
      <c r="D4502" s="3">
        <v>147138</v>
      </c>
    </row>
    <row r="4503" spans="1:4" x14ac:dyDescent="0.25">
      <c r="A4503" s="5">
        <v>1994</v>
      </c>
      <c r="B4503" s="5" t="s">
        <v>7</v>
      </c>
      <c r="C4503" s="5" t="s">
        <v>41</v>
      </c>
      <c r="D4503" s="3">
        <v>158127</v>
      </c>
    </row>
    <row r="4504" spans="1:4" x14ac:dyDescent="0.25">
      <c r="A4504" s="5">
        <v>1994</v>
      </c>
      <c r="B4504" s="5" t="s">
        <v>8</v>
      </c>
      <c r="C4504" s="5" t="s">
        <v>41</v>
      </c>
      <c r="D4504" s="3">
        <v>157483</v>
      </c>
    </row>
    <row r="4505" spans="1:4" x14ac:dyDescent="0.25">
      <c r="A4505" s="5">
        <v>1994</v>
      </c>
      <c r="B4505" s="5" t="s">
        <v>9</v>
      </c>
      <c r="C4505" s="5" t="s">
        <v>41</v>
      </c>
      <c r="D4505" s="3">
        <v>156766</v>
      </c>
    </row>
    <row r="4506" spans="1:4" x14ac:dyDescent="0.25">
      <c r="A4506" s="5">
        <v>1994</v>
      </c>
      <c r="B4506" s="5" t="s">
        <v>10</v>
      </c>
      <c r="C4506" s="5" t="s">
        <v>41</v>
      </c>
      <c r="D4506" s="3">
        <v>159417</v>
      </c>
    </row>
    <row r="4507" spans="1:4" x14ac:dyDescent="0.25">
      <c r="A4507" s="5">
        <v>1994</v>
      </c>
      <c r="B4507" s="5" t="s">
        <v>11</v>
      </c>
      <c r="C4507" s="5" t="s">
        <v>41</v>
      </c>
      <c r="D4507" s="3">
        <v>150330</v>
      </c>
    </row>
    <row r="4508" spans="1:4" x14ac:dyDescent="0.25">
      <c r="A4508" s="5">
        <v>1995</v>
      </c>
      <c r="B4508" s="5" t="s">
        <v>12</v>
      </c>
      <c r="C4508" s="5" t="s">
        <v>41</v>
      </c>
      <c r="D4508" s="3">
        <v>123099</v>
      </c>
    </row>
    <row r="4509" spans="1:4" x14ac:dyDescent="0.25">
      <c r="A4509" s="5">
        <v>1995</v>
      </c>
      <c r="B4509" s="5" t="s">
        <v>13</v>
      </c>
      <c r="C4509" s="5" t="s">
        <v>41</v>
      </c>
      <c r="D4509" s="3">
        <v>120807</v>
      </c>
    </row>
    <row r="4510" spans="1:4" x14ac:dyDescent="0.25">
      <c r="A4510" s="5">
        <v>1995</v>
      </c>
      <c r="B4510" s="5" t="s">
        <v>14</v>
      </c>
      <c r="C4510" s="5" t="s">
        <v>41</v>
      </c>
      <c r="D4510" s="3">
        <v>154509</v>
      </c>
    </row>
    <row r="4511" spans="1:4" x14ac:dyDescent="0.25">
      <c r="A4511" s="5">
        <v>1995</v>
      </c>
      <c r="B4511" s="5" t="s">
        <v>15</v>
      </c>
      <c r="C4511" s="5" t="s">
        <v>41</v>
      </c>
      <c r="D4511" s="3">
        <v>138196</v>
      </c>
    </row>
    <row r="4512" spans="1:4" x14ac:dyDescent="0.25">
      <c r="A4512" s="5">
        <v>1995</v>
      </c>
      <c r="B4512" s="5" t="s">
        <v>4</v>
      </c>
      <c r="C4512" s="5" t="s">
        <v>41</v>
      </c>
      <c r="D4512" s="3">
        <v>149311</v>
      </c>
    </row>
    <row r="4513" spans="1:4" x14ac:dyDescent="0.25">
      <c r="A4513" s="5">
        <v>1995</v>
      </c>
      <c r="B4513" s="5" t="s">
        <v>5</v>
      </c>
      <c r="C4513" s="5" t="s">
        <v>41</v>
      </c>
      <c r="D4513" s="3">
        <v>141372</v>
      </c>
    </row>
    <row r="4514" spans="1:4" x14ac:dyDescent="0.25">
      <c r="A4514" s="5">
        <v>1995</v>
      </c>
      <c r="B4514" s="5" t="s">
        <v>6</v>
      </c>
      <c r="C4514" s="5" t="s">
        <v>41</v>
      </c>
      <c r="D4514" s="3">
        <v>139807</v>
      </c>
    </row>
    <row r="4515" spans="1:4" x14ac:dyDescent="0.25">
      <c r="A4515" s="5">
        <v>1995</v>
      </c>
      <c r="B4515" s="5" t="s">
        <v>7</v>
      </c>
      <c r="C4515" s="5" t="s">
        <v>41</v>
      </c>
      <c r="D4515" s="3">
        <v>146343</v>
      </c>
    </row>
    <row r="4516" spans="1:4" x14ac:dyDescent="0.25">
      <c r="A4516" s="5">
        <v>1995</v>
      </c>
      <c r="B4516" s="5" t="s">
        <v>8</v>
      </c>
      <c r="C4516" s="5" t="s">
        <v>41</v>
      </c>
      <c r="D4516" s="3">
        <v>140131</v>
      </c>
    </row>
    <row r="4517" spans="1:4" x14ac:dyDescent="0.25">
      <c r="A4517" s="5">
        <v>1995</v>
      </c>
      <c r="B4517" s="5" t="s">
        <v>9</v>
      </c>
      <c r="C4517" s="5" t="s">
        <v>41</v>
      </c>
      <c r="D4517" s="3">
        <v>143007</v>
      </c>
    </row>
    <row r="4518" spans="1:4" x14ac:dyDescent="0.25">
      <c r="A4518" s="5">
        <v>1995</v>
      </c>
      <c r="B4518" s="5" t="s">
        <v>10</v>
      </c>
      <c r="C4518" s="5" t="s">
        <v>41</v>
      </c>
      <c r="D4518" s="3">
        <v>143893</v>
      </c>
    </row>
    <row r="4519" spans="1:4" x14ac:dyDescent="0.25">
      <c r="A4519" s="5">
        <v>1995</v>
      </c>
      <c r="B4519" s="5" t="s">
        <v>11</v>
      </c>
      <c r="C4519" s="5" t="s">
        <v>41</v>
      </c>
      <c r="D4519" s="3">
        <v>132011</v>
      </c>
    </row>
    <row r="4520" spans="1:4" x14ac:dyDescent="0.25">
      <c r="A4520" s="5">
        <v>1996</v>
      </c>
      <c r="B4520" s="5" t="s">
        <v>12</v>
      </c>
      <c r="C4520" s="5" t="s">
        <v>41</v>
      </c>
      <c r="D4520" s="3">
        <v>115471</v>
      </c>
    </row>
    <row r="4521" spans="1:4" x14ac:dyDescent="0.25">
      <c r="A4521" s="5">
        <v>1996</v>
      </c>
      <c r="B4521" s="5" t="s">
        <v>13</v>
      </c>
      <c r="C4521" s="5" t="s">
        <v>41</v>
      </c>
      <c r="D4521" s="3">
        <v>117400</v>
      </c>
    </row>
    <row r="4522" spans="1:4" x14ac:dyDescent="0.25">
      <c r="A4522" s="5">
        <v>1996</v>
      </c>
      <c r="B4522" s="5" t="s">
        <v>14</v>
      </c>
      <c r="C4522" s="5" t="s">
        <v>41</v>
      </c>
      <c r="D4522" s="3">
        <v>142375</v>
      </c>
    </row>
    <row r="4523" spans="1:4" x14ac:dyDescent="0.25">
      <c r="A4523" s="5">
        <v>1996</v>
      </c>
      <c r="B4523" s="5" t="s">
        <v>15</v>
      </c>
      <c r="C4523" s="5" t="s">
        <v>41</v>
      </c>
      <c r="D4523" s="3">
        <v>142553</v>
      </c>
    </row>
    <row r="4524" spans="1:4" x14ac:dyDescent="0.25">
      <c r="A4524" s="5">
        <v>1996</v>
      </c>
      <c r="B4524" s="5" t="s">
        <v>4</v>
      </c>
      <c r="C4524" s="5" t="s">
        <v>41</v>
      </c>
      <c r="D4524" s="3">
        <v>151095</v>
      </c>
    </row>
    <row r="4525" spans="1:4" x14ac:dyDescent="0.25">
      <c r="A4525" s="5">
        <v>1996</v>
      </c>
      <c r="B4525" s="5" t="s">
        <v>5</v>
      </c>
      <c r="C4525" s="5" t="s">
        <v>41</v>
      </c>
      <c r="D4525" s="3">
        <v>137781</v>
      </c>
    </row>
    <row r="4526" spans="1:4" x14ac:dyDescent="0.25">
      <c r="A4526" s="5">
        <v>1996</v>
      </c>
      <c r="B4526" s="5" t="s">
        <v>6</v>
      </c>
      <c r="C4526" s="5" t="s">
        <v>41</v>
      </c>
      <c r="D4526" s="3">
        <v>146685</v>
      </c>
    </row>
    <row r="4527" spans="1:4" x14ac:dyDescent="0.25">
      <c r="A4527" s="5">
        <v>1996</v>
      </c>
      <c r="B4527" s="5" t="s">
        <v>7</v>
      </c>
      <c r="C4527" s="5" t="s">
        <v>41</v>
      </c>
      <c r="D4527" s="3">
        <v>142256</v>
      </c>
    </row>
    <row r="4528" spans="1:4" x14ac:dyDescent="0.25">
      <c r="A4528" s="5">
        <v>1996</v>
      </c>
      <c r="B4528" s="5" t="s">
        <v>8</v>
      </c>
      <c r="C4528" s="5" t="s">
        <v>41</v>
      </c>
      <c r="D4528" s="3">
        <v>138200</v>
      </c>
    </row>
    <row r="4529" spans="1:4" x14ac:dyDescent="0.25">
      <c r="A4529" s="5">
        <v>1996</v>
      </c>
      <c r="B4529" s="5" t="s">
        <v>9</v>
      </c>
      <c r="C4529" s="5" t="s">
        <v>41</v>
      </c>
      <c r="D4529" s="3">
        <v>152907</v>
      </c>
    </row>
    <row r="4530" spans="1:4" x14ac:dyDescent="0.25">
      <c r="A4530" s="5">
        <v>1996</v>
      </c>
      <c r="B4530" s="5" t="s">
        <v>10</v>
      </c>
      <c r="C4530" s="5" t="s">
        <v>41</v>
      </c>
      <c r="D4530" s="3">
        <v>141274</v>
      </c>
    </row>
    <row r="4531" spans="1:4" x14ac:dyDescent="0.25">
      <c r="A4531" s="5">
        <v>1996</v>
      </c>
      <c r="B4531" s="5" t="s">
        <v>11</v>
      </c>
      <c r="C4531" s="5" t="s">
        <v>41</v>
      </c>
      <c r="D4531" s="3">
        <v>133352</v>
      </c>
    </row>
    <row r="4532" spans="1:4" x14ac:dyDescent="0.25">
      <c r="A4532" s="5">
        <v>1997</v>
      </c>
      <c r="B4532" s="5" t="s">
        <v>12</v>
      </c>
      <c r="C4532" s="5" t="s">
        <v>41</v>
      </c>
      <c r="D4532" s="3">
        <v>112011</v>
      </c>
    </row>
    <row r="4533" spans="1:4" x14ac:dyDescent="0.25">
      <c r="A4533" s="5">
        <v>1997</v>
      </c>
      <c r="B4533" s="5" t="s">
        <v>13</v>
      </c>
      <c r="C4533" s="5" t="s">
        <v>41</v>
      </c>
      <c r="D4533" s="3">
        <v>109354</v>
      </c>
    </row>
    <row r="4534" spans="1:4" x14ac:dyDescent="0.25">
      <c r="A4534" s="5">
        <v>1997</v>
      </c>
      <c r="B4534" s="5" t="s">
        <v>14</v>
      </c>
      <c r="C4534" s="5" t="s">
        <v>41</v>
      </c>
      <c r="D4534" s="3">
        <v>133994</v>
      </c>
    </row>
    <row r="4535" spans="1:4" x14ac:dyDescent="0.25">
      <c r="A4535" s="5">
        <v>1997</v>
      </c>
      <c r="B4535" s="5" t="s">
        <v>15</v>
      </c>
      <c r="C4535" s="5" t="s">
        <v>41</v>
      </c>
      <c r="D4535" s="3">
        <v>150994</v>
      </c>
    </row>
    <row r="4536" spans="1:4" x14ac:dyDescent="0.25">
      <c r="A4536" s="5">
        <v>1997</v>
      </c>
      <c r="B4536" s="5" t="s">
        <v>4</v>
      </c>
      <c r="C4536" s="5" t="s">
        <v>41</v>
      </c>
      <c r="D4536" s="3">
        <v>149050</v>
      </c>
    </row>
    <row r="4537" spans="1:4" x14ac:dyDescent="0.25">
      <c r="A4537" s="5">
        <v>1997</v>
      </c>
      <c r="B4537" s="5" t="s">
        <v>5</v>
      </c>
      <c r="C4537" s="5" t="s">
        <v>41</v>
      </c>
      <c r="D4537" s="3">
        <v>134498</v>
      </c>
    </row>
    <row r="4538" spans="1:4" x14ac:dyDescent="0.25">
      <c r="A4538" s="5">
        <v>1997</v>
      </c>
      <c r="B4538" s="5" t="s">
        <v>6</v>
      </c>
      <c r="C4538" s="5" t="s">
        <v>41</v>
      </c>
      <c r="D4538" s="3">
        <v>143872</v>
      </c>
    </row>
    <row r="4539" spans="1:4" x14ac:dyDescent="0.25">
      <c r="A4539" s="5">
        <v>1997</v>
      </c>
      <c r="B4539" s="5" t="s">
        <v>7</v>
      </c>
      <c r="C4539" s="5" t="s">
        <v>41</v>
      </c>
      <c r="D4539" s="3">
        <v>135625</v>
      </c>
    </row>
    <row r="4540" spans="1:4" x14ac:dyDescent="0.25">
      <c r="A4540" s="5">
        <v>1997</v>
      </c>
      <c r="B4540" s="5" t="s">
        <v>8</v>
      </c>
      <c r="C4540" s="5" t="s">
        <v>41</v>
      </c>
      <c r="D4540" s="3">
        <v>143724</v>
      </c>
    </row>
    <row r="4541" spans="1:4" x14ac:dyDescent="0.25">
      <c r="A4541" s="5">
        <v>1997</v>
      </c>
      <c r="B4541" s="5" t="s">
        <v>9</v>
      </c>
      <c r="C4541" s="5" t="s">
        <v>41</v>
      </c>
      <c r="D4541" s="3">
        <v>149640</v>
      </c>
    </row>
    <row r="4542" spans="1:4" x14ac:dyDescent="0.25">
      <c r="A4542" s="5">
        <v>1997</v>
      </c>
      <c r="B4542" s="5" t="s">
        <v>10</v>
      </c>
      <c r="C4542" s="5" t="s">
        <v>41</v>
      </c>
      <c r="D4542" s="3">
        <v>134650</v>
      </c>
    </row>
    <row r="4543" spans="1:4" x14ac:dyDescent="0.25">
      <c r="A4543" s="5">
        <v>1997</v>
      </c>
      <c r="B4543" s="5" t="s">
        <v>11</v>
      </c>
      <c r="C4543" s="5" t="s">
        <v>41</v>
      </c>
      <c r="D4543" s="3">
        <v>130427</v>
      </c>
    </row>
    <row r="4544" spans="1:4" x14ac:dyDescent="0.25">
      <c r="A4544" s="5">
        <v>1998</v>
      </c>
      <c r="B4544" s="5" t="s">
        <v>12</v>
      </c>
      <c r="C4544" s="5" t="s">
        <v>41</v>
      </c>
      <c r="D4544" s="3">
        <v>114083</v>
      </c>
    </row>
    <row r="4545" spans="1:4" x14ac:dyDescent="0.25">
      <c r="A4545" s="5">
        <v>1998</v>
      </c>
      <c r="B4545" s="5" t="s">
        <v>13</v>
      </c>
      <c r="C4545" s="5" t="s">
        <v>41</v>
      </c>
      <c r="D4545" s="3">
        <v>105942</v>
      </c>
    </row>
    <row r="4546" spans="1:4" x14ac:dyDescent="0.25">
      <c r="A4546" s="5">
        <v>1998</v>
      </c>
      <c r="B4546" s="5" t="s">
        <v>14</v>
      </c>
      <c r="C4546" s="5" t="s">
        <v>41</v>
      </c>
      <c r="D4546" s="3">
        <v>137043</v>
      </c>
    </row>
    <row r="4547" spans="1:4" x14ac:dyDescent="0.25">
      <c r="A4547" s="5">
        <v>1998</v>
      </c>
      <c r="B4547" s="5" t="s">
        <v>15</v>
      </c>
      <c r="C4547" s="5" t="s">
        <v>41</v>
      </c>
      <c r="D4547" s="3">
        <v>135443</v>
      </c>
    </row>
    <row r="4548" spans="1:4" x14ac:dyDescent="0.25">
      <c r="A4548" s="5">
        <v>1998</v>
      </c>
      <c r="B4548" s="5" t="s">
        <v>4</v>
      </c>
      <c r="C4548" s="5" t="s">
        <v>41</v>
      </c>
      <c r="D4548" s="3">
        <v>133374</v>
      </c>
    </row>
    <row r="4549" spans="1:4" x14ac:dyDescent="0.25">
      <c r="A4549" s="5">
        <v>1998</v>
      </c>
      <c r="B4549" s="5" t="s">
        <v>5</v>
      </c>
      <c r="C4549" s="5" t="s">
        <v>41</v>
      </c>
      <c r="D4549" s="3">
        <v>130202</v>
      </c>
    </row>
    <row r="4550" spans="1:4" x14ac:dyDescent="0.25">
      <c r="A4550" s="5">
        <v>1998</v>
      </c>
      <c r="B4550" s="5" t="s">
        <v>6</v>
      </c>
      <c r="C4550" s="5" t="s">
        <v>41</v>
      </c>
      <c r="D4550" s="3">
        <v>135098</v>
      </c>
    </row>
    <row r="4551" spans="1:4" x14ac:dyDescent="0.25">
      <c r="A4551" s="5">
        <v>1998</v>
      </c>
      <c r="B4551" s="5" t="s">
        <v>7</v>
      </c>
      <c r="C4551" s="5" t="s">
        <v>41</v>
      </c>
      <c r="D4551" s="3">
        <v>131940</v>
      </c>
    </row>
    <row r="4552" spans="1:4" x14ac:dyDescent="0.25">
      <c r="A4552" s="5">
        <v>1998</v>
      </c>
      <c r="B4552" s="5" t="s">
        <v>8</v>
      </c>
      <c r="C4552" s="5" t="s">
        <v>41</v>
      </c>
      <c r="D4552" s="3">
        <v>132464</v>
      </c>
    </row>
    <row r="4553" spans="1:4" x14ac:dyDescent="0.25">
      <c r="A4553" s="5">
        <v>1998</v>
      </c>
      <c r="B4553" s="5" t="s">
        <v>9</v>
      </c>
      <c r="C4553" s="5" t="s">
        <v>41</v>
      </c>
      <c r="D4553" s="3">
        <v>134873</v>
      </c>
    </row>
    <row r="4554" spans="1:4" x14ac:dyDescent="0.25">
      <c r="A4554" s="5">
        <v>1998</v>
      </c>
      <c r="B4554" s="5" t="s">
        <v>10</v>
      </c>
      <c r="C4554" s="5" t="s">
        <v>41</v>
      </c>
      <c r="D4554" s="3">
        <v>132746</v>
      </c>
    </row>
    <row r="4555" spans="1:4" x14ac:dyDescent="0.25">
      <c r="A4555" s="5">
        <v>1998</v>
      </c>
      <c r="B4555" s="5" t="s">
        <v>11</v>
      </c>
      <c r="C4555" s="5" t="s">
        <v>41</v>
      </c>
      <c r="D4555" s="3">
        <v>130859</v>
      </c>
    </row>
    <row r="4556" spans="1:4" x14ac:dyDescent="0.25">
      <c r="A4556" s="5">
        <v>1999</v>
      </c>
      <c r="B4556" s="5" t="s">
        <v>12</v>
      </c>
      <c r="C4556" s="5" t="s">
        <v>41</v>
      </c>
      <c r="D4556" s="3">
        <v>108783</v>
      </c>
    </row>
    <row r="4557" spans="1:4" x14ac:dyDescent="0.25">
      <c r="A4557" s="5">
        <v>1999</v>
      </c>
      <c r="B4557" s="5" t="s">
        <v>13</v>
      </c>
      <c r="C4557" s="5" t="s">
        <v>41</v>
      </c>
      <c r="D4557" s="3">
        <v>105215</v>
      </c>
    </row>
    <row r="4558" spans="1:4" x14ac:dyDescent="0.25">
      <c r="A4558" s="5">
        <v>1999</v>
      </c>
      <c r="B4558" s="5" t="s">
        <v>14</v>
      </c>
      <c r="C4558" s="5" t="s">
        <v>41</v>
      </c>
      <c r="D4558" s="3">
        <v>138679</v>
      </c>
    </row>
    <row r="4559" spans="1:4" x14ac:dyDescent="0.25">
      <c r="A4559" s="5">
        <v>1999</v>
      </c>
      <c r="B4559" s="5" t="s">
        <v>15</v>
      </c>
      <c r="C4559" s="5" t="s">
        <v>41</v>
      </c>
      <c r="D4559" s="3">
        <v>136461</v>
      </c>
    </row>
    <row r="4560" spans="1:4" x14ac:dyDescent="0.25">
      <c r="A4560" s="5">
        <v>1999</v>
      </c>
      <c r="B4560" s="5" t="s">
        <v>4</v>
      </c>
      <c r="C4560" s="5" t="s">
        <v>41</v>
      </c>
      <c r="D4560" s="3">
        <v>136866</v>
      </c>
    </row>
    <row r="4561" spans="1:4" x14ac:dyDescent="0.25">
      <c r="A4561" s="5">
        <v>1999</v>
      </c>
      <c r="B4561" s="5" t="s">
        <v>5</v>
      </c>
      <c r="C4561" s="5" t="s">
        <v>41</v>
      </c>
      <c r="D4561" s="3">
        <v>135082</v>
      </c>
    </row>
    <row r="4562" spans="1:4" x14ac:dyDescent="0.25">
      <c r="A4562" s="5">
        <v>1999</v>
      </c>
      <c r="B4562" s="5" t="s">
        <v>6</v>
      </c>
      <c r="C4562" s="5" t="s">
        <v>41</v>
      </c>
      <c r="D4562" s="3">
        <v>132697</v>
      </c>
    </row>
    <row r="4563" spans="1:4" x14ac:dyDescent="0.25">
      <c r="A4563" s="5">
        <v>1999</v>
      </c>
      <c r="B4563" s="5" t="s">
        <v>7</v>
      </c>
      <c r="C4563" s="5" t="s">
        <v>41</v>
      </c>
      <c r="D4563" s="3">
        <v>130124</v>
      </c>
    </row>
    <row r="4564" spans="1:4" x14ac:dyDescent="0.25">
      <c r="A4564" s="5">
        <v>1999</v>
      </c>
      <c r="B4564" s="5" t="s">
        <v>8</v>
      </c>
      <c r="C4564" s="5" t="s">
        <v>41</v>
      </c>
      <c r="D4564" s="3">
        <v>138827</v>
      </c>
    </row>
    <row r="4565" spans="1:4" x14ac:dyDescent="0.25">
      <c r="A4565" s="5">
        <v>1999</v>
      </c>
      <c r="B4565" s="5" t="s">
        <v>9</v>
      </c>
      <c r="C4565" s="5" t="s">
        <v>41</v>
      </c>
      <c r="D4565" s="3">
        <v>134744</v>
      </c>
    </row>
    <row r="4566" spans="1:4" x14ac:dyDescent="0.25">
      <c r="A4566" s="5">
        <v>1999</v>
      </c>
      <c r="B4566" s="5" t="s">
        <v>10</v>
      </c>
      <c r="C4566" s="5" t="s">
        <v>41</v>
      </c>
      <c r="D4566" s="3">
        <v>133570</v>
      </c>
    </row>
    <row r="4567" spans="1:4" x14ac:dyDescent="0.25">
      <c r="A4567" s="5">
        <v>1999</v>
      </c>
      <c r="B4567" s="5" t="s">
        <v>11</v>
      </c>
      <c r="C4567" s="5" t="s">
        <v>41</v>
      </c>
      <c r="D4567" s="3">
        <v>125605</v>
      </c>
    </row>
    <row r="4568" spans="1:4" x14ac:dyDescent="0.25">
      <c r="A4568" s="5">
        <v>2000</v>
      </c>
      <c r="B4568" s="5" t="s">
        <v>12</v>
      </c>
      <c r="C4568" s="5" t="s">
        <v>41</v>
      </c>
      <c r="D4568" s="3">
        <v>103095</v>
      </c>
    </row>
    <row r="4569" spans="1:4" x14ac:dyDescent="0.25">
      <c r="A4569" s="5">
        <v>2000</v>
      </c>
      <c r="B4569" s="5" t="s">
        <v>13</v>
      </c>
      <c r="C4569" s="5" t="s">
        <v>41</v>
      </c>
      <c r="D4569" s="3">
        <v>107859</v>
      </c>
    </row>
    <row r="4570" spans="1:4" x14ac:dyDescent="0.25">
      <c r="A4570" s="5">
        <v>2000</v>
      </c>
      <c r="B4570" s="5" t="s">
        <v>14</v>
      </c>
      <c r="C4570" s="5" t="s">
        <v>41</v>
      </c>
      <c r="D4570" s="3">
        <v>136217</v>
      </c>
    </row>
    <row r="4571" spans="1:4" x14ac:dyDescent="0.25">
      <c r="A4571" s="5">
        <v>2000</v>
      </c>
      <c r="B4571" s="5" t="s">
        <v>15</v>
      </c>
      <c r="C4571" s="5" t="s">
        <v>41</v>
      </c>
      <c r="D4571" s="3">
        <v>122626</v>
      </c>
    </row>
    <row r="4572" spans="1:4" x14ac:dyDescent="0.25">
      <c r="A4572" s="5">
        <v>2000</v>
      </c>
      <c r="B4572" s="5" t="s">
        <v>4</v>
      </c>
      <c r="C4572" s="5" t="s">
        <v>41</v>
      </c>
      <c r="D4572" s="3">
        <v>127990</v>
      </c>
    </row>
    <row r="4573" spans="1:4" x14ac:dyDescent="0.25">
      <c r="A4573" s="5">
        <v>2000</v>
      </c>
      <c r="B4573" s="5" t="s">
        <v>5</v>
      </c>
      <c r="C4573" s="5" t="s">
        <v>41</v>
      </c>
      <c r="D4573" s="3">
        <v>125388</v>
      </c>
    </row>
    <row r="4574" spans="1:4" x14ac:dyDescent="0.25">
      <c r="A4574" s="5">
        <v>2000</v>
      </c>
      <c r="B4574" s="5" t="s">
        <v>6</v>
      </c>
      <c r="C4574" s="5" t="s">
        <v>41</v>
      </c>
      <c r="D4574" s="3">
        <v>123575</v>
      </c>
    </row>
    <row r="4575" spans="1:4" x14ac:dyDescent="0.25">
      <c r="A4575" s="5">
        <v>2000</v>
      </c>
      <c r="B4575" s="5" t="s">
        <v>7</v>
      </c>
      <c r="C4575" s="5" t="s">
        <v>41</v>
      </c>
      <c r="D4575" s="3">
        <v>130741</v>
      </c>
    </row>
    <row r="4576" spans="1:4" x14ac:dyDescent="0.25">
      <c r="A4576" s="5">
        <v>2000</v>
      </c>
      <c r="B4576" s="5" t="s">
        <v>8</v>
      </c>
      <c r="C4576" s="5" t="s">
        <v>41</v>
      </c>
      <c r="D4576" s="3">
        <v>126819</v>
      </c>
    </row>
    <row r="4577" spans="1:4" x14ac:dyDescent="0.25">
      <c r="A4577" s="5">
        <v>2000</v>
      </c>
      <c r="B4577" s="5" t="s">
        <v>9</v>
      </c>
      <c r="C4577" s="5" t="s">
        <v>41</v>
      </c>
      <c r="D4577" s="3">
        <v>130385</v>
      </c>
    </row>
    <row r="4578" spans="1:4" x14ac:dyDescent="0.25">
      <c r="A4578" s="5">
        <v>2000</v>
      </c>
      <c r="B4578" s="5" t="s">
        <v>10</v>
      </c>
      <c r="C4578" s="5" t="s">
        <v>41</v>
      </c>
      <c r="D4578" s="3">
        <v>123444</v>
      </c>
    </row>
    <row r="4579" spans="1:4" x14ac:dyDescent="0.25">
      <c r="A4579" s="5">
        <v>2000</v>
      </c>
      <c r="B4579" s="5" t="s">
        <v>11</v>
      </c>
      <c r="C4579" s="5" t="s">
        <v>41</v>
      </c>
      <c r="D4579" s="3">
        <v>109649</v>
      </c>
    </row>
    <row r="4580" spans="1:4" x14ac:dyDescent="0.25">
      <c r="A4580" s="5">
        <v>2001</v>
      </c>
      <c r="B4580" s="5" t="s">
        <v>12</v>
      </c>
      <c r="C4580" s="5" t="s">
        <v>41</v>
      </c>
      <c r="D4580" s="3">
        <v>97973</v>
      </c>
    </row>
    <row r="4581" spans="1:4" x14ac:dyDescent="0.25">
      <c r="A4581" s="5">
        <v>2001</v>
      </c>
      <c r="B4581" s="5" t="s">
        <v>13</v>
      </c>
      <c r="C4581" s="5" t="s">
        <v>41</v>
      </c>
      <c r="D4581" s="3">
        <v>96230</v>
      </c>
    </row>
    <row r="4582" spans="1:4" x14ac:dyDescent="0.25">
      <c r="A4582" s="5">
        <v>2001</v>
      </c>
      <c r="B4582" s="5" t="s">
        <v>14</v>
      </c>
      <c r="C4582" s="5" t="s">
        <v>41</v>
      </c>
      <c r="D4582" s="3">
        <v>121797</v>
      </c>
    </row>
    <row r="4583" spans="1:4" x14ac:dyDescent="0.25">
      <c r="A4583" s="5">
        <v>2001</v>
      </c>
      <c r="B4583" s="5" t="s">
        <v>15</v>
      </c>
      <c r="C4583" s="5" t="s">
        <v>41</v>
      </c>
      <c r="D4583" s="3">
        <v>116761</v>
      </c>
    </row>
    <row r="4584" spans="1:4" x14ac:dyDescent="0.25">
      <c r="A4584" s="5">
        <v>2001</v>
      </c>
      <c r="B4584" s="5" t="s">
        <v>4</v>
      </c>
      <c r="C4584" s="5" t="s">
        <v>41</v>
      </c>
      <c r="D4584" s="3">
        <v>124453</v>
      </c>
    </row>
    <row r="4585" spans="1:4" x14ac:dyDescent="0.25">
      <c r="A4585" s="5">
        <v>2001</v>
      </c>
      <c r="B4585" s="5" t="s">
        <v>5</v>
      </c>
      <c r="C4585" s="5" t="s">
        <v>41</v>
      </c>
      <c r="D4585" s="3">
        <v>113934</v>
      </c>
    </row>
    <row r="4586" spans="1:4" x14ac:dyDescent="0.25">
      <c r="A4586" s="5">
        <v>2001</v>
      </c>
      <c r="B4586" s="5" t="s">
        <v>6</v>
      </c>
      <c r="C4586" s="5" t="s">
        <v>41</v>
      </c>
      <c r="D4586" s="3">
        <v>111806</v>
      </c>
    </row>
    <row r="4587" spans="1:4" x14ac:dyDescent="0.25">
      <c r="A4587" s="5">
        <v>2001</v>
      </c>
      <c r="B4587" s="5" t="s">
        <v>7</v>
      </c>
      <c r="C4587" s="5" t="s">
        <v>41</v>
      </c>
      <c r="D4587" s="3">
        <v>118687</v>
      </c>
    </row>
    <row r="4588" spans="1:4" x14ac:dyDescent="0.25">
      <c r="A4588" s="5">
        <v>2001</v>
      </c>
      <c r="B4588" s="5" t="s">
        <v>8</v>
      </c>
      <c r="C4588" s="5" t="s">
        <v>41</v>
      </c>
      <c r="D4588" s="3">
        <v>112930</v>
      </c>
    </row>
    <row r="4589" spans="1:4" x14ac:dyDescent="0.25">
      <c r="A4589" s="5">
        <v>2001</v>
      </c>
      <c r="B4589" s="5" t="s">
        <v>9</v>
      </c>
      <c r="C4589" s="5" t="s">
        <v>41</v>
      </c>
      <c r="D4589" s="3">
        <v>116123</v>
      </c>
    </row>
    <row r="4590" spans="1:4" x14ac:dyDescent="0.25">
      <c r="A4590" s="5">
        <v>2001</v>
      </c>
      <c r="B4590" s="5" t="s">
        <v>10</v>
      </c>
      <c r="C4590" s="5" t="s">
        <v>41</v>
      </c>
      <c r="D4590" s="3">
        <v>112196</v>
      </c>
    </row>
    <row r="4591" spans="1:4" x14ac:dyDescent="0.25">
      <c r="A4591" s="5">
        <v>2001</v>
      </c>
      <c r="B4591" s="5" t="s">
        <v>11</v>
      </c>
      <c r="C4591" s="5" t="s">
        <v>41</v>
      </c>
      <c r="D4591" s="3">
        <v>86047</v>
      </c>
    </row>
    <row r="4592" spans="1:4" x14ac:dyDescent="0.25">
      <c r="A4592" s="5">
        <v>2002</v>
      </c>
      <c r="B4592" s="5" t="s">
        <v>12</v>
      </c>
      <c r="C4592" s="5" t="s">
        <v>41</v>
      </c>
      <c r="D4592" s="3">
        <v>83490</v>
      </c>
    </row>
    <row r="4593" spans="1:4" x14ac:dyDescent="0.25">
      <c r="A4593" s="5">
        <v>2002</v>
      </c>
      <c r="B4593" s="5" t="s">
        <v>13</v>
      </c>
      <c r="C4593" s="5" t="s">
        <v>41</v>
      </c>
      <c r="D4593" s="3">
        <v>83965</v>
      </c>
    </row>
    <row r="4594" spans="1:4" x14ac:dyDescent="0.25">
      <c r="A4594" s="5">
        <v>2002</v>
      </c>
      <c r="B4594" s="5" t="s">
        <v>14</v>
      </c>
      <c r="C4594" s="5" t="s">
        <v>41</v>
      </c>
      <c r="D4594" s="3">
        <v>100384</v>
      </c>
    </row>
    <row r="4595" spans="1:4" x14ac:dyDescent="0.25">
      <c r="A4595" s="5">
        <v>2002</v>
      </c>
      <c r="B4595" s="5" t="s">
        <v>15</v>
      </c>
      <c r="C4595" s="5" t="s">
        <v>41</v>
      </c>
      <c r="D4595" s="3">
        <v>111087</v>
      </c>
    </row>
    <row r="4596" spans="1:4" x14ac:dyDescent="0.25">
      <c r="A4596" s="5">
        <v>2002</v>
      </c>
      <c r="B4596" s="5" t="s">
        <v>4</v>
      </c>
      <c r="C4596" s="5" t="s">
        <v>41</v>
      </c>
      <c r="D4596" s="3">
        <v>119811</v>
      </c>
    </row>
    <row r="4597" spans="1:4" x14ac:dyDescent="0.25">
      <c r="A4597" s="5">
        <v>2002</v>
      </c>
      <c r="B4597" s="5" t="s">
        <v>5</v>
      </c>
      <c r="C4597" s="5" t="s">
        <v>41</v>
      </c>
      <c r="D4597" s="3">
        <v>110745</v>
      </c>
    </row>
    <row r="4598" spans="1:4" x14ac:dyDescent="0.25">
      <c r="A4598" s="5">
        <v>2002</v>
      </c>
      <c r="B4598" s="5" t="s">
        <v>6</v>
      </c>
      <c r="C4598" s="5" t="s">
        <v>41</v>
      </c>
      <c r="D4598" s="3">
        <v>119427</v>
      </c>
    </row>
    <row r="4599" spans="1:4" x14ac:dyDescent="0.25">
      <c r="A4599" s="5">
        <v>2002</v>
      </c>
      <c r="B4599" s="5" t="s">
        <v>7</v>
      </c>
      <c r="C4599" s="5" t="s">
        <v>41</v>
      </c>
      <c r="D4599" s="3">
        <v>128142</v>
      </c>
    </row>
    <row r="4600" spans="1:4" x14ac:dyDescent="0.25">
      <c r="A4600" s="5">
        <v>2002</v>
      </c>
      <c r="B4600" s="5" t="s">
        <v>8</v>
      </c>
      <c r="C4600" s="5" t="s">
        <v>41</v>
      </c>
      <c r="D4600" s="3">
        <v>136042</v>
      </c>
    </row>
    <row r="4601" spans="1:4" x14ac:dyDescent="0.25">
      <c r="A4601" s="5">
        <v>2002</v>
      </c>
      <c r="B4601" s="5" t="s">
        <v>9</v>
      </c>
      <c r="C4601" s="5" t="s">
        <v>41</v>
      </c>
      <c r="D4601" s="3">
        <v>145189</v>
      </c>
    </row>
    <row r="4602" spans="1:4" x14ac:dyDescent="0.25">
      <c r="A4602" s="5">
        <v>2002</v>
      </c>
      <c r="B4602" s="5" t="s">
        <v>10</v>
      </c>
      <c r="C4602" s="5" t="s">
        <v>41</v>
      </c>
      <c r="D4602" s="3">
        <v>135771</v>
      </c>
    </row>
    <row r="4603" spans="1:4" x14ac:dyDescent="0.25">
      <c r="A4603" s="5">
        <v>2002</v>
      </c>
      <c r="B4603" s="5" t="s">
        <v>11</v>
      </c>
      <c r="C4603" s="5" t="s">
        <v>41</v>
      </c>
      <c r="D4603" s="3">
        <v>124638</v>
      </c>
    </row>
    <row r="4604" spans="1:4" x14ac:dyDescent="0.25">
      <c r="A4604" s="5">
        <v>2003</v>
      </c>
      <c r="B4604" s="5" t="s">
        <v>12</v>
      </c>
      <c r="C4604" s="5" t="s">
        <v>41</v>
      </c>
      <c r="D4604" s="3">
        <v>107455</v>
      </c>
    </row>
    <row r="4605" spans="1:4" x14ac:dyDescent="0.25">
      <c r="A4605" s="5">
        <v>2003</v>
      </c>
      <c r="B4605" s="5" t="s">
        <v>13</v>
      </c>
      <c r="C4605" s="5" t="s">
        <v>41</v>
      </c>
      <c r="D4605" s="3">
        <v>112339</v>
      </c>
    </row>
    <row r="4606" spans="1:4" x14ac:dyDescent="0.25">
      <c r="A4606" s="5">
        <v>2003</v>
      </c>
      <c r="B4606" s="5" t="s">
        <v>14</v>
      </c>
      <c r="C4606" s="5" t="s">
        <v>41</v>
      </c>
      <c r="D4606" s="3">
        <v>133684</v>
      </c>
    </row>
    <row r="4607" spans="1:4" x14ac:dyDescent="0.25">
      <c r="A4607" s="5">
        <v>2003</v>
      </c>
      <c r="B4607" s="5" t="s">
        <v>15</v>
      </c>
      <c r="C4607" s="5" t="s">
        <v>41</v>
      </c>
      <c r="D4607" s="3">
        <v>150694</v>
      </c>
    </row>
    <row r="4608" spans="1:4" x14ac:dyDescent="0.25">
      <c r="A4608" s="5">
        <v>2003</v>
      </c>
      <c r="B4608" s="5" t="s">
        <v>4</v>
      </c>
      <c r="C4608" s="5" t="s">
        <v>41</v>
      </c>
      <c r="D4608" s="3">
        <v>162611</v>
      </c>
    </row>
    <row r="4609" spans="1:4" x14ac:dyDescent="0.25">
      <c r="A4609" s="5">
        <v>2003</v>
      </c>
      <c r="B4609" s="5" t="s">
        <v>5</v>
      </c>
      <c r="C4609" s="5" t="s">
        <v>41</v>
      </c>
      <c r="D4609" s="3">
        <v>148974</v>
      </c>
    </row>
    <row r="4610" spans="1:4" x14ac:dyDescent="0.25">
      <c r="A4610" s="5">
        <v>2003</v>
      </c>
      <c r="B4610" s="5" t="s">
        <v>6</v>
      </c>
      <c r="C4610" s="5" t="s">
        <v>41</v>
      </c>
      <c r="D4610" s="3">
        <v>152338</v>
      </c>
    </row>
    <row r="4611" spans="1:4" x14ac:dyDescent="0.25">
      <c r="A4611" s="5">
        <v>2003</v>
      </c>
      <c r="B4611" s="5" t="s">
        <v>7</v>
      </c>
      <c r="C4611" s="5" t="s">
        <v>41</v>
      </c>
      <c r="D4611" s="3">
        <v>162543</v>
      </c>
    </row>
    <row r="4612" spans="1:4" x14ac:dyDescent="0.25">
      <c r="A4612" s="5">
        <v>2003</v>
      </c>
      <c r="B4612" s="5" t="s">
        <v>8</v>
      </c>
      <c r="C4612" s="5" t="s">
        <v>41</v>
      </c>
      <c r="D4612" s="3">
        <v>164789</v>
      </c>
    </row>
    <row r="4613" spans="1:4" x14ac:dyDescent="0.25">
      <c r="A4613" s="5">
        <v>2003</v>
      </c>
      <c r="B4613" s="5" t="s">
        <v>9</v>
      </c>
      <c r="C4613" s="5" t="s">
        <v>41</v>
      </c>
      <c r="D4613" s="3">
        <v>164789</v>
      </c>
    </row>
    <row r="4614" spans="1:4" x14ac:dyDescent="0.25">
      <c r="A4614" s="5">
        <v>2003</v>
      </c>
      <c r="B4614" s="5" t="s">
        <v>10</v>
      </c>
      <c r="C4614" s="5" t="s">
        <v>41</v>
      </c>
      <c r="D4614" s="3">
        <v>150068</v>
      </c>
    </row>
    <row r="4615" spans="1:4" x14ac:dyDescent="0.25">
      <c r="A4615" s="5">
        <v>2003</v>
      </c>
      <c r="B4615" s="5" t="s">
        <v>11</v>
      </c>
      <c r="C4615" s="5" t="s">
        <v>41</v>
      </c>
      <c r="D4615" s="3">
        <v>144716</v>
      </c>
    </row>
    <row r="4616" spans="1:4" x14ac:dyDescent="0.25">
      <c r="A4616" s="5">
        <v>2004</v>
      </c>
      <c r="B4616" s="5" t="s">
        <v>12</v>
      </c>
      <c r="C4616" s="5" t="s">
        <v>41</v>
      </c>
      <c r="D4616" s="3">
        <v>123278</v>
      </c>
    </row>
    <row r="4617" spans="1:4" x14ac:dyDescent="0.25">
      <c r="A4617" s="5">
        <v>2004</v>
      </c>
      <c r="B4617" s="5" t="s">
        <v>13</v>
      </c>
      <c r="C4617" s="5" t="s">
        <v>41</v>
      </c>
      <c r="D4617" s="3">
        <v>138265</v>
      </c>
    </row>
    <row r="4618" spans="1:4" x14ac:dyDescent="0.25">
      <c r="A4618" s="5">
        <v>2004</v>
      </c>
      <c r="B4618" s="5" t="s">
        <v>14</v>
      </c>
      <c r="C4618" s="5" t="s">
        <v>41</v>
      </c>
      <c r="D4618" s="3">
        <v>173266</v>
      </c>
    </row>
    <row r="4619" spans="1:4" x14ac:dyDescent="0.25">
      <c r="A4619" s="5">
        <v>2004</v>
      </c>
      <c r="B4619" s="5" t="s">
        <v>15</v>
      </c>
      <c r="C4619" s="5" t="s">
        <v>41</v>
      </c>
      <c r="D4619" s="3">
        <v>162772</v>
      </c>
    </row>
    <row r="4620" spans="1:4" x14ac:dyDescent="0.25">
      <c r="A4620" s="5">
        <v>2004</v>
      </c>
      <c r="B4620" s="5" t="s">
        <v>4</v>
      </c>
      <c r="C4620" s="5" t="s">
        <v>41</v>
      </c>
      <c r="D4620" s="3">
        <v>162708</v>
      </c>
    </row>
    <row r="4621" spans="1:4" x14ac:dyDescent="0.25">
      <c r="A4621" s="5">
        <v>2004</v>
      </c>
      <c r="B4621" s="5" t="s">
        <v>5</v>
      </c>
      <c r="C4621" s="5" t="s">
        <v>41</v>
      </c>
      <c r="D4621" s="3">
        <v>163361</v>
      </c>
    </row>
    <row r="4622" spans="1:4" x14ac:dyDescent="0.25">
      <c r="A4622" s="5">
        <v>2004</v>
      </c>
      <c r="B4622" s="5" t="s">
        <v>6</v>
      </c>
      <c r="C4622" s="5" t="s">
        <v>41</v>
      </c>
      <c r="D4622" s="3">
        <v>154192</v>
      </c>
    </row>
    <row r="4623" spans="1:4" x14ac:dyDescent="0.25">
      <c r="A4623" s="5">
        <v>2004</v>
      </c>
      <c r="B4623" s="5" t="s">
        <v>7</v>
      </c>
      <c r="C4623" s="5" t="s">
        <v>41</v>
      </c>
      <c r="D4623" s="3">
        <v>155177</v>
      </c>
    </row>
    <row r="4624" spans="1:4" x14ac:dyDescent="0.25">
      <c r="A4624" s="5">
        <v>2004</v>
      </c>
      <c r="B4624" s="5" t="s">
        <v>8</v>
      </c>
      <c r="C4624" s="5" t="s">
        <v>41</v>
      </c>
      <c r="D4624" s="3">
        <v>167601</v>
      </c>
    </row>
    <row r="4625" spans="1:4" x14ac:dyDescent="0.25">
      <c r="A4625" s="5">
        <v>2004</v>
      </c>
      <c r="B4625" s="5" t="s">
        <v>9</v>
      </c>
      <c r="C4625" s="5" t="s">
        <v>41</v>
      </c>
      <c r="D4625" s="3">
        <v>162507</v>
      </c>
    </row>
    <row r="4626" spans="1:4" x14ac:dyDescent="0.25">
      <c r="A4626" s="5">
        <v>2004</v>
      </c>
      <c r="B4626" s="5" t="s">
        <v>10</v>
      </c>
      <c r="C4626" s="5" t="s">
        <v>41</v>
      </c>
      <c r="D4626" s="3">
        <v>160398</v>
      </c>
    </row>
    <row r="4627" spans="1:4" x14ac:dyDescent="0.25">
      <c r="A4627" s="5">
        <v>2004</v>
      </c>
      <c r="B4627" s="5" t="s">
        <v>11</v>
      </c>
      <c r="C4627" s="5" t="s">
        <v>41</v>
      </c>
      <c r="D4627" s="3">
        <v>147904</v>
      </c>
    </row>
    <row r="4628" spans="1:4" x14ac:dyDescent="0.25">
      <c r="A4628" s="5">
        <v>2005</v>
      </c>
      <c r="B4628" s="5" t="s">
        <v>12</v>
      </c>
      <c r="C4628" s="5" t="s">
        <v>41</v>
      </c>
      <c r="D4628" s="3">
        <v>119800</v>
      </c>
    </row>
    <row r="4629" spans="1:4" x14ac:dyDescent="0.25">
      <c r="A4629" s="5">
        <v>2005</v>
      </c>
      <c r="B4629" s="5" t="s">
        <v>13</v>
      </c>
      <c r="C4629" s="5" t="s">
        <v>41</v>
      </c>
      <c r="D4629" s="3">
        <v>118884</v>
      </c>
    </row>
    <row r="4630" spans="1:4" x14ac:dyDescent="0.25">
      <c r="A4630" s="5">
        <v>2005</v>
      </c>
      <c r="B4630" s="5" t="s">
        <v>14</v>
      </c>
      <c r="C4630" s="5" t="s">
        <v>41</v>
      </c>
      <c r="D4630" s="3">
        <v>156219</v>
      </c>
    </row>
    <row r="4631" spans="1:4" x14ac:dyDescent="0.25">
      <c r="A4631" s="5">
        <v>2005</v>
      </c>
      <c r="B4631" s="5" t="s">
        <v>15</v>
      </c>
      <c r="C4631" s="5" t="s">
        <v>41</v>
      </c>
      <c r="D4631" s="3">
        <v>159887</v>
      </c>
    </row>
    <row r="4632" spans="1:4" x14ac:dyDescent="0.25">
      <c r="A4632" s="5">
        <v>2005</v>
      </c>
      <c r="B4632" s="5" t="s">
        <v>4</v>
      </c>
      <c r="C4632" s="5" t="s">
        <v>41</v>
      </c>
      <c r="D4632" s="3">
        <v>159365</v>
      </c>
    </row>
    <row r="4633" spans="1:4" x14ac:dyDescent="0.25">
      <c r="A4633" s="5">
        <v>2005</v>
      </c>
      <c r="B4633" s="5" t="s">
        <v>5</v>
      </c>
      <c r="C4633" s="5" t="s">
        <v>41</v>
      </c>
      <c r="D4633" s="3">
        <v>153066</v>
      </c>
    </row>
    <row r="4634" spans="1:4" x14ac:dyDescent="0.25">
      <c r="A4634" s="5">
        <v>2005</v>
      </c>
      <c r="B4634" s="5" t="s">
        <v>6</v>
      </c>
      <c r="C4634" s="5" t="s">
        <v>41</v>
      </c>
      <c r="D4634" s="3">
        <v>148616</v>
      </c>
    </row>
    <row r="4635" spans="1:4" x14ac:dyDescent="0.25">
      <c r="A4635" s="5">
        <v>2005</v>
      </c>
      <c r="B4635" s="5" t="s">
        <v>7</v>
      </c>
      <c r="C4635" s="5" t="s">
        <v>41</v>
      </c>
      <c r="D4635" s="3">
        <v>153619</v>
      </c>
    </row>
    <row r="4636" spans="1:4" x14ac:dyDescent="0.25">
      <c r="A4636" s="5">
        <v>2005</v>
      </c>
      <c r="B4636" s="5" t="s">
        <v>8</v>
      </c>
      <c r="C4636" s="5" t="s">
        <v>41</v>
      </c>
      <c r="D4636" s="3">
        <v>162715</v>
      </c>
    </row>
    <row r="4637" spans="1:4" x14ac:dyDescent="0.25">
      <c r="A4637" s="5">
        <v>2005</v>
      </c>
      <c r="B4637" s="5" t="s">
        <v>9</v>
      </c>
      <c r="C4637" s="5" t="s">
        <v>41</v>
      </c>
      <c r="D4637" s="3">
        <v>153652</v>
      </c>
    </row>
    <row r="4638" spans="1:4" x14ac:dyDescent="0.25">
      <c r="A4638" s="5">
        <v>2005</v>
      </c>
      <c r="B4638" s="5" t="s">
        <v>10</v>
      </c>
      <c r="C4638" s="5" t="s">
        <v>41</v>
      </c>
      <c r="D4638" s="3">
        <v>160352</v>
      </c>
    </row>
    <row r="4639" spans="1:4" x14ac:dyDescent="0.25">
      <c r="A4639" s="5">
        <v>2005</v>
      </c>
      <c r="B4639" s="5" t="s">
        <v>11</v>
      </c>
      <c r="C4639" s="5" t="s">
        <v>41</v>
      </c>
      <c r="D4639" s="3">
        <v>150082</v>
      </c>
    </row>
    <row r="4640" spans="1:4" x14ac:dyDescent="0.25">
      <c r="A4640" s="5">
        <v>2006</v>
      </c>
      <c r="B4640" s="5" t="s">
        <v>12</v>
      </c>
      <c r="C4640" s="5" t="s">
        <v>41</v>
      </c>
      <c r="D4640" s="3">
        <v>123786</v>
      </c>
    </row>
    <row r="4641" spans="1:4" x14ac:dyDescent="0.25">
      <c r="A4641" s="5">
        <v>2006</v>
      </c>
      <c r="B4641" s="5" t="s">
        <v>13</v>
      </c>
      <c r="C4641" s="5" t="s">
        <v>41</v>
      </c>
      <c r="D4641" s="3">
        <v>125111</v>
      </c>
    </row>
    <row r="4642" spans="1:4" x14ac:dyDescent="0.25">
      <c r="A4642" s="5">
        <v>2006</v>
      </c>
      <c r="B4642" s="5" t="s">
        <v>14</v>
      </c>
      <c r="C4642" s="5" t="s">
        <v>41</v>
      </c>
      <c r="D4642" s="3">
        <v>154923</v>
      </c>
    </row>
    <row r="4643" spans="1:4" x14ac:dyDescent="0.25">
      <c r="A4643" s="5">
        <v>2006</v>
      </c>
      <c r="B4643" s="5" t="s">
        <v>15</v>
      </c>
      <c r="C4643" s="5" t="s">
        <v>41</v>
      </c>
      <c r="D4643" s="3">
        <v>150608</v>
      </c>
    </row>
    <row r="4644" spans="1:4" x14ac:dyDescent="0.25">
      <c r="A4644" s="5">
        <v>2006</v>
      </c>
      <c r="B4644" s="5" t="s">
        <v>4</v>
      </c>
      <c r="C4644" s="5" t="s">
        <v>41</v>
      </c>
      <c r="D4644" s="3">
        <v>156214</v>
      </c>
    </row>
    <row r="4645" spans="1:4" x14ac:dyDescent="0.25">
      <c r="A4645" s="5">
        <v>2006</v>
      </c>
      <c r="B4645" s="5" t="s">
        <v>5</v>
      </c>
      <c r="C4645" s="5" t="s">
        <v>41</v>
      </c>
      <c r="D4645" s="3">
        <v>150061</v>
      </c>
    </row>
    <row r="4646" spans="1:4" x14ac:dyDescent="0.25">
      <c r="A4646" s="5">
        <v>2006</v>
      </c>
      <c r="B4646" s="5" t="s">
        <v>6</v>
      </c>
      <c r="C4646" s="5" t="s">
        <v>41</v>
      </c>
      <c r="D4646" s="3">
        <v>146172</v>
      </c>
    </row>
    <row r="4647" spans="1:4" x14ac:dyDescent="0.25">
      <c r="A4647" s="5">
        <v>2006</v>
      </c>
      <c r="B4647" s="5" t="s">
        <v>7</v>
      </c>
      <c r="C4647" s="5" t="s">
        <v>41</v>
      </c>
      <c r="D4647" s="3">
        <v>158195</v>
      </c>
    </row>
    <row r="4648" spans="1:4" x14ac:dyDescent="0.25">
      <c r="A4648" s="5">
        <v>2006</v>
      </c>
      <c r="B4648" s="5" t="s">
        <v>8</v>
      </c>
      <c r="C4648" s="5" t="s">
        <v>41</v>
      </c>
      <c r="D4648" s="3">
        <v>150149</v>
      </c>
    </row>
    <row r="4649" spans="1:4" x14ac:dyDescent="0.25">
      <c r="A4649" s="5">
        <v>2006</v>
      </c>
      <c r="B4649" s="5" t="s">
        <v>9</v>
      </c>
      <c r="C4649" s="5" t="s">
        <v>41</v>
      </c>
      <c r="D4649" s="3">
        <v>152607</v>
      </c>
    </row>
    <row r="4650" spans="1:4" x14ac:dyDescent="0.25">
      <c r="A4650" s="5">
        <v>2006</v>
      </c>
      <c r="B4650" s="5" t="s">
        <v>10</v>
      </c>
      <c r="C4650" s="5" t="s">
        <v>41</v>
      </c>
      <c r="D4650" s="3">
        <v>153455</v>
      </c>
    </row>
    <row r="4651" spans="1:4" x14ac:dyDescent="0.25">
      <c r="A4651" s="5">
        <v>2006</v>
      </c>
      <c r="B4651" s="5" t="s">
        <v>11</v>
      </c>
      <c r="C4651" s="5" t="s">
        <v>41</v>
      </c>
      <c r="D4651" s="3">
        <v>129958</v>
      </c>
    </row>
    <row r="4652" spans="1:4" x14ac:dyDescent="0.25">
      <c r="A4652" s="5">
        <v>2007</v>
      </c>
      <c r="B4652" s="5" t="s">
        <v>12</v>
      </c>
      <c r="C4652" s="5" t="s">
        <v>41</v>
      </c>
      <c r="D4652" s="3">
        <v>117978</v>
      </c>
    </row>
    <row r="4653" spans="1:4" x14ac:dyDescent="0.25">
      <c r="A4653" s="5">
        <v>2007</v>
      </c>
      <c r="B4653" s="5" t="s">
        <v>13</v>
      </c>
      <c r="C4653" s="5" t="s">
        <v>41</v>
      </c>
      <c r="D4653" s="3">
        <v>117790</v>
      </c>
    </row>
    <row r="4654" spans="1:4" x14ac:dyDescent="0.25">
      <c r="A4654" s="5">
        <v>2007</v>
      </c>
      <c r="B4654" s="5" t="s">
        <v>14</v>
      </c>
      <c r="C4654" s="5" t="s">
        <v>41</v>
      </c>
      <c r="D4654" s="3">
        <v>148492</v>
      </c>
    </row>
    <row r="4655" spans="1:4" x14ac:dyDescent="0.25">
      <c r="A4655" s="5">
        <v>2007</v>
      </c>
      <c r="B4655" s="5" t="s">
        <v>15</v>
      </c>
      <c r="C4655" s="5" t="s">
        <v>41</v>
      </c>
      <c r="D4655" s="3">
        <v>138594</v>
      </c>
    </row>
    <row r="4656" spans="1:4" x14ac:dyDescent="0.25">
      <c r="A4656" s="5">
        <v>2007</v>
      </c>
      <c r="B4656" s="5" t="s">
        <v>4</v>
      </c>
      <c r="C4656" s="5" t="s">
        <v>41</v>
      </c>
      <c r="D4656" s="3">
        <v>129827</v>
      </c>
    </row>
    <row r="4657" spans="1:4" x14ac:dyDescent="0.25">
      <c r="A4657" s="5">
        <v>2007</v>
      </c>
      <c r="B4657" s="5" t="s">
        <v>5</v>
      </c>
      <c r="C4657" s="5" t="s">
        <v>41</v>
      </c>
      <c r="D4657" s="3">
        <v>126267</v>
      </c>
    </row>
    <row r="4658" spans="1:4" x14ac:dyDescent="0.25">
      <c r="A4658" s="5">
        <v>2007</v>
      </c>
      <c r="B4658" s="5" t="s">
        <v>6</v>
      </c>
      <c r="C4658" s="5" t="s">
        <v>41</v>
      </c>
      <c r="D4658" s="3">
        <v>128815</v>
      </c>
    </row>
    <row r="4659" spans="1:4" x14ac:dyDescent="0.25">
      <c r="A4659" s="5">
        <v>2007</v>
      </c>
      <c r="B4659" s="5" t="s">
        <v>7</v>
      </c>
      <c r="C4659" s="5" t="s">
        <v>41</v>
      </c>
      <c r="D4659" s="3">
        <v>145219</v>
      </c>
    </row>
    <row r="4660" spans="1:4" x14ac:dyDescent="0.25">
      <c r="A4660" s="5">
        <v>2007</v>
      </c>
      <c r="B4660" s="5" t="s">
        <v>8</v>
      </c>
      <c r="C4660" s="5" t="s">
        <v>41</v>
      </c>
      <c r="D4660" s="3">
        <v>140953</v>
      </c>
    </row>
    <row r="4661" spans="1:4" x14ac:dyDescent="0.25">
      <c r="A4661" s="5">
        <v>2007</v>
      </c>
      <c r="B4661" s="5" t="s">
        <v>9</v>
      </c>
      <c r="C4661" s="5" t="s">
        <v>41</v>
      </c>
      <c r="D4661" s="3">
        <v>148459</v>
      </c>
    </row>
    <row r="4662" spans="1:4" x14ac:dyDescent="0.25">
      <c r="A4662" s="5">
        <v>2007</v>
      </c>
      <c r="B4662" s="5" t="s">
        <v>10</v>
      </c>
      <c r="C4662" s="5" t="s">
        <v>41</v>
      </c>
      <c r="D4662" s="3">
        <v>144835</v>
      </c>
    </row>
    <row r="4663" spans="1:4" x14ac:dyDescent="0.25">
      <c r="A4663" s="5">
        <v>2007</v>
      </c>
      <c r="B4663" s="5" t="s">
        <v>11</v>
      </c>
      <c r="C4663" s="5" t="s">
        <v>41</v>
      </c>
      <c r="D4663" s="3">
        <v>123968</v>
      </c>
    </row>
    <row r="4664" spans="1:4" x14ac:dyDescent="0.25">
      <c r="A4664" s="5">
        <v>2008</v>
      </c>
      <c r="B4664" s="5" t="s">
        <v>12</v>
      </c>
      <c r="C4664" s="5" t="s">
        <v>41</v>
      </c>
      <c r="D4664" s="3">
        <v>113576</v>
      </c>
    </row>
    <row r="4665" spans="1:4" x14ac:dyDescent="0.25">
      <c r="A4665" s="5">
        <v>2008</v>
      </c>
      <c r="B4665" s="5" t="s">
        <v>13</v>
      </c>
      <c r="C4665" s="5" t="s">
        <v>41</v>
      </c>
      <c r="D4665" s="3">
        <v>118658</v>
      </c>
    </row>
    <row r="4666" spans="1:4" x14ac:dyDescent="0.25">
      <c r="A4666" s="5">
        <v>2008</v>
      </c>
      <c r="B4666" s="5" t="s">
        <v>14</v>
      </c>
      <c r="C4666" s="5" t="s">
        <v>41</v>
      </c>
      <c r="D4666" s="3">
        <v>126431</v>
      </c>
    </row>
    <row r="4667" spans="1:4" x14ac:dyDescent="0.25">
      <c r="A4667" s="5">
        <v>2008</v>
      </c>
      <c r="B4667" s="5" t="s">
        <v>15</v>
      </c>
      <c r="C4667" s="5" t="s">
        <v>41</v>
      </c>
      <c r="D4667" s="3">
        <v>145171</v>
      </c>
    </row>
    <row r="4668" spans="1:4" x14ac:dyDescent="0.25">
      <c r="A4668" s="5">
        <v>2008</v>
      </c>
      <c r="B4668" s="5" t="s">
        <v>4</v>
      </c>
      <c r="C4668" s="5" t="s">
        <v>41</v>
      </c>
      <c r="D4668" s="3">
        <v>142683</v>
      </c>
    </row>
    <row r="4669" spans="1:4" x14ac:dyDescent="0.25">
      <c r="A4669" s="5">
        <v>2008</v>
      </c>
      <c r="B4669" s="5" t="s">
        <v>5</v>
      </c>
      <c r="C4669" s="5" t="s">
        <v>41</v>
      </c>
      <c r="D4669" s="3">
        <v>129353</v>
      </c>
    </row>
    <row r="4670" spans="1:4" x14ac:dyDescent="0.25">
      <c r="A4670" s="5">
        <v>2008</v>
      </c>
      <c r="B4670" s="5" t="s">
        <v>6</v>
      </c>
      <c r="C4670" s="5" t="s">
        <v>41</v>
      </c>
      <c r="D4670" s="3">
        <v>137252</v>
      </c>
    </row>
    <row r="4671" spans="1:4" x14ac:dyDescent="0.25">
      <c r="A4671" s="5">
        <v>2008</v>
      </c>
      <c r="B4671" s="5" t="s">
        <v>7</v>
      </c>
      <c r="C4671" s="5" t="s">
        <v>41</v>
      </c>
      <c r="D4671" s="3">
        <v>131351</v>
      </c>
    </row>
    <row r="4672" spans="1:4" x14ac:dyDescent="0.25">
      <c r="A4672" s="5">
        <v>2008</v>
      </c>
      <c r="B4672" s="5" t="s">
        <v>8</v>
      </c>
      <c r="C4672" s="5" t="s">
        <v>41</v>
      </c>
      <c r="D4672" s="3">
        <v>138215</v>
      </c>
    </row>
    <row r="4673" spans="1:4" x14ac:dyDescent="0.25">
      <c r="A4673" s="5">
        <v>2008</v>
      </c>
      <c r="B4673" s="5" t="s">
        <v>9</v>
      </c>
      <c r="C4673" s="5" t="s">
        <v>41</v>
      </c>
      <c r="D4673" s="3">
        <v>141992</v>
      </c>
    </row>
    <row r="4674" spans="1:4" x14ac:dyDescent="0.25">
      <c r="A4674" s="5">
        <v>2008</v>
      </c>
      <c r="B4674" s="5" t="s">
        <v>10</v>
      </c>
      <c r="C4674" s="5" t="s">
        <v>41</v>
      </c>
      <c r="D4674" s="3">
        <v>126594</v>
      </c>
    </row>
    <row r="4675" spans="1:4" x14ac:dyDescent="0.25">
      <c r="A4675" s="5">
        <v>2008</v>
      </c>
      <c r="B4675" s="5" t="s">
        <v>11</v>
      </c>
      <c r="C4675" s="5" t="s">
        <v>41</v>
      </c>
      <c r="D4675" s="3">
        <v>118055</v>
      </c>
    </row>
    <row r="4676" spans="1:4" x14ac:dyDescent="0.25">
      <c r="A4676" s="5">
        <v>2009</v>
      </c>
      <c r="B4676" s="5" t="s">
        <v>12</v>
      </c>
      <c r="C4676" s="5" t="s">
        <v>41</v>
      </c>
      <c r="D4676" s="3">
        <v>100844</v>
      </c>
    </row>
    <row r="4677" spans="1:4" x14ac:dyDescent="0.25">
      <c r="A4677" s="5">
        <v>2009</v>
      </c>
      <c r="B4677" s="5" t="s">
        <v>13</v>
      </c>
      <c r="C4677" s="5" t="s">
        <v>41</v>
      </c>
      <c r="D4677" s="3">
        <v>94986</v>
      </c>
    </row>
    <row r="4678" spans="1:4" x14ac:dyDescent="0.25">
      <c r="A4678" s="5">
        <v>2009</v>
      </c>
      <c r="B4678" s="5" t="s">
        <v>14</v>
      </c>
      <c r="C4678" s="5" t="s">
        <v>41</v>
      </c>
      <c r="D4678" s="3">
        <v>114220</v>
      </c>
    </row>
    <row r="4679" spans="1:4" x14ac:dyDescent="0.25">
      <c r="A4679" s="5">
        <v>2009</v>
      </c>
      <c r="B4679" s="5" t="s">
        <v>15</v>
      </c>
      <c r="C4679" s="5" t="s">
        <v>41</v>
      </c>
      <c r="D4679" s="3">
        <v>116535</v>
      </c>
    </row>
    <row r="4680" spans="1:4" x14ac:dyDescent="0.25">
      <c r="A4680" s="5">
        <v>2009</v>
      </c>
      <c r="B4680" s="5" t="s">
        <v>4</v>
      </c>
      <c r="C4680" s="5" t="s">
        <v>41</v>
      </c>
      <c r="D4680" s="3">
        <v>116422</v>
      </c>
    </row>
    <row r="4681" spans="1:4" x14ac:dyDescent="0.25">
      <c r="A4681" s="5">
        <v>2009</v>
      </c>
      <c r="B4681" s="5" t="s">
        <v>5</v>
      </c>
      <c r="C4681" s="5" t="s">
        <v>41</v>
      </c>
      <c r="D4681" s="3">
        <v>121598</v>
      </c>
    </row>
    <row r="4682" spans="1:4" x14ac:dyDescent="0.25">
      <c r="A4682" s="5">
        <v>2009</v>
      </c>
      <c r="B4682" s="5" t="s">
        <v>6</v>
      </c>
      <c r="C4682" s="5" t="s">
        <v>41</v>
      </c>
      <c r="D4682" s="3">
        <v>109073</v>
      </c>
    </row>
    <row r="4683" spans="1:4" x14ac:dyDescent="0.25">
      <c r="A4683" s="5">
        <v>2009</v>
      </c>
      <c r="B4683" s="5" t="s">
        <v>7</v>
      </c>
      <c r="C4683" s="5" t="s">
        <v>41</v>
      </c>
      <c r="D4683" s="3">
        <v>115518</v>
      </c>
    </row>
    <row r="4684" spans="1:4" x14ac:dyDescent="0.25">
      <c r="A4684" s="5">
        <v>2009</v>
      </c>
      <c r="B4684" s="5" t="s">
        <v>8</v>
      </c>
      <c r="C4684" s="5" t="s">
        <v>41</v>
      </c>
      <c r="D4684" s="3">
        <v>125575</v>
      </c>
    </row>
    <row r="4685" spans="1:4" x14ac:dyDescent="0.25">
      <c r="A4685" s="5">
        <v>2009</v>
      </c>
      <c r="B4685" s="5" t="s">
        <v>9</v>
      </c>
      <c r="C4685" s="5" t="s">
        <v>41</v>
      </c>
      <c r="D4685" s="3">
        <v>126061</v>
      </c>
    </row>
    <row r="4686" spans="1:4" x14ac:dyDescent="0.25">
      <c r="A4686" s="5">
        <v>2009</v>
      </c>
      <c r="B4686" s="5" t="s">
        <v>10</v>
      </c>
      <c r="C4686" s="5" t="s">
        <v>41</v>
      </c>
      <c r="D4686" s="3">
        <v>115888</v>
      </c>
    </row>
    <row r="4687" spans="1:4" x14ac:dyDescent="0.25">
      <c r="A4687" s="5">
        <v>2009</v>
      </c>
      <c r="B4687" s="5" t="s">
        <v>11</v>
      </c>
      <c r="C4687" s="5" t="s">
        <v>41</v>
      </c>
      <c r="D4687" s="3">
        <v>110951</v>
      </c>
    </row>
    <row r="4688" spans="1:4" x14ac:dyDescent="0.25">
      <c r="A4688" s="5">
        <v>2010</v>
      </c>
      <c r="B4688" s="5" t="s">
        <v>12</v>
      </c>
      <c r="C4688" s="5" t="s">
        <v>41</v>
      </c>
      <c r="D4688" s="3">
        <v>90609</v>
      </c>
    </row>
    <row r="4689" spans="1:4" x14ac:dyDescent="0.25">
      <c r="A4689" s="5">
        <v>2010</v>
      </c>
      <c r="B4689" s="5" t="s">
        <v>13</v>
      </c>
      <c r="C4689" s="5" t="s">
        <v>41</v>
      </c>
      <c r="D4689" s="3">
        <v>101234</v>
      </c>
    </row>
    <row r="4690" spans="1:4" x14ac:dyDescent="0.25">
      <c r="A4690" s="5">
        <v>2010</v>
      </c>
      <c r="B4690" s="5" t="s">
        <v>14</v>
      </c>
      <c r="C4690" s="5" t="s">
        <v>41</v>
      </c>
      <c r="D4690" s="3">
        <v>129469</v>
      </c>
    </row>
    <row r="4691" spans="1:4" x14ac:dyDescent="0.25">
      <c r="A4691" s="5">
        <v>2010</v>
      </c>
      <c r="B4691" s="5" t="s">
        <v>15</v>
      </c>
      <c r="C4691" s="5" t="s">
        <v>41</v>
      </c>
      <c r="D4691" s="3">
        <v>129994</v>
      </c>
    </row>
    <row r="4692" spans="1:4" x14ac:dyDescent="0.25">
      <c r="A4692" s="5">
        <v>2010</v>
      </c>
      <c r="B4692" s="5" t="s">
        <v>4</v>
      </c>
      <c r="C4692" s="5" t="s">
        <v>41</v>
      </c>
      <c r="D4692" s="3">
        <v>120577</v>
      </c>
    </row>
    <row r="4693" spans="1:4" x14ac:dyDescent="0.25">
      <c r="A4693" s="5">
        <v>2010</v>
      </c>
      <c r="B4693" s="5" t="s">
        <v>5</v>
      </c>
      <c r="C4693" s="5" t="s">
        <v>41</v>
      </c>
      <c r="D4693" s="3">
        <v>129736</v>
      </c>
    </row>
    <row r="4694" spans="1:4" x14ac:dyDescent="0.25">
      <c r="A4694" s="5">
        <v>2010</v>
      </c>
      <c r="B4694" s="5" t="s">
        <v>6</v>
      </c>
      <c r="C4694" s="5" t="s">
        <v>41</v>
      </c>
      <c r="D4694" s="3">
        <v>119842</v>
      </c>
    </row>
    <row r="4695" spans="1:4" x14ac:dyDescent="0.25">
      <c r="A4695" s="5">
        <v>2010</v>
      </c>
      <c r="B4695" s="5" t="s">
        <v>7</v>
      </c>
      <c r="C4695" s="5" t="s">
        <v>41</v>
      </c>
      <c r="D4695" s="3">
        <v>129532</v>
      </c>
    </row>
    <row r="4696" spans="1:4" x14ac:dyDescent="0.25">
      <c r="A4696" s="5">
        <v>2010</v>
      </c>
      <c r="B4696" s="5" t="s">
        <v>8</v>
      </c>
      <c r="C4696" s="5" t="s">
        <v>41</v>
      </c>
      <c r="D4696" s="3">
        <v>133195</v>
      </c>
    </row>
    <row r="4697" spans="1:4" x14ac:dyDescent="0.25">
      <c r="A4697" s="5">
        <v>2010</v>
      </c>
      <c r="B4697" s="5" t="s">
        <v>9</v>
      </c>
      <c r="C4697" s="5" t="s">
        <v>41</v>
      </c>
      <c r="D4697" s="3">
        <v>115251</v>
      </c>
    </row>
    <row r="4698" spans="1:4" x14ac:dyDescent="0.25">
      <c r="A4698" s="5">
        <v>2010</v>
      </c>
      <c r="B4698" s="5" t="s">
        <v>10</v>
      </c>
      <c r="C4698" s="5" t="s">
        <v>41</v>
      </c>
      <c r="D4698" s="3">
        <v>117442</v>
      </c>
    </row>
    <row r="4699" spans="1:4" x14ac:dyDescent="0.25">
      <c r="A4699" s="5">
        <v>2010</v>
      </c>
      <c r="B4699" s="5" t="s">
        <v>11</v>
      </c>
      <c r="C4699" s="5" t="s">
        <v>41</v>
      </c>
      <c r="D4699" s="3">
        <v>108613</v>
      </c>
    </row>
    <row r="4700" spans="1:4" x14ac:dyDescent="0.25">
      <c r="A4700" s="5">
        <v>2011</v>
      </c>
      <c r="B4700" s="5" t="s">
        <v>12</v>
      </c>
      <c r="C4700" s="5" t="s">
        <v>41</v>
      </c>
      <c r="D4700" s="3">
        <v>92002</v>
      </c>
    </row>
    <row r="4701" spans="1:4" x14ac:dyDescent="0.25">
      <c r="A4701" s="5">
        <v>2011</v>
      </c>
      <c r="B4701" s="5" t="s">
        <v>13</v>
      </c>
      <c r="C4701" s="5" t="s">
        <v>41</v>
      </c>
      <c r="D4701" s="3">
        <v>88568</v>
      </c>
    </row>
    <row r="4702" spans="1:4" x14ac:dyDescent="0.25">
      <c r="A4702" s="5">
        <v>2011</v>
      </c>
      <c r="B4702" s="5" t="s">
        <v>14</v>
      </c>
      <c r="C4702" s="5" t="s">
        <v>41</v>
      </c>
      <c r="D4702" s="3">
        <v>97977</v>
      </c>
    </row>
    <row r="4703" spans="1:4" x14ac:dyDescent="0.25">
      <c r="A4703" s="5">
        <v>2011</v>
      </c>
      <c r="B4703" s="5" t="s">
        <v>15</v>
      </c>
      <c r="C4703" s="5" t="s">
        <v>41</v>
      </c>
      <c r="D4703" s="3">
        <v>103245</v>
      </c>
    </row>
    <row r="4704" spans="1:4" x14ac:dyDescent="0.25">
      <c r="A4704" s="5">
        <v>2011</v>
      </c>
      <c r="B4704" s="5" t="s">
        <v>4</v>
      </c>
      <c r="C4704" s="5" t="s">
        <v>41</v>
      </c>
      <c r="D4704" s="3">
        <v>113863</v>
      </c>
    </row>
    <row r="4705" spans="1:4" x14ac:dyDescent="0.25">
      <c r="A4705" s="5">
        <v>2011</v>
      </c>
      <c r="B4705" s="5" t="s">
        <v>5</v>
      </c>
      <c r="C4705" s="5" t="s">
        <v>41</v>
      </c>
      <c r="D4705" s="3">
        <v>109170</v>
      </c>
    </row>
    <row r="4706" spans="1:4" x14ac:dyDescent="0.25">
      <c r="A4706" s="5">
        <v>2011</v>
      </c>
      <c r="B4706" s="5" t="s">
        <v>6</v>
      </c>
      <c r="C4706" s="5" t="s">
        <v>41</v>
      </c>
      <c r="D4706" s="3">
        <v>73113</v>
      </c>
    </row>
    <row r="4707" spans="1:4" x14ac:dyDescent="0.25">
      <c r="A4707" s="5">
        <v>2011</v>
      </c>
      <c r="B4707" s="5" t="s">
        <v>7</v>
      </c>
      <c r="C4707" s="5" t="s">
        <v>41</v>
      </c>
      <c r="D4707" s="3">
        <v>99408</v>
      </c>
    </row>
    <row r="4708" spans="1:4" x14ac:dyDescent="0.25">
      <c r="A4708" s="5">
        <v>2011</v>
      </c>
      <c r="B4708" s="5" t="s">
        <v>8</v>
      </c>
      <c r="C4708" s="5" t="s">
        <v>41</v>
      </c>
      <c r="D4708" s="3">
        <v>114510</v>
      </c>
    </row>
    <row r="4709" spans="1:4" x14ac:dyDescent="0.25">
      <c r="A4709" s="5">
        <v>2011</v>
      </c>
      <c r="B4709" s="5" t="s">
        <v>9</v>
      </c>
      <c r="C4709" s="5" t="s">
        <v>41</v>
      </c>
      <c r="D4709" s="3">
        <v>97840</v>
      </c>
    </row>
    <row r="4710" spans="1:4" x14ac:dyDescent="0.25">
      <c r="A4710" s="5">
        <v>2011</v>
      </c>
      <c r="B4710" s="5" t="s">
        <v>10</v>
      </c>
      <c r="C4710" s="5" t="s">
        <v>41</v>
      </c>
      <c r="D4710" s="3">
        <v>114836</v>
      </c>
    </row>
    <row r="4711" spans="1:4" x14ac:dyDescent="0.25">
      <c r="A4711" s="5">
        <v>2011</v>
      </c>
      <c r="B4711" s="5" t="s">
        <v>11</v>
      </c>
      <c r="C4711" s="5" t="s">
        <v>41</v>
      </c>
      <c r="D4711" s="3">
        <v>99104</v>
      </c>
    </row>
    <row r="4712" spans="1:4" x14ac:dyDescent="0.25">
      <c r="A4712" s="5">
        <v>2012</v>
      </c>
      <c r="B4712" s="5" t="s">
        <v>12</v>
      </c>
      <c r="C4712" s="5" t="s">
        <v>41</v>
      </c>
      <c r="D4712" s="3">
        <v>84984</v>
      </c>
    </row>
    <row r="4713" spans="1:4" x14ac:dyDescent="0.25">
      <c r="A4713" s="5">
        <v>2012</v>
      </c>
      <c r="B4713" s="5" t="s">
        <v>13</v>
      </c>
      <c r="C4713" s="5" t="s">
        <v>41</v>
      </c>
      <c r="D4713" s="3">
        <v>76631</v>
      </c>
    </row>
    <row r="4714" spans="1:4" x14ac:dyDescent="0.25">
      <c r="A4714" s="5">
        <v>2012</v>
      </c>
      <c r="B4714" s="5" t="s">
        <v>14</v>
      </c>
      <c r="C4714" s="5" t="s">
        <v>41</v>
      </c>
      <c r="D4714" s="3">
        <v>109682</v>
      </c>
    </row>
    <row r="4715" spans="1:4" x14ac:dyDescent="0.25">
      <c r="A4715" s="5">
        <v>2012</v>
      </c>
      <c r="B4715" s="5" t="s">
        <v>15</v>
      </c>
      <c r="C4715" s="5" t="s">
        <v>41</v>
      </c>
      <c r="D4715" s="3">
        <v>98198</v>
      </c>
    </row>
    <row r="4716" spans="1:4" x14ac:dyDescent="0.25">
      <c r="A4716" s="5">
        <v>2012</v>
      </c>
      <c r="B4716" s="5" t="s">
        <v>4</v>
      </c>
      <c r="C4716" s="5" t="s">
        <v>41</v>
      </c>
      <c r="D4716" s="3">
        <v>109311</v>
      </c>
    </row>
    <row r="4717" spans="1:4" x14ac:dyDescent="0.25">
      <c r="A4717" s="5">
        <v>2012</v>
      </c>
      <c r="B4717" s="5" t="s">
        <v>5</v>
      </c>
      <c r="C4717" s="5" t="s">
        <v>41</v>
      </c>
      <c r="D4717" s="3">
        <v>106280</v>
      </c>
    </row>
    <row r="4718" spans="1:4" x14ac:dyDescent="0.25">
      <c r="A4718" s="5">
        <v>2012</v>
      </c>
      <c r="B4718" s="5" t="s">
        <v>6</v>
      </c>
      <c r="C4718" s="5" t="s">
        <v>41</v>
      </c>
      <c r="D4718" s="3">
        <v>102824</v>
      </c>
    </row>
    <row r="4719" spans="1:4" x14ac:dyDescent="0.25">
      <c r="A4719" s="5">
        <v>2012</v>
      </c>
      <c r="B4719" s="5" t="s">
        <v>7</v>
      </c>
      <c r="C4719" s="5" t="s">
        <v>41</v>
      </c>
      <c r="D4719" s="3">
        <v>93704</v>
      </c>
    </row>
    <row r="4720" spans="1:4" x14ac:dyDescent="0.25">
      <c r="A4720" s="5">
        <v>2012</v>
      </c>
      <c r="B4720" s="5" t="s">
        <v>8</v>
      </c>
      <c r="C4720" s="5" t="s">
        <v>41</v>
      </c>
      <c r="D4720" s="3">
        <v>91818</v>
      </c>
    </row>
    <row r="4721" spans="1:4" x14ac:dyDescent="0.25">
      <c r="A4721" s="5">
        <v>2012</v>
      </c>
      <c r="B4721" s="5" t="s">
        <v>9</v>
      </c>
      <c r="C4721" s="5" t="s">
        <v>41</v>
      </c>
      <c r="D4721" s="3">
        <v>99180</v>
      </c>
    </row>
    <row r="4722" spans="1:4" x14ac:dyDescent="0.25">
      <c r="A4722" s="5">
        <v>2012</v>
      </c>
      <c r="B4722" s="5" t="s">
        <v>10</v>
      </c>
      <c r="C4722" s="5" t="s">
        <v>41</v>
      </c>
      <c r="D4722" s="3">
        <v>90245</v>
      </c>
    </row>
    <row r="4723" spans="1:4" x14ac:dyDescent="0.25">
      <c r="A4723" s="5">
        <v>2012</v>
      </c>
      <c r="B4723" s="5" t="s">
        <v>11</v>
      </c>
      <c r="C4723" s="5" t="s">
        <v>41</v>
      </c>
      <c r="D4723" s="3">
        <v>80914</v>
      </c>
    </row>
    <row r="4724" spans="1:4" x14ac:dyDescent="0.25">
      <c r="A4724" s="5">
        <v>2013</v>
      </c>
      <c r="B4724" s="5" t="s">
        <v>12</v>
      </c>
      <c r="C4724" s="5" t="s">
        <v>41</v>
      </c>
      <c r="D4724" s="3">
        <v>66997</v>
      </c>
    </row>
    <row r="4725" spans="1:4" x14ac:dyDescent="0.25">
      <c r="A4725" s="5">
        <v>2013</v>
      </c>
      <c r="B4725" s="5" t="s">
        <v>13</v>
      </c>
      <c r="C4725" s="5" t="s">
        <v>41</v>
      </c>
      <c r="D4725" s="3">
        <v>64504</v>
      </c>
    </row>
    <row r="4726" spans="1:4" x14ac:dyDescent="0.25">
      <c r="A4726" s="5">
        <v>2013</v>
      </c>
      <c r="B4726" s="5" t="s">
        <v>14</v>
      </c>
      <c r="C4726" s="5" t="s">
        <v>41</v>
      </c>
      <c r="D4726" s="3">
        <v>60852</v>
      </c>
    </row>
    <row r="4727" spans="1:4" x14ac:dyDescent="0.25">
      <c r="A4727" s="5">
        <v>2013</v>
      </c>
      <c r="B4727" s="5" t="s">
        <v>15</v>
      </c>
      <c r="C4727" s="5" t="s">
        <v>41</v>
      </c>
      <c r="D4727" s="3">
        <v>72124</v>
      </c>
    </row>
    <row r="4728" spans="1:4" x14ac:dyDescent="0.25">
      <c r="A4728" s="5">
        <v>2013</v>
      </c>
      <c r="B4728" s="5" t="s">
        <v>4</v>
      </c>
      <c r="C4728" s="5" t="s">
        <v>41</v>
      </c>
      <c r="D4728" s="3">
        <v>82933</v>
      </c>
    </row>
    <row r="4729" spans="1:4" x14ac:dyDescent="0.25">
      <c r="A4729" s="5">
        <v>2013</v>
      </c>
      <c r="B4729" s="5" t="s">
        <v>5</v>
      </c>
      <c r="C4729" s="5" t="s">
        <v>41</v>
      </c>
      <c r="D4729" s="3">
        <v>74746</v>
      </c>
    </row>
    <row r="4730" spans="1:4" x14ac:dyDescent="0.25">
      <c r="A4730" s="5">
        <v>2013</v>
      </c>
      <c r="B4730" s="5" t="s">
        <v>6</v>
      </c>
      <c r="C4730" s="5" t="s">
        <v>41</v>
      </c>
      <c r="D4730" s="3">
        <v>82396</v>
      </c>
    </row>
    <row r="4731" spans="1:4" x14ac:dyDescent="0.25">
      <c r="A4731" s="5">
        <v>2013</v>
      </c>
      <c r="B4731" s="5" t="s">
        <v>7</v>
      </c>
      <c r="C4731" s="5" t="s">
        <v>41</v>
      </c>
      <c r="D4731" s="3">
        <v>74735</v>
      </c>
    </row>
    <row r="4732" spans="1:4" x14ac:dyDescent="0.25">
      <c r="A4732" s="5">
        <v>2013</v>
      </c>
      <c r="B4732" s="5" t="s">
        <v>8</v>
      </c>
      <c r="C4732" s="5" t="s">
        <v>41</v>
      </c>
      <c r="D4732" s="3">
        <v>71277</v>
      </c>
    </row>
    <row r="4733" spans="1:4" x14ac:dyDescent="0.25">
      <c r="A4733" s="5">
        <v>2013</v>
      </c>
      <c r="B4733" s="5" t="s">
        <v>9</v>
      </c>
      <c r="C4733" s="5" t="s">
        <v>41</v>
      </c>
      <c r="D4733" s="3">
        <v>83975</v>
      </c>
    </row>
    <row r="4734" spans="1:4" x14ac:dyDescent="0.25">
      <c r="A4734" s="5">
        <v>2013</v>
      </c>
      <c r="B4734" s="5" t="s">
        <v>10</v>
      </c>
      <c r="C4734" s="5" t="s">
        <v>41</v>
      </c>
      <c r="D4734" s="3">
        <v>79143</v>
      </c>
    </row>
    <row r="4735" spans="1:4" x14ac:dyDescent="0.25">
      <c r="A4735" s="5">
        <v>2013</v>
      </c>
      <c r="B4735" s="5" t="s">
        <v>11</v>
      </c>
      <c r="C4735" s="5" t="s">
        <v>41</v>
      </c>
      <c r="D4735" s="3">
        <v>67659</v>
      </c>
    </row>
    <row r="4736" spans="1:4" x14ac:dyDescent="0.25">
      <c r="A4736" s="5">
        <v>2014</v>
      </c>
      <c r="B4736" s="5" t="s">
        <v>12</v>
      </c>
      <c r="C4736" s="5" t="s">
        <v>41</v>
      </c>
      <c r="D4736" s="3">
        <v>59105</v>
      </c>
    </row>
    <row r="4737" spans="1:4" x14ac:dyDescent="0.25">
      <c r="A4737" s="5">
        <v>2014</v>
      </c>
      <c r="B4737" s="5" t="s">
        <v>13</v>
      </c>
      <c r="C4737" s="5" t="s">
        <v>41</v>
      </c>
      <c r="D4737" s="3">
        <v>56721</v>
      </c>
    </row>
    <row r="4738" spans="1:4" x14ac:dyDescent="0.25">
      <c r="A4738" s="5">
        <v>2014</v>
      </c>
      <c r="B4738" s="5" t="s">
        <v>14</v>
      </c>
      <c r="C4738" s="5" t="s">
        <v>41</v>
      </c>
      <c r="D4738" s="3">
        <v>62113</v>
      </c>
    </row>
    <row r="4739" spans="1:4" x14ac:dyDescent="0.25">
      <c r="A4739" s="5">
        <v>2014</v>
      </c>
      <c r="B4739" s="5" t="s">
        <v>15</v>
      </c>
      <c r="C4739" s="5" t="s">
        <v>41</v>
      </c>
      <c r="D4739" s="3">
        <v>84765</v>
      </c>
    </row>
    <row r="4740" spans="1:4" x14ac:dyDescent="0.25">
      <c r="A4740" s="5">
        <v>2014</v>
      </c>
      <c r="B4740" s="5" t="s">
        <v>4</v>
      </c>
      <c r="C4740" s="5" t="s">
        <v>41</v>
      </c>
      <c r="D4740" s="3">
        <v>72875</v>
      </c>
    </row>
    <row r="4741" spans="1:4" x14ac:dyDescent="0.25">
      <c r="A4741" s="5">
        <v>2014</v>
      </c>
      <c r="B4741" s="5" t="s">
        <v>5</v>
      </c>
      <c r="C4741" s="5" t="s">
        <v>41</v>
      </c>
      <c r="D4741" s="3">
        <v>61630</v>
      </c>
    </row>
    <row r="4742" spans="1:4" x14ac:dyDescent="0.25">
      <c r="A4742" s="5">
        <v>2014</v>
      </c>
      <c r="B4742" s="5" t="s">
        <v>6</v>
      </c>
      <c r="C4742" s="5" t="s">
        <v>41</v>
      </c>
      <c r="D4742" s="3">
        <v>56526</v>
      </c>
    </row>
    <row r="4743" spans="1:4" x14ac:dyDescent="0.25">
      <c r="A4743" s="5">
        <v>2014</v>
      </c>
      <c r="B4743" s="5" t="s">
        <v>7</v>
      </c>
      <c r="C4743" s="5" t="s">
        <v>41</v>
      </c>
      <c r="D4743" s="3">
        <v>52268</v>
      </c>
    </row>
    <row r="4744" spans="1:4" x14ac:dyDescent="0.25">
      <c r="A4744" s="5">
        <v>2014</v>
      </c>
      <c r="B4744" s="5" t="s">
        <v>8</v>
      </c>
      <c r="C4744" s="5" t="s">
        <v>41</v>
      </c>
      <c r="D4744" s="3">
        <v>63514</v>
      </c>
    </row>
    <row r="4745" spans="1:4" x14ac:dyDescent="0.25">
      <c r="A4745" s="5">
        <v>2014</v>
      </c>
      <c r="B4745" s="5" t="s">
        <v>9</v>
      </c>
      <c r="C4745" s="5" t="s">
        <v>41</v>
      </c>
      <c r="D4745" s="3">
        <v>62617</v>
      </c>
    </row>
    <row r="4746" spans="1:4" x14ac:dyDescent="0.25">
      <c r="A4746" s="5">
        <v>2014</v>
      </c>
      <c r="B4746" s="5" t="s">
        <v>10</v>
      </c>
      <c r="C4746" s="5" t="s">
        <v>41</v>
      </c>
      <c r="D4746" s="3">
        <v>63688</v>
      </c>
    </row>
    <row r="4747" spans="1:4" x14ac:dyDescent="0.25">
      <c r="A4747" s="5">
        <v>2014</v>
      </c>
      <c r="B4747" s="5" t="s">
        <v>11</v>
      </c>
      <c r="C4747" s="5" t="s">
        <v>41</v>
      </c>
      <c r="D4747" s="3">
        <v>56554</v>
      </c>
    </row>
    <row r="4748" spans="1:4" x14ac:dyDescent="0.25">
      <c r="A4748" s="5">
        <v>2015</v>
      </c>
      <c r="B4748" s="5" t="s">
        <v>12</v>
      </c>
      <c r="C4748" s="5" t="s">
        <v>41</v>
      </c>
      <c r="D4748" s="3">
        <v>53853</v>
      </c>
    </row>
    <row r="4749" spans="1:4" x14ac:dyDescent="0.25">
      <c r="A4749" s="5">
        <v>2015</v>
      </c>
      <c r="B4749" s="5" t="s">
        <v>13</v>
      </c>
      <c r="C4749" s="5" t="s">
        <v>41</v>
      </c>
      <c r="D4749" s="3">
        <v>62901</v>
      </c>
    </row>
    <row r="4750" spans="1:4" x14ac:dyDescent="0.25">
      <c r="A4750" s="5">
        <v>2015</v>
      </c>
      <c r="B4750" s="5" t="s">
        <v>14</v>
      </c>
      <c r="C4750" s="5" t="s">
        <v>41</v>
      </c>
      <c r="D4750" s="3">
        <v>81835</v>
      </c>
    </row>
    <row r="4751" spans="1:4" x14ac:dyDescent="0.25">
      <c r="A4751" s="5">
        <v>2015</v>
      </c>
      <c r="B4751" s="5" t="s">
        <v>15</v>
      </c>
      <c r="C4751" s="5" t="s">
        <v>41</v>
      </c>
      <c r="D4751" s="3">
        <v>88671</v>
      </c>
    </row>
    <row r="4752" spans="1:4" x14ac:dyDescent="0.25">
      <c r="A4752" s="5">
        <v>2015</v>
      </c>
      <c r="B4752" s="5" t="s">
        <v>4</v>
      </c>
      <c r="C4752" s="5" t="s">
        <v>41</v>
      </c>
      <c r="D4752" s="3">
        <v>90406</v>
      </c>
    </row>
    <row r="4753" spans="1:4" x14ac:dyDescent="0.25">
      <c r="A4753" s="5">
        <v>2015</v>
      </c>
      <c r="B4753" s="5" t="s">
        <v>5</v>
      </c>
      <c r="C4753" s="5" t="s">
        <v>41</v>
      </c>
      <c r="D4753" s="3">
        <v>87636</v>
      </c>
    </row>
    <row r="4754" spans="1:4" x14ac:dyDescent="0.25">
      <c r="A4754" s="5">
        <v>2015</v>
      </c>
      <c r="B4754" s="5" t="s">
        <v>6</v>
      </c>
      <c r="C4754" s="5" t="s">
        <v>41</v>
      </c>
      <c r="D4754" s="3">
        <v>88789</v>
      </c>
    </row>
    <row r="4755" spans="1:4" x14ac:dyDescent="0.25">
      <c r="A4755" s="5">
        <v>2015</v>
      </c>
      <c r="B4755" s="5" t="s">
        <v>7</v>
      </c>
      <c r="C4755" s="5" t="s">
        <v>41</v>
      </c>
      <c r="D4755" s="3">
        <v>92011</v>
      </c>
    </row>
    <row r="4756" spans="1:4" x14ac:dyDescent="0.25">
      <c r="A4756" s="5">
        <v>2015</v>
      </c>
      <c r="B4756" s="5" t="s">
        <v>8</v>
      </c>
      <c r="C4756" s="5" t="s">
        <v>41</v>
      </c>
      <c r="D4756" s="3">
        <v>93897</v>
      </c>
    </row>
    <row r="4757" spans="1:4" x14ac:dyDescent="0.25">
      <c r="A4757" s="5">
        <v>2015</v>
      </c>
      <c r="B4757" s="5" t="s">
        <v>9</v>
      </c>
      <c r="C4757" s="5" t="s">
        <v>41</v>
      </c>
      <c r="D4757" s="3">
        <v>94524</v>
      </c>
    </row>
    <row r="4758" spans="1:4" x14ac:dyDescent="0.25">
      <c r="A4758" s="5">
        <v>2015</v>
      </c>
      <c r="B4758" s="5" t="s">
        <v>10</v>
      </c>
      <c r="C4758" s="5" t="s">
        <v>41</v>
      </c>
      <c r="D4758" s="3">
        <v>92008</v>
      </c>
    </row>
    <row r="4759" spans="1:4" x14ac:dyDescent="0.25">
      <c r="A4759" s="5">
        <v>2015</v>
      </c>
      <c r="B4759" s="5" t="s">
        <v>11</v>
      </c>
      <c r="C4759" s="5" t="s">
        <v>41</v>
      </c>
      <c r="D4759" s="3">
        <v>80467</v>
      </c>
    </row>
    <row r="4760" spans="1:4" x14ac:dyDescent="0.25">
      <c r="A4760" s="5">
        <v>2016</v>
      </c>
      <c r="B4760" s="5" t="s">
        <v>12</v>
      </c>
      <c r="C4760" s="5" t="s">
        <v>41</v>
      </c>
      <c r="D4760" s="3">
        <v>71276</v>
      </c>
    </row>
    <row r="4761" spans="1:4" x14ac:dyDescent="0.25">
      <c r="A4761" s="5">
        <v>2016</v>
      </c>
      <c r="B4761" s="5" t="s">
        <v>13</v>
      </c>
      <c r="C4761" s="5" t="s">
        <v>41</v>
      </c>
      <c r="D4761" s="3">
        <v>75466</v>
      </c>
    </row>
    <row r="4762" spans="1:4" x14ac:dyDescent="0.25">
      <c r="A4762" s="5">
        <v>2016</v>
      </c>
      <c r="B4762" s="5" t="s">
        <v>14</v>
      </c>
      <c r="C4762" s="5" t="s">
        <v>41</v>
      </c>
      <c r="D4762" s="3">
        <v>97517</v>
      </c>
    </row>
    <row r="4763" spans="1:4" x14ac:dyDescent="0.25">
      <c r="A4763" s="5">
        <v>2016</v>
      </c>
      <c r="B4763" s="5" t="s">
        <v>15</v>
      </c>
      <c r="C4763" s="5" t="s">
        <v>41</v>
      </c>
      <c r="D4763" s="3">
        <v>96457</v>
      </c>
    </row>
    <row r="4764" spans="1:4" x14ac:dyDescent="0.25">
      <c r="A4764" s="5">
        <v>2016</v>
      </c>
      <c r="B4764" s="5" t="s">
        <v>4</v>
      </c>
      <c r="C4764" s="5" t="s">
        <v>41</v>
      </c>
      <c r="D4764" s="3">
        <v>94803</v>
      </c>
    </row>
    <row r="4765" spans="1:4" x14ac:dyDescent="0.25">
      <c r="A4765" s="5">
        <v>2016</v>
      </c>
      <c r="B4765" s="5" t="s">
        <v>5</v>
      </c>
      <c r="C4765" s="5" t="s">
        <v>41</v>
      </c>
      <c r="D4765" s="3">
        <v>85732</v>
      </c>
    </row>
    <row r="4766" spans="1:4" x14ac:dyDescent="0.25">
      <c r="A4766" s="5">
        <v>2016</v>
      </c>
      <c r="B4766" s="5" t="s">
        <v>6</v>
      </c>
      <c r="C4766" s="5" t="s">
        <v>41</v>
      </c>
      <c r="D4766" s="3">
        <v>75636</v>
      </c>
    </row>
    <row r="4767" spans="1:4" x14ac:dyDescent="0.25">
      <c r="A4767" s="5">
        <v>2016</v>
      </c>
      <c r="B4767" s="5" t="s">
        <v>7</v>
      </c>
      <c r="C4767" s="5" t="s">
        <v>41</v>
      </c>
      <c r="D4767" s="3">
        <v>95212</v>
      </c>
    </row>
    <row r="4768" spans="1:4" x14ac:dyDescent="0.25">
      <c r="A4768" s="5">
        <v>2016</v>
      </c>
      <c r="B4768" s="5" t="s">
        <v>8</v>
      </c>
      <c r="C4768" s="5" t="s">
        <v>41</v>
      </c>
      <c r="D4768" s="3">
        <v>94335</v>
      </c>
    </row>
    <row r="4769" spans="1:4" x14ac:dyDescent="0.25">
      <c r="A4769" s="5">
        <v>2016</v>
      </c>
      <c r="B4769" s="5" t="s">
        <v>9</v>
      </c>
      <c r="C4769" s="5" t="s">
        <v>41</v>
      </c>
      <c r="D4769" s="3">
        <v>86258</v>
      </c>
    </row>
    <row r="4770" spans="1:4" x14ac:dyDescent="0.25">
      <c r="A4770" s="5">
        <v>2016</v>
      </c>
      <c r="B4770" s="5" t="s">
        <v>10</v>
      </c>
      <c r="C4770" s="5" t="s">
        <v>41</v>
      </c>
      <c r="D4770" s="3">
        <v>90168</v>
      </c>
    </row>
    <row r="4771" spans="1:4" x14ac:dyDescent="0.25">
      <c r="A4771" s="5">
        <v>2016</v>
      </c>
      <c r="B4771" s="5" t="s">
        <v>11</v>
      </c>
      <c r="C4771" s="5" t="s">
        <v>41</v>
      </c>
      <c r="D4771" s="3">
        <v>74525</v>
      </c>
    </row>
    <row r="4772" spans="1:4" x14ac:dyDescent="0.25">
      <c r="A4772" s="5">
        <v>2017</v>
      </c>
      <c r="B4772" s="5" t="s">
        <v>12</v>
      </c>
      <c r="C4772" s="5" t="s">
        <v>41</v>
      </c>
      <c r="D4772" s="3">
        <v>75207</v>
      </c>
    </row>
    <row r="4773" spans="1:4" x14ac:dyDescent="0.25">
      <c r="A4773" s="5">
        <v>2017</v>
      </c>
      <c r="B4773" s="5" t="s">
        <v>13</v>
      </c>
      <c r="C4773" s="5" t="s">
        <v>41</v>
      </c>
      <c r="D4773" s="3">
        <v>70806</v>
      </c>
    </row>
    <row r="4774" spans="1:4" x14ac:dyDescent="0.25">
      <c r="A4774" s="5">
        <v>2017</v>
      </c>
      <c r="B4774" s="5" t="s">
        <v>14</v>
      </c>
      <c r="C4774" s="5" t="s">
        <v>41</v>
      </c>
      <c r="D4774" s="3">
        <v>94100</v>
      </c>
    </row>
    <row r="4775" spans="1:4" x14ac:dyDescent="0.25">
      <c r="A4775" s="5">
        <v>2017</v>
      </c>
      <c r="B4775" s="5" t="s">
        <v>15</v>
      </c>
      <c r="C4775" s="5" t="s">
        <v>41</v>
      </c>
      <c r="D4775" s="3">
        <v>88323</v>
      </c>
    </row>
    <row r="4776" spans="1:4" x14ac:dyDescent="0.25">
      <c r="A4776" s="5">
        <v>2017</v>
      </c>
      <c r="B4776" s="5" t="s">
        <v>4</v>
      </c>
      <c r="C4776" s="5" t="s">
        <v>41</v>
      </c>
      <c r="D4776" s="3">
        <v>120188</v>
      </c>
    </row>
    <row r="4777" spans="1:4" x14ac:dyDescent="0.25">
      <c r="A4777" s="5">
        <v>2017</v>
      </c>
      <c r="B4777" s="5" t="s">
        <v>5</v>
      </c>
      <c r="C4777" s="5" t="s">
        <v>41</v>
      </c>
      <c r="D4777" s="3">
        <v>95601</v>
      </c>
    </row>
    <row r="4778" spans="1:4" x14ac:dyDescent="0.25">
      <c r="A4778" s="5">
        <v>2017</v>
      </c>
      <c r="B4778" s="5" t="s">
        <v>6</v>
      </c>
      <c r="C4778" s="5" t="s">
        <v>41</v>
      </c>
      <c r="D4778" s="3">
        <v>96232</v>
      </c>
    </row>
    <row r="4779" spans="1:4" x14ac:dyDescent="0.25">
      <c r="A4779" s="5">
        <v>2017</v>
      </c>
      <c r="B4779" s="5" t="s">
        <v>7</v>
      </c>
      <c r="C4779" s="5" t="s">
        <v>41</v>
      </c>
      <c r="D4779" s="3">
        <v>105755</v>
      </c>
    </row>
    <row r="4780" spans="1:4" x14ac:dyDescent="0.25">
      <c r="A4780" s="5">
        <v>2017</v>
      </c>
      <c r="B4780" s="5" t="s">
        <v>8</v>
      </c>
      <c r="C4780" s="5" t="s">
        <v>41</v>
      </c>
      <c r="D4780" s="3">
        <v>108309</v>
      </c>
    </row>
    <row r="4781" spans="1:4" x14ac:dyDescent="0.25">
      <c r="A4781" s="5">
        <v>2017</v>
      </c>
      <c r="B4781" s="5" t="s">
        <v>9</v>
      </c>
      <c r="C4781" s="5" t="s">
        <v>41</v>
      </c>
      <c r="D4781" s="3">
        <v>108285</v>
      </c>
    </row>
    <row r="4782" spans="1:4" x14ac:dyDescent="0.25">
      <c r="A4782" s="5">
        <v>2017</v>
      </c>
      <c r="B4782" s="5" t="s">
        <v>10</v>
      </c>
      <c r="C4782" s="5" t="s">
        <v>41</v>
      </c>
      <c r="D4782" s="3">
        <v>119728</v>
      </c>
    </row>
    <row r="4783" spans="1:4" x14ac:dyDescent="0.25">
      <c r="A4783" s="5">
        <v>2017</v>
      </c>
      <c r="B4783" s="5" t="s">
        <v>11</v>
      </c>
      <c r="C4783" s="5" t="s">
        <v>41</v>
      </c>
      <c r="D4783" s="3">
        <v>99063</v>
      </c>
    </row>
    <row r="4784" spans="1:4" x14ac:dyDescent="0.25">
      <c r="A4784" s="5">
        <v>2018</v>
      </c>
      <c r="B4784" s="5" t="s">
        <v>12</v>
      </c>
      <c r="C4784" s="5" t="s">
        <v>41</v>
      </c>
      <c r="D4784" s="3">
        <v>116903</v>
      </c>
    </row>
    <row r="4785" spans="1:4" x14ac:dyDescent="0.25">
      <c r="A4785" s="5">
        <v>2018</v>
      </c>
      <c r="B4785" s="5" t="s">
        <v>13</v>
      </c>
      <c r="C4785" s="5" t="s">
        <v>41</v>
      </c>
      <c r="D4785" s="3">
        <v>112569</v>
      </c>
    </row>
    <row r="4786" spans="1:4" x14ac:dyDescent="0.25">
      <c r="A4786" s="5">
        <v>2018</v>
      </c>
      <c r="B4786" s="5" t="s">
        <v>14</v>
      </c>
      <c r="C4786" s="5" t="s">
        <v>41</v>
      </c>
      <c r="D4786" s="3">
        <v>124939</v>
      </c>
    </row>
    <row r="4787" spans="1:4" x14ac:dyDescent="0.25">
      <c r="A4787" s="5">
        <v>2018</v>
      </c>
      <c r="B4787" s="5" t="s">
        <v>15</v>
      </c>
      <c r="C4787" s="5" t="s">
        <v>41</v>
      </c>
      <c r="D4787" s="3">
        <v>115667</v>
      </c>
    </row>
    <row r="4788" spans="1:4" x14ac:dyDescent="0.25">
      <c r="A4788" s="5">
        <v>2018</v>
      </c>
      <c r="B4788" s="5" t="s">
        <v>4</v>
      </c>
      <c r="C4788" s="5" t="s">
        <v>41</v>
      </c>
      <c r="D4788" s="3">
        <v>120519</v>
      </c>
    </row>
    <row r="4789" spans="1:4" x14ac:dyDescent="0.25">
      <c r="A4789" s="5">
        <v>2018</v>
      </c>
      <c r="B4789" s="5" t="s">
        <v>5</v>
      </c>
      <c r="C4789" s="5" t="s">
        <v>41</v>
      </c>
      <c r="D4789" s="3">
        <v>129106</v>
      </c>
    </row>
    <row r="4790" spans="1:4" x14ac:dyDescent="0.25">
      <c r="A4790" s="5">
        <v>2018</v>
      </c>
      <c r="B4790" s="5" t="s">
        <v>6</v>
      </c>
      <c r="C4790" s="5" t="s">
        <v>41</v>
      </c>
      <c r="D4790" s="3">
        <v>129221</v>
      </c>
    </row>
    <row r="4791" spans="1:4" x14ac:dyDescent="0.25">
      <c r="A4791" s="5">
        <v>2018</v>
      </c>
      <c r="B4791" s="5" t="s">
        <v>7</v>
      </c>
      <c r="C4791" s="5" t="s">
        <v>41</v>
      </c>
      <c r="D4791" s="3">
        <v>146115</v>
      </c>
    </row>
    <row r="4792" spans="1:4" x14ac:dyDescent="0.25">
      <c r="A4792" s="5">
        <v>2018</v>
      </c>
      <c r="B4792" s="5" t="s">
        <v>8</v>
      </c>
      <c r="C4792" s="5" t="s">
        <v>41</v>
      </c>
      <c r="D4792" s="3">
        <v>131151</v>
      </c>
    </row>
    <row r="4793" spans="1:4" x14ac:dyDescent="0.25">
      <c r="A4793" s="5">
        <v>2018</v>
      </c>
      <c r="B4793" s="5" t="s">
        <v>9</v>
      </c>
      <c r="C4793" s="5" t="s">
        <v>41</v>
      </c>
      <c r="D4793" s="3">
        <v>144537</v>
      </c>
    </row>
    <row r="4794" spans="1:4" x14ac:dyDescent="0.25">
      <c r="A4794" s="5">
        <v>2018</v>
      </c>
      <c r="B4794" s="5" t="s">
        <v>10</v>
      </c>
      <c r="C4794" s="5" t="s">
        <v>41</v>
      </c>
      <c r="D4794" s="3">
        <v>131746</v>
      </c>
    </row>
    <row r="4795" spans="1:4" x14ac:dyDescent="0.25">
      <c r="A4795" s="5">
        <v>2018</v>
      </c>
      <c r="B4795" s="5" t="s">
        <v>11</v>
      </c>
      <c r="C4795" s="5" t="s">
        <v>41</v>
      </c>
      <c r="D4795" s="3">
        <v>112518</v>
      </c>
    </row>
    <row r="4796" spans="1:4" x14ac:dyDescent="0.25">
      <c r="A4796" s="5">
        <v>2019</v>
      </c>
      <c r="B4796" s="5" t="s">
        <v>12</v>
      </c>
      <c r="C4796" s="5" t="s">
        <v>41</v>
      </c>
      <c r="D4796" s="3">
        <v>111713</v>
      </c>
    </row>
    <row r="4797" spans="1:4" x14ac:dyDescent="0.25">
      <c r="A4797" s="5">
        <v>2019</v>
      </c>
      <c r="B4797" s="5" t="s">
        <v>13</v>
      </c>
      <c r="C4797" s="5" t="s">
        <v>41</v>
      </c>
      <c r="D4797" s="3">
        <v>108185</v>
      </c>
    </row>
    <row r="4798" spans="1:4" x14ac:dyDescent="0.25">
      <c r="A4798" s="5">
        <v>2019</v>
      </c>
      <c r="B4798" s="5" t="s">
        <v>14</v>
      </c>
      <c r="C4798" s="5" t="s">
        <v>41</v>
      </c>
      <c r="D4798" s="3">
        <v>120911</v>
      </c>
    </row>
    <row r="4799" spans="1:4" x14ac:dyDescent="0.25">
      <c r="A4799" s="5">
        <v>2019</v>
      </c>
      <c r="B4799" s="5" t="s">
        <v>15</v>
      </c>
      <c r="C4799" s="5" t="s">
        <v>41</v>
      </c>
      <c r="D4799" s="3">
        <v>121150</v>
      </c>
    </row>
    <row r="4800" spans="1:4" x14ac:dyDescent="0.25">
      <c r="A4800" s="5">
        <v>2019</v>
      </c>
      <c r="B4800" s="5" t="s">
        <v>4</v>
      </c>
      <c r="C4800" s="5" t="s">
        <v>41</v>
      </c>
      <c r="D4800" s="3">
        <v>129260</v>
      </c>
    </row>
    <row r="4801" spans="1:4" x14ac:dyDescent="0.25">
      <c r="A4801" s="5">
        <v>2019</v>
      </c>
      <c r="B4801" s="5" t="s">
        <v>5</v>
      </c>
      <c r="C4801" s="5" t="s">
        <v>41</v>
      </c>
      <c r="D4801" s="3">
        <v>112095</v>
      </c>
    </row>
    <row r="4802" spans="1:4" x14ac:dyDescent="0.25">
      <c r="A4802" s="5">
        <v>2019</v>
      </c>
      <c r="B4802" s="5" t="s">
        <v>6</v>
      </c>
      <c r="C4802" s="5" t="s">
        <v>41</v>
      </c>
      <c r="D4802" s="3">
        <v>110339</v>
      </c>
    </row>
    <row r="4803" spans="1:4" x14ac:dyDescent="0.25">
      <c r="A4803" s="5">
        <v>2019</v>
      </c>
      <c r="B4803" s="5" t="s">
        <v>7</v>
      </c>
      <c r="C4803" s="5" t="s">
        <v>41</v>
      </c>
      <c r="D4803" s="3">
        <v>108276</v>
      </c>
    </row>
    <row r="4804" spans="1:4" x14ac:dyDescent="0.25">
      <c r="A4804" s="5">
        <v>2019</v>
      </c>
      <c r="B4804" s="5" t="s">
        <v>8</v>
      </c>
      <c r="C4804" s="5" t="s">
        <v>41</v>
      </c>
      <c r="D4804" s="3">
        <v>105332</v>
      </c>
    </row>
    <row r="4805" spans="1:4" x14ac:dyDescent="0.25">
      <c r="A4805" s="5">
        <v>2019</v>
      </c>
      <c r="B4805" s="5" t="s">
        <v>9</v>
      </c>
      <c r="C4805" s="5" t="s">
        <v>41</v>
      </c>
      <c r="D4805" s="3">
        <v>106118</v>
      </c>
    </row>
    <row r="4806" spans="1:4" x14ac:dyDescent="0.25">
      <c r="A4806" s="5">
        <v>2019</v>
      </c>
      <c r="B4806" s="5" t="s">
        <v>10</v>
      </c>
      <c r="C4806" s="5" t="s">
        <v>41</v>
      </c>
      <c r="D4806" s="3">
        <v>96014</v>
      </c>
    </row>
    <row r="4807" spans="1:4" x14ac:dyDescent="0.25">
      <c r="A4807" s="5">
        <v>2019</v>
      </c>
      <c r="B4807" s="5" t="s">
        <v>11</v>
      </c>
      <c r="C4807" s="5" t="s">
        <v>41</v>
      </c>
      <c r="D4807" s="3">
        <v>87536</v>
      </c>
    </row>
    <row r="4808" spans="1:4" x14ac:dyDescent="0.25">
      <c r="A4808" s="5">
        <v>2020</v>
      </c>
      <c r="B4808" s="5" t="s">
        <v>12</v>
      </c>
      <c r="C4808" s="5" t="s">
        <v>41</v>
      </c>
      <c r="D4808" s="3">
        <v>83663</v>
      </c>
    </row>
    <row r="4809" spans="1:4" x14ac:dyDescent="0.25">
      <c r="A4809" s="5">
        <v>2020</v>
      </c>
      <c r="B4809" s="5" t="s">
        <v>13</v>
      </c>
      <c r="C4809" s="5" t="s">
        <v>41</v>
      </c>
      <c r="D4809" s="3">
        <v>79482</v>
      </c>
    </row>
    <row r="4810" spans="1:4" x14ac:dyDescent="0.25">
      <c r="A4810" s="5">
        <v>2020</v>
      </c>
      <c r="B4810" s="5" t="s">
        <v>14</v>
      </c>
      <c r="C4810" s="5" t="s">
        <v>41</v>
      </c>
      <c r="D4810" s="3">
        <v>55760</v>
      </c>
    </row>
    <row r="4811" spans="1:4" x14ac:dyDescent="0.25">
      <c r="A4811" s="5">
        <v>2020</v>
      </c>
      <c r="B4811" s="5" t="s">
        <v>15</v>
      </c>
      <c r="C4811" s="5" t="s">
        <v>41</v>
      </c>
      <c r="D4811" s="3">
        <v>6935</v>
      </c>
    </row>
    <row r="4812" spans="1:4" x14ac:dyDescent="0.25">
      <c r="A4812" s="5">
        <v>2020</v>
      </c>
      <c r="B4812" s="5" t="s">
        <v>4</v>
      </c>
      <c r="C4812" s="5" t="s">
        <v>41</v>
      </c>
      <c r="D4812" s="3">
        <v>12254</v>
      </c>
    </row>
    <row r="4813" spans="1:4" x14ac:dyDescent="0.25">
      <c r="A4813" s="5">
        <v>2020</v>
      </c>
      <c r="B4813" s="5" t="s">
        <v>5</v>
      </c>
      <c r="C4813" s="5" t="s">
        <v>41</v>
      </c>
      <c r="D4813" s="3">
        <v>13052</v>
      </c>
    </row>
    <row r="4814" spans="1:4" x14ac:dyDescent="0.25">
      <c r="A4814" s="5">
        <v>2020</v>
      </c>
      <c r="B4814" s="5" t="s">
        <v>6</v>
      </c>
      <c r="C4814" s="5" t="s">
        <v>41</v>
      </c>
      <c r="D4814" s="3">
        <v>12275</v>
      </c>
    </row>
    <row r="4815" spans="1:4" x14ac:dyDescent="0.25">
      <c r="A4815" s="5">
        <v>2020</v>
      </c>
      <c r="B4815" s="5" t="s">
        <v>7</v>
      </c>
      <c r="C4815" s="5" t="s">
        <v>41</v>
      </c>
      <c r="D4815" s="3">
        <v>14927</v>
      </c>
    </row>
    <row r="4816" spans="1:4" x14ac:dyDescent="0.25">
      <c r="A4816" s="5">
        <v>2020</v>
      </c>
      <c r="B4816" s="5" t="s">
        <v>8</v>
      </c>
      <c r="C4816" s="5" t="s">
        <v>41</v>
      </c>
      <c r="D4816" s="3">
        <v>18599</v>
      </c>
    </row>
    <row r="4817" spans="1:4" x14ac:dyDescent="0.25">
      <c r="A4817" s="5">
        <v>1994</v>
      </c>
      <c r="B4817" s="5" t="s">
        <v>12</v>
      </c>
      <c r="C4817" s="5" t="s">
        <v>42</v>
      </c>
      <c r="D4817" s="3">
        <v>90175</v>
      </c>
    </row>
    <row r="4818" spans="1:4" x14ac:dyDescent="0.25">
      <c r="A4818" s="5">
        <v>1994</v>
      </c>
      <c r="B4818" s="5" t="s">
        <v>13</v>
      </c>
      <c r="C4818" s="5" t="s">
        <v>42</v>
      </c>
      <c r="D4818" s="3">
        <v>79781</v>
      </c>
    </row>
    <row r="4819" spans="1:4" x14ac:dyDescent="0.25">
      <c r="A4819" s="5">
        <v>1994</v>
      </c>
      <c r="B4819" s="5" t="s">
        <v>14</v>
      </c>
      <c r="C4819" s="5" t="s">
        <v>42</v>
      </c>
      <c r="D4819" s="3">
        <v>127094</v>
      </c>
    </row>
    <row r="4820" spans="1:4" x14ac:dyDescent="0.25">
      <c r="A4820" s="5">
        <v>1994</v>
      </c>
      <c r="B4820" s="5" t="s">
        <v>15</v>
      </c>
      <c r="C4820" s="5" t="s">
        <v>42</v>
      </c>
      <c r="D4820" s="3">
        <v>128420</v>
      </c>
    </row>
    <row r="4821" spans="1:4" x14ac:dyDescent="0.25">
      <c r="A4821" s="5">
        <v>1994</v>
      </c>
      <c r="B4821" s="5" t="s">
        <v>4</v>
      </c>
      <c r="C4821" s="5" t="s">
        <v>42</v>
      </c>
      <c r="D4821" s="3">
        <v>137918</v>
      </c>
    </row>
    <row r="4822" spans="1:4" x14ac:dyDescent="0.25">
      <c r="A4822" s="5">
        <v>1994</v>
      </c>
      <c r="B4822" s="5" t="s">
        <v>5</v>
      </c>
      <c r="C4822" s="5" t="s">
        <v>42</v>
      </c>
      <c r="D4822" s="3">
        <v>133147</v>
      </c>
    </row>
    <row r="4823" spans="1:4" x14ac:dyDescent="0.25">
      <c r="A4823" s="5">
        <v>1994</v>
      </c>
      <c r="B4823" s="5" t="s">
        <v>6</v>
      </c>
      <c r="C4823" s="5" t="s">
        <v>42</v>
      </c>
      <c r="D4823" s="3">
        <v>129606</v>
      </c>
    </row>
    <row r="4824" spans="1:4" x14ac:dyDescent="0.25">
      <c r="A4824" s="5">
        <v>1994</v>
      </c>
      <c r="B4824" s="5" t="s">
        <v>7</v>
      </c>
      <c r="C4824" s="5" t="s">
        <v>42</v>
      </c>
      <c r="D4824" s="3">
        <v>135069</v>
      </c>
    </row>
    <row r="4825" spans="1:4" x14ac:dyDescent="0.25">
      <c r="A4825" s="5">
        <v>1994</v>
      </c>
      <c r="B4825" s="5" t="s">
        <v>8</v>
      </c>
      <c r="C4825" s="5" t="s">
        <v>42</v>
      </c>
      <c r="D4825" s="3">
        <v>134013</v>
      </c>
    </row>
    <row r="4826" spans="1:4" x14ac:dyDescent="0.25">
      <c r="A4826" s="5">
        <v>1994</v>
      </c>
      <c r="B4826" s="5" t="s">
        <v>9</v>
      </c>
      <c r="C4826" s="5" t="s">
        <v>42</v>
      </c>
      <c r="D4826" s="3">
        <v>128129</v>
      </c>
    </row>
    <row r="4827" spans="1:4" x14ac:dyDescent="0.25">
      <c r="A4827" s="5">
        <v>1994</v>
      </c>
      <c r="B4827" s="5" t="s">
        <v>10</v>
      </c>
      <c r="C4827" s="5" t="s">
        <v>42</v>
      </c>
      <c r="D4827" s="3">
        <v>130464</v>
      </c>
    </row>
    <row r="4828" spans="1:4" x14ac:dyDescent="0.25">
      <c r="A4828" s="5">
        <v>1994</v>
      </c>
      <c r="B4828" s="5" t="s">
        <v>11</v>
      </c>
      <c r="C4828" s="5" t="s">
        <v>42</v>
      </c>
      <c r="D4828" s="3">
        <v>122715</v>
      </c>
    </row>
    <row r="4829" spans="1:4" x14ac:dyDescent="0.25">
      <c r="A4829" s="5">
        <v>1995</v>
      </c>
      <c r="B4829" s="5" t="s">
        <v>12</v>
      </c>
      <c r="C4829" s="5" t="s">
        <v>42</v>
      </c>
      <c r="D4829" s="3">
        <v>106724</v>
      </c>
    </row>
    <row r="4830" spans="1:4" x14ac:dyDescent="0.25">
      <c r="A4830" s="5">
        <v>1995</v>
      </c>
      <c r="B4830" s="5" t="s">
        <v>13</v>
      </c>
      <c r="C4830" s="5" t="s">
        <v>42</v>
      </c>
      <c r="D4830" s="3">
        <v>100401</v>
      </c>
    </row>
    <row r="4831" spans="1:4" x14ac:dyDescent="0.25">
      <c r="A4831" s="5">
        <v>1995</v>
      </c>
      <c r="B4831" s="5" t="s">
        <v>14</v>
      </c>
      <c r="C4831" s="5" t="s">
        <v>42</v>
      </c>
      <c r="D4831" s="3">
        <v>124176</v>
      </c>
    </row>
    <row r="4832" spans="1:4" x14ac:dyDescent="0.25">
      <c r="A4832" s="5">
        <v>1995</v>
      </c>
      <c r="B4832" s="5" t="s">
        <v>15</v>
      </c>
      <c r="C4832" s="5" t="s">
        <v>42</v>
      </c>
      <c r="D4832" s="3">
        <v>109825</v>
      </c>
    </row>
    <row r="4833" spans="1:4" x14ac:dyDescent="0.25">
      <c r="A4833" s="5">
        <v>1995</v>
      </c>
      <c r="B4833" s="5" t="s">
        <v>4</v>
      </c>
      <c r="C4833" s="5" t="s">
        <v>42</v>
      </c>
      <c r="D4833" s="3">
        <v>120714</v>
      </c>
    </row>
    <row r="4834" spans="1:4" x14ac:dyDescent="0.25">
      <c r="A4834" s="5">
        <v>1995</v>
      </c>
      <c r="B4834" s="5" t="s">
        <v>5</v>
      </c>
      <c r="C4834" s="5" t="s">
        <v>42</v>
      </c>
      <c r="D4834" s="3">
        <v>116629</v>
      </c>
    </row>
    <row r="4835" spans="1:4" x14ac:dyDescent="0.25">
      <c r="A4835" s="5">
        <v>1995</v>
      </c>
      <c r="B4835" s="5" t="s">
        <v>6</v>
      </c>
      <c r="C4835" s="5" t="s">
        <v>42</v>
      </c>
      <c r="D4835" s="3">
        <v>120312</v>
      </c>
    </row>
    <row r="4836" spans="1:4" x14ac:dyDescent="0.25">
      <c r="A4836" s="5">
        <v>1995</v>
      </c>
      <c r="B4836" s="5" t="s">
        <v>7</v>
      </c>
      <c r="C4836" s="5" t="s">
        <v>42</v>
      </c>
      <c r="D4836" s="3">
        <v>122227</v>
      </c>
    </row>
    <row r="4837" spans="1:4" x14ac:dyDescent="0.25">
      <c r="A4837" s="5">
        <v>1995</v>
      </c>
      <c r="B4837" s="5" t="s">
        <v>8</v>
      </c>
      <c r="C4837" s="5" t="s">
        <v>42</v>
      </c>
      <c r="D4837" s="3">
        <v>116353</v>
      </c>
    </row>
    <row r="4838" spans="1:4" x14ac:dyDescent="0.25">
      <c r="A4838" s="5">
        <v>1995</v>
      </c>
      <c r="B4838" s="5" t="s">
        <v>9</v>
      </c>
      <c r="C4838" s="5" t="s">
        <v>42</v>
      </c>
      <c r="D4838" s="3">
        <v>119555</v>
      </c>
    </row>
    <row r="4839" spans="1:4" x14ac:dyDescent="0.25">
      <c r="A4839" s="5">
        <v>1995</v>
      </c>
      <c r="B4839" s="5" t="s">
        <v>10</v>
      </c>
      <c r="C4839" s="5" t="s">
        <v>42</v>
      </c>
      <c r="D4839" s="3">
        <v>121239</v>
      </c>
    </row>
    <row r="4840" spans="1:4" x14ac:dyDescent="0.25">
      <c r="A4840" s="5">
        <v>1995</v>
      </c>
      <c r="B4840" s="5" t="s">
        <v>11</v>
      </c>
      <c r="C4840" s="5" t="s">
        <v>42</v>
      </c>
      <c r="D4840" s="3">
        <v>111148</v>
      </c>
    </row>
    <row r="4841" spans="1:4" x14ac:dyDescent="0.25">
      <c r="A4841" s="5">
        <v>1996</v>
      </c>
      <c r="B4841" s="5" t="s">
        <v>12</v>
      </c>
      <c r="C4841" s="5" t="s">
        <v>42</v>
      </c>
      <c r="D4841" s="3">
        <v>100976</v>
      </c>
    </row>
    <row r="4842" spans="1:4" x14ac:dyDescent="0.25">
      <c r="A4842" s="5">
        <v>1996</v>
      </c>
      <c r="B4842" s="5" t="s">
        <v>13</v>
      </c>
      <c r="C4842" s="5" t="s">
        <v>42</v>
      </c>
      <c r="D4842" s="3">
        <v>100610</v>
      </c>
    </row>
    <row r="4843" spans="1:4" x14ac:dyDescent="0.25">
      <c r="A4843" s="5">
        <v>1996</v>
      </c>
      <c r="B4843" s="5" t="s">
        <v>14</v>
      </c>
      <c r="C4843" s="5" t="s">
        <v>42</v>
      </c>
      <c r="D4843" s="3">
        <v>118853</v>
      </c>
    </row>
    <row r="4844" spans="1:4" x14ac:dyDescent="0.25">
      <c r="A4844" s="5">
        <v>1996</v>
      </c>
      <c r="B4844" s="5" t="s">
        <v>15</v>
      </c>
      <c r="C4844" s="5" t="s">
        <v>42</v>
      </c>
      <c r="D4844" s="3">
        <v>120239</v>
      </c>
    </row>
    <row r="4845" spans="1:4" x14ac:dyDescent="0.25">
      <c r="A4845" s="5">
        <v>1996</v>
      </c>
      <c r="B4845" s="5" t="s">
        <v>4</v>
      </c>
      <c r="C4845" s="5" t="s">
        <v>42</v>
      </c>
      <c r="D4845" s="3">
        <v>127749</v>
      </c>
    </row>
    <row r="4846" spans="1:4" x14ac:dyDescent="0.25">
      <c r="A4846" s="5">
        <v>1996</v>
      </c>
      <c r="B4846" s="5" t="s">
        <v>5</v>
      </c>
      <c r="C4846" s="5" t="s">
        <v>42</v>
      </c>
      <c r="D4846" s="3">
        <v>115665</v>
      </c>
    </row>
    <row r="4847" spans="1:4" x14ac:dyDescent="0.25">
      <c r="A4847" s="5">
        <v>1996</v>
      </c>
      <c r="B4847" s="5" t="s">
        <v>6</v>
      </c>
      <c r="C4847" s="5" t="s">
        <v>42</v>
      </c>
      <c r="D4847" s="3">
        <v>124508</v>
      </c>
    </row>
    <row r="4848" spans="1:4" x14ac:dyDescent="0.25">
      <c r="A4848" s="5">
        <v>1996</v>
      </c>
      <c r="B4848" s="5" t="s">
        <v>7</v>
      </c>
      <c r="C4848" s="5" t="s">
        <v>42</v>
      </c>
      <c r="D4848" s="3">
        <v>123280</v>
      </c>
    </row>
    <row r="4849" spans="1:4" x14ac:dyDescent="0.25">
      <c r="A4849" s="5">
        <v>1996</v>
      </c>
      <c r="B4849" s="5" t="s">
        <v>8</v>
      </c>
      <c r="C4849" s="5" t="s">
        <v>42</v>
      </c>
      <c r="D4849" s="3">
        <v>119265</v>
      </c>
    </row>
    <row r="4850" spans="1:4" x14ac:dyDescent="0.25">
      <c r="A4850" s="5">
        <v>1996</v>
      </c>
      <c r="B4850" s="5" t="s">
        <v>9</v>
      </c>
      <c r="C4850" s="5" t="s">
        <v>42</v>
      </c>
      <c r="D4850" s="3">
        <v>132010</v>
      </c>
    </row>
    <row r="4851" spans="1:4" x14ac:dyDescent="0.25">
      <c r="A4851" s="5">
        <v>1996</v>
      </c>
      <c r="B4851" s="5" t="s">
        <v>10</v>
      </c>
      <c r="C4851" s="5" t="s">
        <v>42</v>
      </c>
      <c r="D4851" s="3">
        <v>122268</v>
      </c>
    </row>
    <row r="4852" spans="1:4" x14ac:dyDescent="0.25">
      <c r="A4852" s="5">
        <v>1996</v>
      </c>
      <c r="B4852" s="5" t="s">
        <v>11</v>
      </c>
      <c r="C4852" s="5" t="s">
        <v>42</v>
      </c>
      <c r="D4852" s="3">
        <v>114310</v>
      </c>
    </row>
    <row r="4853" spans="1:4" x14ac:dyDescent="0.25">
      <c r="A4853" s="5">
        <v>1997</v>
      </c>
      <c r="B4853" s="5" t="s">
        <v>12</v>
      </c>
      <c r="C4853" s="5" t="s">
        <v>42</v>
      </c>
      <c r="D4853" s="3">
        <v>103212</v>
      </c>
    </row>
    <row r="4854" spans="1:4" x14ac:dyDescent="0.25">
      <c r="A4854" s="5">
        <v>1997</v>
      </c>
      <c r="B4854" s="5" t="s">
        <v>13</v>
      </c>
      <c r="C4854" s="5" t="s">
        <v>42</v>
      </c>
      <c r="D4854" s="3">
        <v>101418</v>
      </c>
    </row>
    <row r="4855" spans="1:4" x14ac:dyDescent="0.25">
      <c r="A4855" s="5">
        <v>1997</v>
      </c>
      <c r="B4855" s="5" t="s">
        <v>14</v>
      </c>
      <c r="C4855" s="5" t="s">
        <v>42</v>
      </c>
      <c r="D4855" s="3">
        <v>117226</v>
      </c>
    </row>
    <row r="4856" spans="1:4" x14ac:dyDescent="0.25">
      <c r="A4856" s="5">
        <v>1997</v>
      </c>
      <c r="B4856" s="5" t="s">
        <v>15</v>
      </c>
      <c r="C4856" s="5" t="s">
        <v>42</v>
      </c>
      <c r="D4856" s="3">
        <v>128968</v>
      </c>
    </row>
    <row r="4857" spans="1:4" x14ac:dyDescent="0.25">
      <c r="A4857" s="5">
        <v>1997</v>
      </c>
      <c r="B4857" s="5" t="s">
        <v>4</v>
      </c>
      <c r="C4857" s="5" t="s">
        <v>42</v>
      </c>
      <c r="D4857" s="3">
        <v>123214</v>
      </c>
    </row>
    <row r="4858" spans="1:4" x14ac:dyDescent="0.25">
      <c r="A4858" s="5">
        <v>1997</v>
      </c>
      <c r="B4858" s="5" t="s">
        <v>5</v>
      </c>
      <c r="C4858" s="5" t="s">
        <v>42</v>
      </c>
      <c r="D4858" s="3">
        <v>117008</v>
      </c>
    </row>
    <row r="4859" spans="1:4" x14ac:dyDescent="0.25">
      <c r="A4859" s="5">
        <v>1997</v>
      </c>
      <c r="B4859" s="5" t="s">
        <v>6</v>
      </c>
      <c r="C4859" s="5" t="s">
        <v>42</v>
      </c>
      <c r="D4859" s="3">
        <v>120983</v>
      </c>
    </row>
    <row r="4860" spans="1:4" x14ac:dyDescent="0.25">
      <c r="A4860" s="5">
        <v>1997</v>
      </c>
      <c r="B4860" s="5" t="s">
        <v>7</v>
      </c>
      <c r="C4860" s="5" t="s">
        <v>42</v>
      </c>
      <c r="D4860" s="3">
        <v>116032</v>
      </c>
    </row>
    <row r="4861" spans="1:4" x14ac:dyDescent="0.25">
      <c r="A4861" s="5">
        <v>1997</v>
      </c>
      <c r="B4861" s="5" t="s">
        <v>8</v>
      </c>
      <c r="C4861" s="5" t="s">
        <v>42</v>
      </c>
      <c r="D4861" s="3">
        <v>121747</v>
      </c>
    </row>
    <row r="4862" spans="1:4" x14ac:dyDescent="0.25">
      <c r="A4862" s="5">
        <v>1997</v>
      </c>
      <c r="B4862" s="5" t="s">
        <v>9</v>
      </c>
      <c r="C4862" s="5" t="s">
        <v>42</v>
      </c>
      <c r="D4862" s="3">
        <v>127019</v>
      </c>
    </row>
    <row r="4863" spans="1:4" x14ac:dyDescent="0.25">
      <c r="A4863" s="5">
        <v>1997</v>
      </c>
      <c r="B4863" s="5" t="s">
        <v>10</v>
      </c>
      <c r="C4863" s="5" t="s">
        <v>42</v>
      </c>
      <c r="D4863" s="3">
        <v>115525</v>
      </c>
    </row>
    <row r="4864" spans="1:4" x14ac:dyDescent="0.25">
      <c r="A4864" s="5">
        <v>1997</v>
      </c>
      <c r="B4864" s="5" t="s">
        <v>11</v>
      </c>
      <c r="C4864" s="5" t="s">
        <v>42</v>
      </c>
      <c r="D4864" s="3">
        <v>110449</v>
      </c>
    </row>
    <row r="4865" spans="1:4" x14ac:dyDescent="0.25">
      <c r="A4865" s="5">
        <v>1998</v>
      </c>
      <c r="B4865" s="5" t="s">
        <v>12</v>
      </c>
      <c r="C4865" s="5" t="s">
        <v>42</v>
      </c>
      <c r="D4865" s="3">
        <v>101622</v>
      </c>
    </row>
    <row r="4866" spans="1:4" x14ac:dyDescent="0.25">
      <c r="A4866" s="5">
        <v>1998</v>
      </c>
      <c r="B4866" s="5" t="s">
        <v>13</v>
      </c>
      <c r="C4866" s="5" t="s">
        <v>42</v>
      </c>
      <c r="D4866" s="3">
        <v>95908</v>
      </c>
    </row>
    <row r="4867" spans="1:4" x14ac:dyDescent="0.25">
      <c r="A4867" s="5">
        <v>1998</v>
      </c>
      <c r="B4867" s="5" t="s">
        <v>14</v>
      </c>
      <c r="C4867" s="5" t="s">
        <v>42</v>
      </c>
      <c r="D4867" s="3">
        <v>120484</v>
      </c>
    </row>
    <row r="4868" spans="1:4" x14ac:dyDescent="0.25">
      <c r="A4868" s="5">
        <v>1998</v>
      </c>
      <c r="B4868" s="5" t="s">
        <v>15</v>
      </c>
      <c r="C4868" s="5" t="s">
        <v>42</v>
      </c>
      <c r="D4868" s="3">
        <v>116186</v>
      </c>
    </row>
    <row r="4869" spans="1:4" x14ac:dyDescent="0.25">
      <c r="A4869" s="5">
        <v>1998</v>
      </c>
      <c r="B4869" s="5" t="s">
        <v>4</v>
      </c>
      <c r="C4869" s="5" t="s">
        <v>42</v>
      </c>
      <c r="D4869" s="3">
        <v>107230</v>
      </c>
    </row>
    <row r="4870" spans="1:4" x14ac:dyDescent="0.25">
      <c r="A4870" s="5">
        <v>1998</v>
      </c>
      <c r="B4870" s="5" t="s">
        <v>5</v>
      </c>
      <c r="C4870" s="5" t="s">
        <v>42</v>
      </c>
      <c r="D4870" s="3">
        <v>111858</v>
      </c>
    </row>
    <row r="4871" spans="1:4" x14ac:dyDescent="0.25">
      <c r="A4871" s="5">
        <v>1998</v>
      </c>
      <c r="B4871" s="5" t="s">
        <v>6</v>
      </c>
      <c r="C4871" s="5" t="s">
        <v>42</v>
      </c>
      <c r="D4871" s="3">
        <v>118386</v>
      </c>
    </row>
    <row r="4872" spans="1:4" x14ac:dyDescent="0.25">
      <c r="A4872" s="5">
        <v>1998</v>
      </c>
      <c r="B4872" s="5" t="s">
        <v>7</v>
      </c>
      <c r="C4872" s="5" t="s">
        <v>42</v>
      </c>
      <c r="D4872" s="3">
        <v>117283</v>
      </c>
    </row>
    <row r="4873" spans="1:4" x14ac:dyDescent="0.25">
      <c r="A4873" s="5">
        <v>1998</v>
      </c>
      <c r="B4873" s="5" t="s">
        <v>8</v>
      </c>
      <c r="C4873" s="5" t="s">
        <v>42</v>
      </c>
      <c r="D4873" s="3">
        <v>117270</v>
      </c>
    </row>
    <row r="4874" spans="1:4" x14ac:dyDescent="0.25">
      <c r="A4874" s="5">
        <v>1998</v>
      </c>
      <c r="B4874" s="5" t="s">
        <v>9</v>
      </c>
      <c r="C4874" s="5" t="s">
        <v>42</v>
      </c>
      <c r="D4874" s="3">
        <v>121829</v>
      </c>
    </row>
    <row r="4875" spans="1:4" x14ac:dyDescent="0.25">
      <c r="A4875" s="5">
        <v>1998</v>
      </c>
      <c r="B4875" s="5" t="s">
        <v>10</v>
      </c>
      <c r="C4875" s="5" t="s">
        <v>42</v>
      </c>
      <c r="D4875" s="3">
        <v>113961</v>
      </c>
    </row>
    <row r="4876" spans="1:4" x14ac:dyDescent="0.25">
      <c r="A4876" s="5">
        <v>1998</v>
      </c>
      <c r="B4876" s="5" t="s">
        <v>11</v>
      </c>
      <c r="C4876" s="5" t="s">
        <v>42</v>
      </c>
      <c r="D4876" s="3">
        <v>107672</v>
      </c>
    </row>
    <row r="4877" spans="1:4" x14ac:dyDescent="0.25">
      <c r="A4877" s="5">
        <v>1999</v>
      </c>
      <c r="B4877" s="5" t="s">
        <v>12</v>
      </c>
      <c r="C4877" s="5" t="s">
        <v>42</v>
      </c>
      <c r="D4877" s="3">
        <v>92454</v>
      </c>
    </row>
    <row r="4878" spans="1:4" x14ac:dyDescent="0.25">
      <c r="A4878" s="5">
        <v>1999</v>
      </c>
      <c r="B4878" s="5" t="s">
        <v>13</v>
      </c>
      <c r="C4878" s="5" t="s">
        <v>42</v>
      </c>
      <c r="D4878" s="3">
        <v>89684</v>
      </c>
    </row>
    <row r="4879" spans="1:4" x14ac:dyDescent="0.25">
      <c r="A4879" s="5">
        <v>1999</v>
      </c>
      <c r="B4879" s="5" t="s">
        <v>14</v>
      </c>
      <c r="C4879" s="5" t="s">
        <v>42</v>
      </c>
      <c r="D4879" s="3">
        <v>116557</v>
      </c>
    </row>
    <row r="4880" spans="1:4" x14ac:dyDescent="0.25">
      <c r="A4880" s="5">
        <v>1999</v>
      </c>
      <c r="B4880" s="5" t="s">
        <v>15</v>
      </c>
      <c r="C4880" s="5" t="s">
        <v>42</v>
      </c>
      <c r="D4880" s="3">
        <v>112618</v>
      </c>
    </row>
    <row r="4881" spans="1:4" x14ac:dyDescent="0.25">
      <c r="A4881" s="5">
        <v>1999</v>
      </c>
      <c r="B4881" s="5" t="s">
        <v>4</v>
      </c>
      <c r="C4881" s="5" t="s">
        <v>42</v>
      </c>
      <c r="D4881" s="3">
        <v>113444</v>
      </c>
    </row>
    <row r="4882" spans="1:4" x14ac:dyDescent="0.25">
      <c r="A4882" s="5">
        <v>1999</v>
      </c>
      <c r="B4882" s="5" t="s">
        <v>5</v>
      </c>
      <c r="C4882" s="5" t="s">
        <v>42</v>
      </c>
      <c r="D4882" s="3">
        <v>113195</v>
      </c>
    </row>
    <row r="4883" spans="1:4" x14ac:dyDescent="0.25">
      <c r="A4883" s="5">
        <v>1999</v>
      </c>
      <c r="B4883" s="5" t="s">
        <v>6</v>
      </c>
      <c r="C4883" s="5" t="s">
        <v>42</v>
      </c>
      <c r="D4883" s="3">
        <v>114021</v>
      </c>
    </row>
    <row r="4884" spans="1:4" x14ac:dyDescent="0.25">
      <c r="A4884" s="5">
        <v>1999</v>
      </c>
      <c r="B4884" s="5" t="s">
        <v>7</v>
      </c>
      <c r="C4884" s="5" t="s">
        <v>42</v>
      </c>
      <c r="D4884" s="3">
        <v>110439</v>
      </c>
    </row>
    <row r="4885" spans="1:4" x14ac:dyDescent="0.25">
      <c r="A4885" s="5">
        <v>1999</v>
      </c>
      <c r="B4885" s="5" t="s">
        <v>8</v>
      </c>
      <c r="C4885" s="5" t="s">
        <v>42</v>
      </c>
      <c r="D4885" s="3">
        <v>114334</v>
      </c>
    </row>
    <row r="4886" spans="1:4" x14ac:dyDescent="0.25">
      <c r="A4886" s="5">
        <v>1999</v>
      </c>
      <c r="B4886" s="5" t="s">
        <v>9</v>
      </c>
      <c r="C4886" s="5" t="s">
        <v>42</v>
      </c>
      <c r="D4886" s="3">
        <v>111017</v>
      </c>
    </row>
    <row r="4887" spans="1:4" x14ac:dyDescent="0.25">
      <c r="A4887" s="5">
        <v>1999</v>
      </c>
      <c r="B4887" s="5" t="s">
        <v>10</v>
      </c>
      <c r="C4887" s="5" t="s">
        <v>42</v>
      </c>
      <c r="D4887" s="3">
        <v>109871</v>
      </c>
    </row>
    <row r="4888" spans="1:4" x14ac:dyDescent="0.25">
      <c r="A4888" s="5">
        <v>1999</v>
      </c>
      <c r="B4888" s="5" t="s">
        <v>11</v>
      </c>
      <c r="C4888" s="5" t="s">
        <v>42</v>
      </c>
      <c r="D4888" s="3">
        <v>105434</v>
      </c>
    </row>
    <row r="4889" spans="1:4" x14ac:dyDescent="0.25">
      <c r="A4889" s="5">
        <v>2000</v>
      </c>
      <c r="B4889" s="5" t="s">
        <v>12</v>
      </c>
      <c r="C4889" s="5" t="s">
        <v>42</v>
      </c>
      <c r="D4889" s="3">
        <v>87051</v>
      </c>
    </row>
    <row r="4890" spans="1:4" x14ac:dyDescent="0.25">
      <c r="A4890" s="5">
        <v>2000</v>
      </c>
      <c r="B4890" s="5" t="s">
        <v>13</v>
      </c>
      <c r="C4890" s="5" t="s">
        <v>42</v>
      </c>
      <c r="D4890" s="3">
        <v>86320</v>
      </c>
    </row>
    <row r="4891" spans="1:4" x14ac:dyDescent="0.25">
      <c r="A4891" s="5">
        <v>2000</v>
      </c>
      <c r="B4891" s="5" t="s">
        <v>14</v>
      </c>
      <c r="C4891" s="5" t="s">
        <v>42</v>
      </c>
      <c r="D4891" s="3">
        <v>106838</v>
      </c>
    </row>
    <row r="4892" spans="1:4" x14ac:dyDescent="0.25">
      <c r="A4892" s="5">
        <v>2000</v>
      </c>
      <c r="B4892" s="5" t="s">
        <v>15</v>
      </c>
      <c r="C4892" s="5" t="s">
        <v>42</v>
      </c>
      <c r="D4892" s="3">
        <v>93627</v>
      </c>
    </row>
    <row r="4893" spans="1:4" x14ac:dyDescent="0.25">
      <c r="A4893" s="5">
        <v>2000</v>
      </c>
      <c r="B4893" s="5" t="s">
        <v>4</v>
      </c>
      <c r="C4893" s="5" t="s">
        <v>42</v>
      </c>
      <c r="D4893" s="3">
        <v>98660</v>
      </c>
    </row>
    <row r="4894" spans="1:4" x14ac:dyDescent="0.25">
      <c r="A4894" s="5">
        <v>2000</v>
      </c>
      <c r="B4894" s="5" t="s">
        <v>5</v>
      </c>
      <c r="C4894" s="5" t="s">
        <v>42</v>
      </c>
      <c r="D4894" s="3">
        <v>94168</v>
      </c>
    </row>
    <row r="4895" spans="1:4" x14ac:dyDescent="0.25">
      <c r="A4895" s="5">
        <v>2000</v>
      </c>
      <c r="B4895" s="5" t="s">
        <v>6</v>
      </c>
      <c r="C4895" s="5" t="s">
        <v>42</v>
      </c>
      <c r="D4895" s="3">
        <v>96313</v>
      </c>
    </row>
    <row r="4896" spans="1:4" x14ac:dyDescent="0.25">
      <c r="A4896" s="5">
        <v>2000</v>
      </c>
      <c r="B4896" s="5" t="s">
        <v>7</v>
      </c>
      <c r="C4896" s="5" t="s">
        <v>42</v>
      </c>
      <c r="D4896" s="3">
        <v>101685</v>
      </c>
    </row>
    <row r="4897" spans="1:4" x14ac:dyDescent="0.25">
      <c r="A4897" s="5">
        <v>2000</v>
      </c>
      <c r="B4897" s="5" t="s">
        <v>8</v>
      </c>
      <c r="C4897" s="5" t="s">
        <v>42</v>
      </c>
      <c r="D4897" s="3">
        <v>98434</v>
      </c>
    </row>
    <row r="4898" spans="1:4" x14ac:dyDescent="0.25">
      <c r="A4898" s="5">
        <v>2000</v>
      </c>
      <c r="B4898" s="5" t="s">
        <v>9</v>
      </c>
      <c r="C4898" s="5" t="s">
        <v>42</v>
      </c>
      <c r="D4898" s="3">
        <v>95942</v>
      </c>
    </row>
    <row r="4899" spans="1:4" x14ac:dyDescent="0.25">
      <c r="A4899" s="5">
        <v>2000</v>
      </c>
      <c r="B4899" s="5" t="s">
        <v>10</v>
      </c>
      <c r="C4899" s="5" t="s">
        <v>42</v>
      </c>
      <c r="D4899" s="3">
        <v>94452</v>
      </c>
    </row>
    <row r="4900" spans="1:4" x14ac:dyDescent="0.25">
      <c r="A4900" s="5">
        <v>2000</v>
      </c>
      <c r="B4900" s="5" t="s">
        <v>11</v>
      </c>
      <c r="C4900" s="5" t="s">
        <v>42</v>
      </c>
      <c r="D4900" s="3">
        <v>84102</v>
      </c>
    </row>
    <row r="4901" spans="1:4" x14ac:dyDescent="0.25">
      <c r="A4901" s="5">
        <v>2001</v>
      </c>
      <c r="B4901" s="5" t="s">
        <v>12</v>
      </c>
      <c r="C4901" s="5" t="s">
        <v>42</v>
      </c>
      <c r="D4901" s="3">
        <v>76587</v>
      </c>
    </row>
    <row r="4902" spans="1:4" x14ac:dyDescent="0.25">
      <c r="A4902" s="5">
        <v>2001</v>
      </c>
      <c r="B4902" s="5" t="s">
        <v>13</v>
      </c>
      <c r="C4902" s="5" t="s">
        <v>42</v>
      </c>
      <c r="D4902" s="3">
        <v>74517</v>
      </c>
    </row>
    <row r="4903" spans="1:4" x14ac:dyDescent="0.25">
      <c r="A4903" s="5">
        <v>2001</v>
      </c>
      <c r="B4903" s="5" t="s">
        <v>14</v>
      </c>
      <c r="C4903" s="5" t="s">
        <v>42</v>
      </c>
      <c r="D4903" s="3">
        <v>92602</v>
      </c>
    </row>
    <row r="4904" spans="1:4" x14ac:dyDescent="0.25">
      <c r="A4904" s="5">
        <v>2001</v>
      </c>
      <c r="B4904" s="5" t="s">
        <v>15</v>
      </c>
      <c r="C4904" s="5" t="s">
        <v>42</v>
      </c>
      <c r="D4904" s="3">
        <v>85505</v>
      </c>
    </row>
    <row r="4905" spans="1:4" x14ac:dyDescent="0.25">
      <c r="A4905" s="5">
        <v>2001</v>
      </c>
      <c r="B4905" s="5" t="s">
        <v>4</v>
      </c>
      <c r="C4905" s="5" t="s">
        <v>42</v>
      </c>
      <c r="D4905" s="3">
        <v>92248</v>
      </c>
    </row>
    <row r="4906" spans="1:4" x14ac:dyDescent="0.25">
      <c r="A4906" s="5">
        <v>2001</v>
      </c>
      <c r="B4906" s="5" t="s">
        <v>5</v>
      </c>
      <c r="C4906" s="5" t="s">
        <v>42</v>
      </c>
      <c r="D4906" s="3">
        <v>86631</v>
      </c>
    </row>
    <row r="4907" spans="1:4" x14ac:dyDescent="0.25">
      <c r="A4907" s="5">
        <v>2001</v>
      </c>
      <c r="B4907" s="5" t="s">
        <v>6</v>
      </c>
      <c r="C4907" s="5" t="s">
        <v>42</v>
      </c>
      <c r="D4907" s="3">
        <v>84763</v>
      </c>
    </row>
    <row r="4908" spans="1:4" x14ac:dyDescent="0.25">
      <c r="A4908" s="5">
        <v>2001</v>
      </c>
      <c r="B4908" s="5" t="s">
        <v>7</v>
      </c>
      <c r="C4908" s="5" t="s">
        <v>42</v>
      </c>
      <c r="D4908" s="3">
        <v>89586</v>
      </c>
    </row>
    <row r="4909" spans="1:4" x14ac:dyDescent="0.25">
      <c r="A4909" s="5">
        <v>2001</v>
      </c>
      <c r="B4909" s="5" t="s">
        <v>8</v>
      </c>
      <c r="C4909" s="5" t="s">
        <v>42</v>
      </c>
      <c r="D4909" s="3">
        <v>83225</v>
      </c>
    </row>
    <row r="4910" spans="1:4" x14ac:dyDescent="0.25">
      <c r="A4910" s="5">
        <v>2001</v>
      </c>
      <c r="B4910" s="5" t="s">
        <v>9</v>
      </c>
      <c r="C4910" s="5" t="s">
        <v>42</v>
      </c>
      <c r="D4910" s="3">
        <v>82992</v>
      </c>
    </row>
    <row r="4911" spans="1:4" x14ac:dyDescent="0.25">
      <c r="A4911" s="5">
        <v>2001</v>
      </c>
      <c r="B4911" s="5" t="s">
        <v>10</v>
      </c>
      <c r="C4911" s="5" t="s">
        <v>42</v>
      </c>
      <c r="D4911" s="3">
        <v>81107</v>
      </c>
    </row>
    <row r="4912" spans="1:4" x14ac:dyDescent="0.25">
      <c r="A4912" s="5">
        <v>2001</v>
      </c>
      <c r="B4912" s="5" t="s">
        <v>11</v>
      </c>
      <c r="C4912" s="5" t="s">
        <v>42</v>
      </c>
      <c r="D4912" s="3">
        <v>60389</v>
      </c>
    </row>
    <row r="4913" spans="1:4" x14ac:dyDescent="0.25">
      <c r="A4913" s="5">
        <v>2002</v>
      </c>
      <c r="B4913" s="5" t="s">
        <v>12</v>
      </c>
      <c r="C4913" s="5" t="s">
        <v>42</v>
      </c>
      <c r="D4913" s="3">
        <v>63260</v>
      </c>
    </row>
    <row r="4914" spans="1:4" x14ac:dyDescent="0.25">
      <c r="A4914" s="5">
        <v>2002</v>
      </c>
      <c r="B4914" s="5" t="s">
        <v>13</v>
      </c>
      <c r="C4914" s="5" t="s">
        <v>42</v>
      </c>
      <c r="D4914" s="3">
        <v>61834</v>
      </c>
    </row>
    <row r="4915" spans="1:4" x14ac:dyDescent="0.25">
      <c r="A4915" s="5">
        <v>2002</v>
      </c>
      <c r="B4915" s="5" t="s">
        <v>14</v>
      </c>
      <c r="C4915" s="5" t="s">
        <v>42</v>
      </c>
      <c r="D4915" s="3">
        <v>70906</v>
      </c>
    </row>
    <row r="4916" spans="1:4" x14ac:dyDescent="0.25">
      <c r="A4916" s="5">
        <v>2002</v>
      </c>
      <c r="B4916" s="5" t="s">
        <v>15</v>
      </c>
      <c r="C4916" s="5" t="s">
        <v>42</v>
      </c>
      <c r="D4916" s="3">
        <v>75180</v>
      </c>
    </row>
    <row r="4917" spans="1:4" x14ac:dyDescent="0.25">
      <c r="A4917" s="5">
        <v>2002</v>
      </c>
      <c r="B4917" s="5" t="s">
        <v>4</v>
      </c>
      <c r="C4917" s="5" t="s">
        <v>42</v>
      </c>
      <c r="D4917" s="3">
        <v>80180</v>
      </c>
    </row>
    <row r="4918" spans="1:4" x14ac:dyDescent="0.25">
      <c r="A4918" s="5">
        <v>2002</v>
      </c>
      <c r="B4918" s="5" t="s">
        <v>5</v>
      </c>
      <c r="C4918" s="5" t="s">
        <v>42</v>
      </c>
      <c r="D4918" s="3">
        <v>72925</v>
      </c>
    </row>
    <row r="4919" spans="1:4" x14ac:dyDescent="0.25">
      <c r="A4919" s="5">
        <v>2002</v>
      </c>
      <c r="B4919" s="5" t="s">
        <v>6</v>
      </c>
      <c r="C4919" s="5" t="s">
        <v>42</v>
      </c>
      <c r="D4919" s="3">
        <v>80823</v>
      </c>
    </row>
    <row r="4920" spans="1:4" x14ac:dyDescent="0.25">
      <c r="A4920" s="5">
        <v>2002</v>
      </c>
      <c r="B4920" s="5" t="s">
        <v>7</v>
      </c>
      <c r="C4920" s="5" t="s">
        <v>42</v>
      </c>
      <c r="D4920" s="3">
        <v>85243</v>
      </c>
    </row>
    <row r="4921" spans="1:4" x14ac:dyDescent="0.25">
      <c r="A4921" s="5">
        <v>2002</v>
      </c>
      <c r="B4921" s="5" t="s">
        <v>8</v>
      </c>
      <c r="C4921" s="5" t="s">
        <v>42</v>
      </c>
      <c r="D4921" s="3">
        <v>84656</v>
      </c>
    </row>
    <row r="4922" spans="1:4" x14ac:dyDescent="0.25">
      <c r="A4922" s="5">
        <v>2002</v>
      </c>
      <c r="B4922" s="5" t="s">
        <v>9</v>
      </c>
      <c r="C4922" s="5" t="s">
        <v>42</v>
      </c>
      <c r="D4922" s="3">
        <v>89312</v>
      </c>
    </row>
    <row r="4923" spans="1:4" x14ac:dyDescent="0.25">
      <c r="A4923" s="5">
        <v>2002</v>
      </c>
      <c r="B4923" s="5" t="s">
        <v>10</v>
      </c>
      <c r="C4923" s="5" t="s">
        <v>42</v>
      </c>
      <c r="D4923" s="3">
        <v>84133</v>
      </c>
    </row>
    <row r="4924" spans="1:4" x14ac:dyDescent="0.25">
      <c r="A4924" s="5">
        <v>2002</v>
      </c>
      <c r="B4924" s="5" t="s">
        <v>11</v>
      </c>
      <c r="C4924" s="5" t="s">
        <v>42</v>
      </c>
      <c r="D4924" s="3">
        <v>75894</v>
      </c>
    </row>
    <row r="4925" spans="1:4" x14ac:dyDescent="0.25">
      <c r="A4925" s="5">
        <v>2003</v>
      </c>
      <c r="B4925" s="5" t="s">
        <v>12</v>
      </c>
      <c r="C4925" s="5" t="s">
        <v>42</v>
      </c>
      <c r="D4925" s="3">
        <v>68477</v>
      </c>
    </row>
    <row r="4926" spans="1:4" x14ac:dyDescent="0.25">
      <c r="A4926" s="5">
        <v>2003</v>
      </c>
      <c r="B4926" s="5" t="s">
        <v>13</v>
      </c>
      <c r="C4926" s="5" t="s">
        <v>42</v>
      </c>
      <c r="D4926" s="3">
        <v>71438</v>
      </c>
    </row>
    <row r="4927" spans="1:4" x14ac:dyDescent="0.25">
      <c r="A4927" s="5">
        <v>2003</v>
      </c>
      <c r="B4927" s="5" t="s">
        <v>14</v>
      </c>
      <c r="C4927" s="5" t="s">
        <v>42</v>
      </c>
      <c r="D4927" s="3">
        <v>77293</v>
      </c>
    </row>
    <row r="4928" spans="1:4" x14ac:dyDescent="0.25">
      <c r="A4928" s="5">
        <v>2003</v>
      </c>
      <c r="B4928" s="5" t="s">
        <v>15</v>
      </c>
      <c r="C4928" s="5" t="s">
        <v>42</v>
      </c>
      <c r="D4928" s="3">
        <v>86017</v>
      </c>
    </row>
    <row r="4929" spans="1:4" x14ac:dyDescent="0.25">
      <c r="A4929" s="5">
        <v>2003</v>
      </c>
      <c r="B4929" s="5" t="s">
        <v>4</v>
      </c>
      <c r="C4929" s="5" t="s">
        <v>42</v>
      </c>
      <c r="D4929" s="3">
        <v>97149</v>
      </c>
    </row>
    <row r="4930" spans="1:4" x14ac:dyDescent="0.25">
      <c r="A4930" s="5">
        <v>2003</v>
      </c>
      <c r="B4930" s="5" t="s">
        <v>5</v>
      </c>
      <c r="C4930" s="5" t="s">
        <v>42</v>
      </c>
      <c r="D4930" s="3">
        <v>89140</v>
      </c>
    </row>
    <row r="4931" spans="1:4" x14ac:dyDescent="0.25">
      <c r="A4931" s="5">
        <v>2003</v>
      </c>
      <c r="B4931" s="5" t="s">
        <v>6</v>
      </c>
      <c r="C4931" s="5" t="s">
        <v>42</v>
      </c>
      <c r="D4931" s="3">
        <v>99485</v>
      </c>
    </row>
    <row r="4932" spans="1:4" x14ac:dyDescent="0.25">
      <c r="A4932" s="5">
        <v>2003</v>
      </c>
      <c r="B4932" s="5" t="s">
        <v>7</v>
      </c>
      <c r="C4932" s="5" t="s">
        <v>42</v>
      </c>
      <c r="D4932" s="3">
        <v>95232</v>
      </c>
    </row>
    <row r="4933" spans="1:4" x14ac:dyDescent="0.25">
      <c r="A4933" s="5">
        <v>2003</v>
      </c>
      <c r="B4933" s="5" t="s">
        <v>8</v>
      </c>
      <c r="C4933" s="5" t="s">
        <v>42</v>
      </c>
      <c r="D4933" s="3">
        <v>97317</v>
      </c>
    </row>
    <row r="4934" spans="1:4" x14ac:dyDescent="0.25">
      <c r="A4934" s="5">
        <v>2003</v>
      </c>
      <c r="B4934" s="5" t="s">
        <v>9</v>
      </c>
      <c r="C4934" s="5" t="s">
        <v>42</v>
      </c>
      <c r="D4934" s="3">
        <v>97317</v>
      </c>
    </row>
    <row r="4935" spans="1:4" x14ac:dyDescent="0.25">
      <c r="A4935" s="5">
        <v>2003</v>
      </c>
      <c r="B4935" s="5" t="s">
        <v>10</v>
      </c>
      <c r="C4935" s="5" t="s">
        <v>42</v>
      </c>
      <c r="D4935" s="3">
        <v>90537</v>
      </c>
    </row>
    <row r="4936" spans="1:4" x14ac:dyDescent="0.25">
      <c r="A4936" s="5">
        <v>2003</v>
      </c>
      <c r="B4936" s="5" t="s">
        <v>11</v>
      </c>
      <c r="C4936" s="5" t="s">
        <v>42</v>
      </c>
      <c r="D4936" s="3">
        <v>88387</v>
      </c>
    </row>
    <row r="4937" spans="1:4" x14ac:dyDescent="0.25">
      <c r="A4937" s="5">
        <v>2004</v>
      </c>
      <c r="B4937" s="5" t="s">
        <v>12</v>
      </c>
      <c r="C4937" s="5" t="s">
        <v>42</v>
      </c>
      <c r="D4937" s="3">
        <v>78044</v>
      </c>
    </row>
    <row r="4938" spans="1:4" x14ac:dyDescent="0.25">
      <c r="A4938" s="5">
        <v>2004</v>
      </c>
      <c r="B4938" s="5" t="s">
        <v>13</v>
      </c>
      <c r="C4938" s="5" t="s">
        <v>42</v>
      </c>
      <c r="D4938" s="3">
        <v>82576</v>
      </c>
    </row>
    <row r="4939" spans="1:4" x14ac:dyDescent="0.25">
      <c r="A4939" s="5">
        <v>2004</v>
      </c>
      <c r="B4939" s="5" t="s">
        <v>14</v>
      </c>
      <c r="C4939" s="5" t="s">
        <v>42</v>
      </c>
      <c r="D4939" s="3">
        <v>105594</v>
      </c>
    </row>
    <row r="4940" spans="1:4" x14ac:dyDescent="0.25">
      <c r="A4940" s="5">
        <v>2004</v>
      </c>
      <c r="B4940" s="5" t="s">
        <v>15</v>
      </c>
      <c r="C4940" s="5" t="s">
        <v>42</v>
      </c>
      <c r="D4940" s="3">
        <v>96020</v>
      </c>
    </row>
    <row r="4941" spans="1:4" x14ac:dyDescent="0.25">
      <c r="A4941" s="5">
        <v>2004</v>
      </c>
      <c r="B4941" s="5" t="s">
        <v>4</v>
      </c>
      <c r="C4941" s="5" t="s">
        <v>42</v>
      </c>
      <c r="D4941" s="3">
        <v>94817</v>
      </c>
    </row>
    <row r="4942" spans="1:4" x14ac:dyDescent="0.25">
      <c r="A4942" s="5">
        <v>2004</v>
      </c>
      <c r="B4942" s="5" t="s">
        <v>5</v>
      </c>
      <c r="C4942" s="5" t="s">
        <v>42</v>
      </c>
      <c r="D4942" s="3">
        <v>97442</v>
      </c>
    </row>
    <row r="4943" spans="1:4" x14ac:dyDescent="0.25">
      <c r="A4943" s="5">
        <v>2004</v>
      </c>
      <c r="B4943" s="5" t="s">
        <v>6</v>
      </c>
      <c r="C4943" s="5" t="s">
        <v>42</v>
      </c>
      <c r="D4943" s="3">
        <v>97925</v>
      </c>
    </row>
    <row r="4944" spans="1:4" x14ac:dyDescent="0.25">
      <c r="A4944" s="5">
        <v>2004</v>
      </c>
      <c r="B4944" s="5" t="s">
        <v>7</v>
      </c>
      <c r="C4944" s="5" t="s">
        <v>42</v>
      </c>
      <c r="D4944" s="3">
        <v>97745</v>
      </c>
    </row>
    <row r="4945" spans="1:4" x14ac:dyDescent="0.25">
      <c r="A4945" s="5">
        <v>2004</v>
      </c>
      <c r="B4945" s="5" t="s">
        <v>8</v>
      </c>
      <c r="C4945" s="5" t="s">
        <v>42</v>
      </c>
      <c r="D4945" s="3">
        <v>105722</v>
      </c>
    </row>
    <row r="4946" spans="1:4" x14ac:dyDescent="0.25">
      <c r="A4946" s="5">
        <v>2004</v>
      </c>
      <c r="B4946" s="5" t="s">
        <v>9</v>
      </c>
      <c r="C4946" s="5" t="s">
        <v>42</v>
      </c>
      <c r="D4946" s="3">
        <v>100316</v>
      </c>
    </row>
    <row r="4947" spans="1:4" x14ac:dyDescent="0.25">
      <c r="A4947" s="5">
        <v>2004</v>
      </c>
      <c r="B4947" s="5" t="s">
        <v>10</v>
      </c>
      <c r="C4947" s="5" t="s">
        <v>42</v>
      </c>
      <c r="D4947" s="3">
        <v>102415</v>
      </c>
    </row>
    <row r="4948" spans="1:4" x14ac:dyDescent="0.25">
      <c r="A4948" s="5">
        <v>2004</v>
      </c>
      <c r="B4948" s="5" t="s">
        <v>11</v>
      </c>
      <c r="C4948" s="5" t="s">
        <v>42</v>
      </c>
      <c r="D4948" s="3">
        <v>95266</v>
      </c>
    </row>
    <row r="4949" spans="1:4" x14ac:dyDescent="0.25">
      <c r="A4949" s="5">
        <v>2005</v>
      </c>
      <c r="B4949" s="5" t="s">
        <v>12</v>
      </c>
      <c r="C4949" s="5" t="s">
        <v>42</v>
      </c>
      <c r="D4949" s="3">
        <v>82194</v>
      </c>
    </row>
    <row r="4950" spans="1:4" x14ac:dyDescent="0.25">
      <c r="A4950" s="5">
        <v>2005</v>
      </c>
      <c r="B4950" s="5" t="s">
        <v>13</v>
      </c>
      <c r="C4950" s="5" t="s">
        <v>42</v>
      </c>
      <c r="D4950" s="3">
        <v>78664</v>
      </c>
    </row>
    <row r="4951" spans="1:4" x14ac:dyDescent="0.25">
      <c r="A4951" s="5">
        <v>2005</v>
      </c>
      <c r="B4951" s="5" t="s">
        <v>14</v>
      </c>
      <c r="C4951" s="5" t="s">
        <v>42</v>
      </c>
      <c r="D4951" s="3">
        <v>104212</v>
      </c>
    </row>
    <row r="4952" spans="1:4" x14ac:dyDescent="0.25">
      <c r="A4952" s="5">
        <v>2005</v>
      </c>
      <c r="B4952" s="5" t="s">
        <v>15</v>
      </c>
      <c r="C4952" s="5" t="s">
        <v>42</v>
      </c>
      <c r="D4952" s="3">
        <v>104297</v>
      </c>
    </row>
    <row r="4953" spans="1:4" x14ac:dyDescent="0.25">
      <c r="A4953" s="5">
        <v>2005</v>
      </c>
      <c r="B4953" s="5" t="s">
        <v>4</v>
      </c>
      <c r="C4953" s="5" t="s">
        <v>42</v>
      </c>
      <c r="D4953" s="3">
        <v>101883</v>
      </c>
    </row>
    <row r="4954" spans="1:4" x14ac:dyDescent="0.25">
      <c r="A4954" s="5">
        <v>2005</v>
      </c>
      <c r="B4954" s="5" t="s">
        <v>5</v>
      </c>
      <c r="C4954" s="5" t="s">
        <v>42</v>
      </c>
      <c r="D4954" s="3">
        <v>102261</v>
      </c>
    </row>
    <row r="4955" spans="1:4" x14ac:dyDescent="0.25">
      <c r="A4955" s="5">
        <v>2005</v>
      </c>
      <c r="B4955" s="5" t="s">
        <v>6</v>
      </c>
      <c r="C4955" s="5" t="s">
        <v>42</v>
      </c>
      <c r="D4955" s="3">
        <v>98823</v>
      </c>
    </row>
    <row r="4956" spans="1:4" x14ac:dyDescent="0.25">
      <c r="A4956" s="5">
        <v>2005</v>
      </c>
      <c r="B4956" s="5" t="s">
        <v>7</v>
      </c>
      <c r="C4956" s="5" t="s">
        <v>42</v>
      </c>
      <c r="D4956" s="3">
        <v>103165</v>
      </c>
    </row>
    <row r="4957" spans="1:4" x14ac:dyDescent="0.25">
      <c r="A4957" s="5">
        <v>2005</v>
      </c>
      <c r="B4957" s="5" t="s">
        <v>8</v>
      </c>
      <c r="C4957" s="5" t="s">
        <v>42</v>
      </c>
      <c r="D4957" s="3">
        <v>107813</v>
      </c>
    </row>
    <row r="4958" spans="1:4" x14ac:dyDescent="0.25">
      <c r="A4958" s="5">
        <v>2005</v>
      </c>
      <c r="B4958" s="5" t="s">
        <v>9</v>
      </c>
      <c r="C4958" s="5" t="s">
        <v>42</v>
      </c>
      <c r="D4958" s="3">
        <v>100291</v>
      </c>
    </row>
    <row r="4959" spans="1:4" x14ac:dyDescent="0.25">
      <c r="A4959" s="5">
        <v>2005</v>
      </c>
      <c r="B4959" s="5" t="s">
        <v>10</v>
      </c>
      <c r="C4959" s="5" t="s">
        <v>42</v>
      </c>
      <c r="D4959" s="3">
        <v>104945</v>
      </c>
    </row>
    <row r="4960" spans="1:4" x14ac:dyDescent="0.25">
      <c r="A4960" s="5">
        <v>2005</v>
      </c>
      <c r="B4960" s="5" t="s">
        <v>11</v>
      </c>
      <c r="C4960" s="5" t="s">
        <v>42</v>
      </c>
      <c r="D4960" s="3">
        <v>97074</v>
      </c>
    </row>
    <row r="4961" spans="1:4" x14ac:dyDescent="0.25">
      <c r="A4961" s="5">
        <v>2006</v>
      </c>
      <c r="B4961" s="5" t="s">
        <v>12</v>
      </c>
      <c r="C4961" s="5" t="s">
        <v>42</v>
      </c>
      <c r="D4961" s="3">
        <v>83135</v>
      </c>
    </row>
    <row r="4962" spans="1:4" x14ac:dyDescent="0.25">
      <c r="A4962" s="5">
        <v>2006</v>
      </c>
      <c r="B4962" s="5" t="s">
        <v>13</v>
      </c>
      <c r="C4962" s="5" t="s">
        <v>42</v>
      </c>
      <c r="D4962" s="3">
        <v>79534</v>
      </c>
    </row>
    <row r="4963" spans="1:4" x14ac:dyDescent="0.25">
      <c r="A4963" s="5">
        <v>2006</v>
      </c>
      <c r="B4963" s="5" t="s">
        <v>14</v>
      </c>
      <c r="C4963" s="5" t="s">
        <v>42</v>
      </c>
      <c r="D4963" s="3">
        <v>96335</v>
      </c>
    </row>
    <row r="4964" spans="1:4" x14ac:dyDescent="0.25">
      <c r="A4964" s="5">
        <v>2006</v>
      </c>
      <c r="B4964" s="5" t="s">
        <v>15</v>
      </c>
      <c r="C4964" s="5" t="s">
        <v>42</v>
      </c>
      <c r="D4964" s="3">
        <v>91582</v>
      </c>
    </row>
    <row r="4965" spans="1:4" x14ac:dyDescent="0.25">
      <c r="A4965" s="5">
        <v>2006</v>
      </c>
      <c r="B4965" s="5" t="s">
        <v>4</v>
      </c>
      <c r="C4965" s="5" t="s">
        <v>42</v>
      </c>
      <c r="D4965" s="3">
        <v>97066</v>
      </c>
    </row>
    <row r="4966" spans="1:4" x14ac:dyDescent="0.25">
      <c r="A4966" s="5">
        <v>2006</v>
      </c>
      <c r="B4966" s="5" t="s">
        <v>5</v>
      </c>
      <c r="C4966" s="5" t="s">
        <v>42</v>
      </c>
      <c r="D4966" s="3">
        <v>90601</v>
      </c>
    </row>
    <row r="4967" spans="1:4" x14ac:dyDescent="0.25">
      <c r="A4967" s="5">
        <v>2006</v>
      </c>
      <c r="B4967" s="5" t="s">
        <v>6</v>
      </c>
      <c r="C4967" s="5" t="s">
        <v>42</v>
      </c>
      <c r="D4967" s="3">
        <v>92619</v>
      </c>
    </row>
    <row r="4968" spans="1:4" x14ac:dyDescent="0.25">
      <c r="A4968" s="5">
        <v>2006</v>
      </c>
      <c r="B4968" s="5" t="s">
        <v>7</v>
      </c>
      <c r="C4968" s="5" t="s">
        <v>42</v>
      </c>
      <c r="D4968" s="3">
        <v>98834</v>
      </c>
    </row>
    <row r="4969" spans="1:4" x14ac:dyDescent="0.25">
      <c r="A4969" s="5">
        <v>2006</v>
      </c>
      <c r="B4969" s="5" t="s">
        <v>8</v>
      </c>
      <c r="C4969" s="5" t="s">
        <v>42</v>
      </c>
      <c r="D4969" s="3">
        <v>99367</v>
      </c>
    </row>
    <row r="4970" spans="1:4" x14ac:dyDescent="0.25">
      <c r="A4970" s="5">
        <v>2006</v>
      </c>
      <c r="B4970" s="5" t="s">
        <v>9</v>
      </c>
      <c r="C4970" s="5" t="s">
        <v>42</v>
      </c>
      <c r="D4970" s="3">
        <v>97569</v>
      </c>
    </row>
    <row r="4971" spans="1:4" x14ac:dyDescent="0.25">
      <c r="A4971" s="5">
        <v>2006</v>
      </c>
      <c r="B4971" s="5" t="s">
        <v>10</v>
      </c>
      <c r="C4971" s="5" t="s">
        <v>42</v>
      </c>
      <c r="D4971" s="3">
        <v>99378</v>
      </c>
    </row>
    <row r="4972" spans="1:4" x14ac:dyDescent="0.25">
      <c r="A4972" s="5">
        <v>2006</v>
      </c>
      <c r="B4972" s="5" t="s">
        <v>11</v>
      </c>
      <c r="C4972" s="5" t="s">
        <v>42</v>
      </c>
      <c r="D4972" s="3">
        <v>81006</v>
      </c>
    </row>
    <row r="4973" spans="1:4" x14ac:dyDescent="0.25">
      <c r="A4973" s="5">
        <v>2007</v>
      </c>
      <c r="B4973" s="5" t="s">
        <v>12</v>
      </c>
      <c r="C4973" s="5" t="s">
        <v>42</v>
      </c>
      <c r="D4973" s="3">
        <v>78349</v>
      </c>
    </row>
    <row r="4974" spans="1:4" x14ac:dyDescent="0.25">
      <c r="A4974" s="5">
        <v>2007</v>
      </c>
      <c r="B4974" s="5" t="s">
        <v>13</v>
      </c>
      <c r="C4974" s="5" t="s">
        <v>42</v>
      </c>
      <c r="D4974" s="3">
        <v>76973</v>
      </c>
    </row>
    <row r="4975" spans="1:4" x14ac:dyDescent="0.25">
      <c r="A4975" s="5">
        <v>2007</v>
      </c>
      <c r="B4975" s="5" t="s">
        <v>14</v>
      </c>
      <c r="C4975" s="5" t="s">
        <v>42</v>
      </c>
      <c r="D4975" s="3">
        <v>94258</v>
      </c>
    </row>
    <row r="4976" spans="1:4" x14ac:dyDescent="0.25">
      <c r="A4976" s="5">
        <v>2007</v>
      </c>
      <c r="B4976" s="5" t="s">
        <v>15</v>
      </c>
      <c r="C4976" s="5" t="s">
        <v>42</v>
      </c>
      <c r="D4976" s="3">
        <v>82707</v>
      </c>
    </row>
    <row r="4977" spans="1:4" x14ac:dyDescent="0.25">
      <c r="A4977" s="5">
        <v>2007</v>
      </c>
      <c r="B4977" s="5" t="s">
        <v>4</v>
      </c>
      <c r="C4977" s="5" t="s">
        <v>42</v>
      </c>
      <c r="D4977" s="3">
        <v>76521</v>
      </c>
    </row>
    <row r="4978" spans="1:4" x14ac:dyDescent="0.25">
      <c r="A4978" s="5">
        <v>2007</v>
      </c>
      <c r="B4978" s="5" t="s">
        <v>5</v>
      </c>
      <c r="C4978" s="5" t="s">
        <v>42</v>
      </c>
      <c r="D4978" s="3">
        <v>74123</v>
      </c>
    </row>
    <row r="4979" spans="1:4" x14ac:dyDescent="0.25">
      <c r="A4979" s="5">
        <v>2007</v>
      </c>
      <c r="B4979" s="5" t="s">
        <v>6</v>
      </c>
      <c r="C4979" s="5" t="s">
        <v>42</v>
      </c>
      <c r="D4979" s="3">
        <v>71740</v>
      </c>
    </row>
    <row r="4980" spans="1:4" x14ac:dyDescent="0.25">
      <c r="A4980" s="5">
        <v>2007</v>
      </c>
      <c r="B4980" s="5" t="s">
        <v>7</v>
      </c>
      <c r="C4980" s="5" t="s">
        <v>42</v>
      </c>
      <c r="D4980" s="3">
        <v>84258</v>
      </c>
    </row>
    <row r="4981" spans="1:4" x14ac:dyDescent="0.25">
      <c r="A4981" s="5">
        <v>2007</v>
      </c>
      <c r="B4981" s="5" t="s">
        <v>8</v>
      </c>
      <c r="C4981" s="5" t="s">
        <v>42</v>
      </c>
      <c r="D4981" s="3">
        <v>72695</v>
      </c>
    </row>
    <row r="4982" spans="1:4" x14ac:dyDescent="0.25">
      <c r="A4982" s="5">
        <v>2007</v>
      </c>
      <c r="B4982" s="5" t="s">
        <v>9</v>
      </c>
      <c r="C4982" s="5" t="s">
        <v>42</v>
      </c>
      <c r="D4982" s="3">
        <v>81504</v>
      </c>
    </row>
    <row r="4983" spans="1:4" x14ac:dyDescent="0.25">
      <c r="A4983" s="5">
        <v>2007</v>
      </c>
      <c r="B4983" s="5" t="s">
        <v>10</v>
      </c>
      <c r="C4983" s="5" t="s">
        <v>42</v>
      </c>
      <c r="D4983" s="3">
        <v>87524</v>
      </c>
    </row>
    <row r="4984" spans="1:4" x14ac:dyDescent="0.25">
      <c r="A4984" s="5">
        <v>2007</v>
      </c>
      <c r="B4984" s="5" t="s">
        <v>11</v>
      </c>
      <c r="C4984" s="5" t="s">
        <v>42</v>
      </c>
      <c r="D4984" s="3">
        <v>74695</v>
      </c>
    </row>
    <row r="4985" spans="1:4" x14ac:dyDescent="0.25">
      <c r="A4985" s="5">
        <v>2008</v>
      </c>
      <c r="B4985" s="5" t="s">
        <v>12</v>
      </c>
      <c r="C4985" s="5" t="s">
        <v>42</v>
      </c>
      <c r="D4985" s="3">
        <v>70485</v>
      </c>
    </row>
    <row r="4986" spans="1:4" x14ac:dyDescent="0.25">
      <c r="A4986" s="5">
        <v>2008</v>
      </c>
      <c r="B4986" s="5" t="s">
        <v>13</v>
      </c>
      <c r="C4986" s="5" t="s">
        <v>42</v>
      </c>
      <c r="D4986" s="3">
        <v>69788</v>
      </c>
    </row>
    <row r="4987" spans="1:4" x14ac:dyDescent="0.25">
      <c r="A4987" s="5">
        <v>2008</v>
      </c>
      <c r="B4987" s="5" t="s">
        <v>14</v>
      </c>
      <c r="C4987" s="5" t="s">
        <v>42</v>
      </c>
      <c r="D4987" s="3">
        <v>74263</v>
      </c>
    </row>
    <row r="4988" spans="1:4" x14ac:dyDescent="0.25">
      <c r="A4988" s="5">
        <v>2008</v>
      </c>
      <c r="B4988" s="5" t="s">
        <v>15</v>
      </c>
      <c r="C4988" s="5" t="s">
        <v>42</v>
      </c>
      <c r="D4988" s="3">
        <v>86462</v>
      </c>
    </row>
    <row r="4989" spans="1:4" x14ac:dyDescent="0.25">
      <c r="A4989" s="5">
        <v>2008</v>
      </c>
      <c r="B4989" s="5" t="s">
        <v>4</v>
      </c>
      <c r="C4989" s="5" t="s">
        <v>42</v>
      </c>
      <c r="D4989" s="3">
        <v>85252</v>
      </c>
    </row>
    <row r="4990" spans="1:4" x14ac:dyDescent="0.25">
      <c r="A4990" s="5">
        <v>2008</v>
      </c>
      <c r="B4990" s="5" t="s">
        <v>5</v>
      </c>
      <c r="C4990" s="5" t="s">
        <v>42</v>
      </c>
      <c r="D4990" s="3">
        <v>78912</v>
      </c>
    </row>
    <row r="4991" spans="1:4" x14ac:dyDescent="0.25">
      <c r="A4991" s="5">
        <v>2008</v>
      </c>
      <c r="B4991" s="5" t="s">
        <v>6</v>
      </c>
      <c r="C4991" s="5" t="s">
        <v>42</v>
      </c>
      <c r="D4991" s="3">
        <v>83717</v>
      </c>
    </row>
    <row r="4992" spans="1:4" x14ac:dyDescent="0.25">
      <c r="A4992" s="5">
        <v>2008</v>
      </c>
      <c r="B4992" s="5" t="s">
        <v>7</v>
      </c>
      <c r="C4992" s="5" t="s">
        <v>42</v>
      </c>
      <c r="D4992" s="3">
        <v>81107</v>
      </c>
    </row>
    <row r="4993" spans="1:4" x14ac:dyDescent="0.25">
      <c r="A4993" s="5">
        <v>2008</v>
      </c>
      <c r="B4993" s="5" t="s">
        <v>8</v>
      </c>
      <c r="C4993" s="5" t="s">
        <v>42</v>
      </c>
      <c r="D4993" s="3">
        <v>76681</v>
      </c>
    </row>
    <row r="4994" spans="1:4" x14ac:dyDescent="0.25">
      <c r="A4994" s="5">
        <v>2008</v>
      </c>
      <c r="B4994" s="5" t="s">
        <v>9</v>
      </c>
      <c r="C4994" s="5" t="s">
        <v>42</v>
      </c>
      <c r="D4994" s="3">
        <v>78787</v>
      </c>
    </row>
    <row r="4995" spans="1:4" x14ac:dyDescent="0.25">
      <c r="A4995" s="5">
        <v>2008</v>
      </c>
      <c r="B4995" s="5" t="s">
        <v>10</v>
      </c>
      <c r="C4995" s="5" t="s">
        <v>42</v>
      </c>
      <c r="D4995" s="3">
        <v>72632</v>
      </c>
    </row>
    <row r="4996" spans="1:4" x14ac:dyDescent="0.25">
      <c r="A4996" s="5">
        <v>2008</v>
      </c>
      <c r="B4996" s="5" t="s">
        <v>11</v>
      </c>
      <c r="C4996" s="5" t="s">
        <v>42</v>
      </c>
      <c r="D4996" s="3">
        <v>69476</v>
      </c>
    </row>
    <row r="4997" spans="1:4" x14ac:dyDescent="0.25">
      <c r="A4997" s="5">
        <v>2009</v>
      </c>
      <c r="B4997" s="5" t="s">
        <v>12</v>
      </c>
      <c r="C4997" s="5" t="s">
        <v>42</v>
      </c>
      <c r="D4997" s="3">
        <v>61687</v>
      </c>
    </row>
    <row r="4998" spans="1:4" x14ac:dyDescent="0.25">
      <c r="A4998" s="5">
        <v>2009</v>
      </c>
      <c r="B4998" s="5" t="s">
        <v>13</v>
      </c>
      <c r="C4998" s="5" t="s">
        <v>42</v>
      </c>
      <c r="D4998" s="3">
        <v>58433</v>
      </c>
    </row>
    <row r="4999" spans="1:4" x14ac:dyDescent="0.25">
      <c r="A4999" s="5">
        <v>2009</v>
      </c>
      <c r="B4999" s="5" t="s">
        <v>14</v>
      </c>
      <c r="C4999" s="5" t="s">
        <v>42</v>
      </c>
      <c r="D4999" s="3">
        <v>66149</v>
      </c>
    </row>
    <row r="5000" spans="1:4" x14ac:dyDescent="0.25">
      <c r="A5000" s="5">
        <v>2009</v>
      </c>
      <c r="B5000" s="5" t="s">
        <v>15</v>
      </c>
      <c r="C5000" s="5" t="s">
        <v>42</v>
      </c>
      <c r="D5000" s="3">
        <v>64392</v>
      </c>
    </row>
    <row r="5001" spans="1:4" x14ac:dyDescent="0.25">
      <c r="A5001" s="5">
        <v>2009</v>
      </c>
      <c r="B5001" s="5" t="s">
        <v>4</v>
      </c>
      <c r="C5001" s="5" t="s">
        <v>42</v>
      </c>
      <c r="D5001" s="3">
        <v>63268</v>
      </c>
    </row>
    <row r="5002" spans="1:4" x14ac:dyDescent="0.25">
      <c r="A5002" s="5">
        <v>2009</v>
      </c>
      <c r="B5002" s="5" t="s">
        <v>5</v>
      </c>
      <c r="C5002" s="5" t="s">
        <v>42</v>
      </c>
      <c r="D5002" s="3">
        <v>67038</v>
      </c>
    </row>
    <row r="5003" spans="1:4" x14ac:dyDescent="0.25">
      <c r="A5003" s="5">
        <v>2009</v>
      </c>
      <c r="B5003" s="5" t="s">
        <v>6</v>
      </c>
      <c r="C5003" s="5" t="s">
        <v>42</v>
      </c>
      <c r="D5003" s="3">
        <v>62840</v>
      </c>
    </row>
    <row r="5004" spans="1:4" x14ac:dyDescent="0.25">
      <c r="A5004" s="5">
        <v>2009</v>
      </c>
      <c r="B5004" s="5" t="s">
        <v>7</v>
      </c>
      <c r="C5004" s="5" t="s">
        <v>42</v>
      </c>
      <c r="D5004" s="3">
        <v>64204</v>
      </c>
    </row>
    <row r="5005" spans="1:4" x14ac:dyDescent="0.25">
      <c r="A5005" s="5">
        <v>2009</v>
      </c>
      <c r="B5005" s="5" t="s">
        <v>8</v>
      </c>
      <c r="C5005" s="5" t="s">
        <v>42</v>
      </c>
      <c r="D5005" s="3">
        <v>71841</v>
      </c>
    </row>
    <row r="5006" spans="1:4" x14ac:dyDescent="0.25">
      <c r="A5006" s="5">
        <v>2009</v>
      </c>
      <c r="B5006" s="5" t="s">
        <v>9</v>
      </c>
      <c r="C5006" s="5" t="s">
        <v>42</v>
      </c>
      <c r="D5006" s="3">
        <v>72788</v>
      </c>
    </row>
    <row r="5007" spans="1:4" x14ac:dyDescent="0.25">
      <c r="A5007" s="5">
        <v>2009</v>
      </c>
      <c r="B5007" s="5" t="s">
        <v>10</v>
      </c>
      <c r="C5007" s="5" t="s">
        <v>42</v>
      </c>
      <c r="D5007" s="3">
        <v>67098</v>
      </c>
    </row>
    <row r="5008" spans="1:4" x14ac:dyDescent="0.25">
      <c r="A5008" s="5">
        <v>2009</v>
      </c>
      <c r="B5008" s="5" t="s">
        <v>11</v>
      </c>
      <c r="C5008" s="5" t="s">
        <v>42</v>
      </c>
      <c r="D5008" s="3">
        <v>63501</v>
      </c>
    </row>
    <row r="5009" spans="1:4" x14ac:dyDescent="0.25">
      <c r="A5009" s="5">
        <v>2010</v>
      </c>
      <c r="B5009" s="5" t="s">
        <v>12</v>
      </c>
      <c r="C5009" s="5" t="s">
        <v>42</v>
      </c>
      <c r="D5009" s="3">
        <v>52728</v>
      </c>
    </row>
    <row r="5010" spans="1:4" x14ac:dyDescent="0.25">
      <c r="A5010" s="5">
        <v>2010</v>
      </c>
      <c r="B5010" s="5" t="s">
        <v>13</v>
      </c>
      <c r="C5010" s="5" t="s">
        <v>42</v>
      </c>
      <c r="D5010" s="3">
        <v>55528</v>
      </c>
    </row>
    <row r="5011" spans="1:4" x14ac:dyDescent="0.25">
      <c r="A5011" s="5">
        <v>2010</v>
      </c>
      <c r="B5011" s="5" t="s">
        <v>14</v>
      </c>
      <c r="C5011" s="5" t="s">
        <v>42</v>
      </c>
      <c r="D5011" s="3">
        <v>70388</v>
      </c>
    </row>
    <row r="5012" spans="1:4" x14ac:dyDescent="0.25">
      <c r="A5012" s="5">
        <v>2010</v>
      </c>
      <c r="B5012" s="5" t="s">
        <v>15</v>
      </c>
      <c r="C5012" s="5" t="s">
        <v>42</v>
      </c>
      <c r="D5012" s="3">
        <v>67448</v>
      </c>
    </row>
    <row r="5013" spans="1:4" x14ac:dyDescent="0.25">
      <c r="A5013" s="5">
        <v>2010</v>
      </c>
      <c r="B5013" s="5" t="s">
        <v>4</v>
      </c>
      <c r="C5013" s="5" t="s">
        <v>42</v>
      </c>
      <c r="D5013" s="3">
        <v>61231</v>
      </c>
    </row>
    <row r="5014" spans="1:4" x14ac:dyDescent="0.25">
      <c r="A5014" s="5">
        <v>2010</v>
      </c>
      <c r="B5014" s="5" t="s">
        <v>5</v>
      </c>
      <c r="C5014" s="5" t="s">
        <v>42</v>
      </c>
      <c r="D5014" s="3">
        <v>64505</v>
      </c>
    </row>
    <row r="5015" spans="1:4" x14ac:dyDescent="0.25">
      <c r="A5015" s="5">
        <v>2010</v>
      </c>
      <c r="B5015" s="5" t="s">
        <v>6</v>
      </c>
      <c r="C5015" s="5" t="s">
        <v>42</v>
      </c>
      <c r="D5015" s="3">
        <v>64138</v>
      </c>
    </row>
    <row r="5016" spans="1:4" x14ac:dyDescent="0.25">
      <c r="A5016" s="5">
        <v>2010</v>
      </c>
      <c r="B5016" s="5" t="s">
        <v>7</v>
      </c>
      <c r="C5016" s="5" t="s">
        <v>42</v>
      </c>
      <c r="D5016" s="3">
        <v>62567</v>
      </c>
    </row>
    <row r="5017" spans="1:4" x14ac:dyDescent="0.25">
      <c r="A5017" s="5">
        <v>2010</v>
      </c>
      <c r="B5017" s="5" t="s">
        <v>8</v>
      </c>
      <c r="C5017" s="5" t="s">
        <v>42</v>
      </c>
      <c r="D5017" s="3">
        <v>67249</v>
      </c>
    </row>
    <row r="5018" spans="1:4" x14ac:dyDescent="0.25">
      <c r="A5018" s="5">
        <v>2010</v>
      </c>
      <c r="B5018" s="5" t="s">
        <v>9</v>
      </c>
      <c r="C5018" s="5" t="s">
        <v>42</v>
      </c>
      <c r="D5018" s="3">
        <v>58512</v>
      </c>
    </row>
    <row r="5019" spans="1:4" x14ac:dyDescent="0.25">
      <c r="A5019" s="5">
        <v>2010</v>
      </c>
      <c r="B5019" s="5" t="s">
        <v>10</v>
      </c>
      <c r="C5019" s="5" t="s">
        <v>42</v>
      </c>
      <c r="D5019" s="3">
        <v>55059</v>
      </c>
    </row>
    <row r="5020" spans="1:4" x14ac:dyDescent="0.25">
      <c r="A5020" s="5">
        <v>2010</v>
      </c>
      <c r="B5020" s="5" t="s">
        <v>11</v>
      </c>
      <c r="C5020" s="5" t="s">
        <v>42</v>
      </c>
      <c r="D5020" s="3">
        <v>12584</v>
      </c>
    </row>
    <row r="5021" spans="1:4" x14ac:dyDescent="0.25">
      <c r="A5021" s="5">
        <v>2011</v>
      </c>
      <c r="B5021" s="5" t="s">
        <v>12</v>
      </c>
      <c r="C5021" s="5" t="s">
        <v>42</v>
      </c>
      <c r="D5021" s="3">
        <v>41110</v>
      </c>
    </row>
    <row r="5022" spans="1:4" x14ac:dyDescent="0.25">
      <c r="A5022" s="5">
        <v>2011</v>
      </c>
      <c r="B5022" s="5" t="s">
        <v>13</v>
      </c>
      <c r="C5022" s="5" t="s">
        <v>42</v>
      </c>
      <c r="D5022" s="3">
        <v>45731</v>
      </c>
    </row>
    <row r="5023" spans="1:4" x14ac:dyDescent="0.25">
      <c r="A5023" s="5">
        <v>2011</v>
      </c>
      <c r="B5023" s="5" t="s">
        <v>14</v>
      </c>
      <c r="C5023" s="5" t="s">
        <v>42</v>
      </c>
      <c r="D5023" s="3">
        <v>48361</v>
      </c>
    </row>
    <row r="5024" spans="1:4" x14ac:dyDescent="0.25">
      <c r="A5024" s="5">
        <v>2011</v>
      </c>
      <c r="B5024" s="5" t="s">
        <v>15</v>
      </c>
      <c r="C5024" s="5" t="s">
        <v>42</v>
      </c>
      <c r="D5024" s="3">
        <v>48252</v>
      </c>
    </row>
    <row r="5025" spans="1:4" x14ac:dyDescent="0.25">
      <c r="A5025" s="5">
        <v>2011</v>
      </c>
      <c r="B5025" s="5" t="s">
        <v>4</v>
      </c>
      <c r="C5025" s="5" t="s">
        <v>42</v>
      </c>
      <c r="D5025" s="3">
        <v>54004</v>
      </c>
    </row>
    <row r="5026" spans="1:4" x14ac:dyDescent="0.25">
      <c r="A5026" s="5">
        <v>2011</v>
      </c>
      <c r="B5026" s="5" t="s">
        <v>5</v>
      </c>
      <c r="C5026" s="5" t="s">
        <v>42</v>
      </c>
      <c r="D5026" s="3">
        <v>49842</v>
      </c>
    </row>
    <row r="5027" spans="1:4" x14ac:dyDescent="0.25">
      <c r="A5027" s="5">
        <v>2011</v>
      </c>
      <c r="B5027" s="5" t="s">
        <v>6</v>
      </c>
      <c r="C5027" s="5" t="s">
        <v>42</v>
      </c>
      <c r="D5027" s="3">
        <v>39303</v>
      </c>
    </row>
    <row r="5028" spans="1:4" x14ac:dyDescent="0.25">
      <c r="A5028" s="5">
        <v>2011</v>
      </c>
      <c r="B5028" s="5" t="s">
        <v>7</v>
      </c>
      <c r="C5028" s="5" t="s">
        <v>42</v>
      </c>
      <c r="D5028" s="3">
        <v>35229</v>
      </c>
    </row>
    <row r="5029" spans="1:4" x14ac:dyDescent="0.25">
      <c r="A5029" s="5">
        <v>2011</v>
      </c>
      <c r="B5029" s="5" t="s">
        <v>8</v>
      </c>
      <c r="C5029" s="5" t="s">
        <v>42</v>
      </c>
      <c r="D5029" s="3">
        <v>35884</v>
      </c>
    </row>
    <row r="5030" spans="1:4" x14ac:dyDescent="0.25">
      <c r="A5030" s="5">
        <v>2011</v>
      </c>
      <c r="B5030" s="5" t="s">
        <v>9</v>
      </c>
      <c r="C5030" s="5" t="s">
        <v>42</v>
      </c>
      <c r="D5030" s="3">
        <v>33244</v>
      </c>
    </row>
    <row r="5031" spans="1:4" x14ac:dyDescent="0.25">
      <c r="A5031" s="5">
        <v>2011</v>
      </c>
      <c r="B5031" s="5" t="s">
        <v>10</v>
      </c>
      <c r="C5031" s="5" t="s">
        <v>42</v>
      </c>
      <c r="D5031" s="3">
        <v>46884</v>
      </c>
    </row>
    <row r="5032" spans="1:4" x14ac:dyDescent="0.25">
      <c r="A5032" s="5">
        <v>2011</v>
      </c>
      <c r="B5032" s="5" t="s">
        <v>11</v>
      </c>
      <c r="C5032" s="5" t="s">
        <v>42</v>
      </c>
      <c r="D5032" s="3">
        <v>39608</v>
      </c>
    </row>
    <row r="5033" spans="1:4" x14ac:dyDescent="0.25">
      <c r="A5033" s="5">
        <v>2012</v>
      </c>
      <c r="B5033" s="5" t="s">
        <v>12</v>
      </c>
      <c r="C5033" s="5" t="s">
        <v>42</v>
      </c>
      <c r="D5033" s="3">
        <v>33321</v>
      </c>
    </row>
    <row r="5034" spans="1:4" x14ac:dyDescent="0.25">
      <c r="A5034" s="5">
        <v>2012</v>
      </c>
      <c r="B5034" s="5" t="s">
        <v>13</v>
      </c>
      <c r="C5034" s="5" t="s">
        <v>42</v>
      </c>
      <c r="D5034" s="3">
        <v>38066</v>
      </c>
    </row>
    <row r="5035" spans="1:4" x14ac:dyDescent="0.25">
      <c r="A5035" s="5">
        <v>2012</v>
      </c>
      <c r="B5035" s="5" t="s">
        <v>14</v>
      </c>
      <c r="C5035" s="5" t="s">
        <v>42</v>
      </c>
      <c r="D5035" s="3">
        <v>53031</v>
      </c>
    </row>
    <row r="5036" spans="1:4" x14ac:dyDescent="0.25">
      <c r="A5036" s="5">
        <v>2012</v>
      </c>
      <c r="B5036" s="5" t="s">
        <v>15</v>
      </c>
      <c r="C5036" s="5" t="s">
        <v>42</v>
      </c>
      <c r="D5036" s="3">
        <v>42121</v>
      </c>
    </row>
    <row r="5037" spans="1:4" x14ac:dyDescent="0.25">
      <c r="A5037" s="5">
        <v>2012</v>
      </c>
      <c r="B5037" s="5" t="s">
        <v>4</v>
      </c>
      <c r="C5037" s="5" t="s">
        <v>42</v>
      </c>
      <c r="D5037" s="3">
        <v>42419</v>
      </c>
    </row>
    <row r="5038" spans="1:4" x14ac:dyDescent="0.25">
      <c r="A5038" s="5">
        <v>2012</v>
      </c>
      <c r="B5038" s="5" t="s">
        <v>5</v>
      </c>
      <c r="C5038" s="5" t="s">
        <v>42</v>
      </c>
      <c r="D5038" s="3">
        <v>42960</v>
      </c>
    </row>
    <row r="5039" spans="1:4" x14ac:dyDescent="0.25">
      <c r="A5039" s="5">
        <v>2012</v>
      </c>
      <c r="B5039" s="5" t="s">
        <v>6</v>
      </c>
      <c r="C5039" s="5" t="s">
        <v>42</v>
      </c>
      <c r="D5039" s="3">
        <v>43724</v>
      </c>
    </row>
    <row r="5040" spans="1:4" x14ac:dyDescent="0.25">
      <c r="A5040" s="5">
        <v>2012</v>
      </c>
      <c r="B5040" s="5" t="s">
        <v>7</v>
      </c>
      <c r="C5040" s="5" t="s">
        <v>42</v>
      </c>
      <c r="D5040" s="3">
        <v>39691</v>
      </c>
    </row>
    <row r="5041" spans="1:4" x14ac:dyDescent="0.25">
      <c r="A5041" s="5">
        <v>2012</v>
      </c>
      <c r="B5041" s="5" t="s">
        <v>8</v>
      </c>
      <c r="C5041" s="5" t="s">
        <v>42</v>
      </c>
      <c r="D5041" s="3">
        <v>38335</v>
      </c>
    </row>
    <row r="5042" spans="1:4" x14ac:dyDescent="0.25">
      <c r="A5042" s="5">
        <v>2012</v>
      </c>
      <c r="B5042" s="5" t="s">
        <v>9</v>
      </c>
      <c r="C5042" s="5" t="s">
        <v>42</v>
      </c>
      <c r="D5042" s="3">
        <v>41433</v>
      </c>
    </row>
    <row r="5043" spans="1:4" x14ac:dyDescent="0.25">
      <c r="A5043" s="5">
        <v>2012</v>
      </c>
      <c r="B5043" s="5" t="s">
        <v>10</v>
      </c>
      <c r="C5043" s="5" t="s">
        <v>42</v>
      </c>
      <c r="D5043" s="3">
        <v>36250</v>
      </c>
    </row>
    <row r="5044" spans="1:4" x14ac:dyDescent="0.25">
      <c r="A5044" s="5">
        <v>2012</v>
      </c>
      <c r="B5044" s="5" t="s">
        <v>11</v>
      </c>
      <c r="C5044" s="5" t="s">
        <v>42</v>
      </c>
      <c r="D5044" s="3">
        <v>33727</v>
      </c>
    </row>
    <row r="5045" spans="1:4" x14ac:dyDescent="0.25">
      <c r="A5045" s="5">
        <v>2013</v>
      </c>
      <c r="B5045" s="5" t="s">
        <v>12</v>
      </c>
      <c r="C5045" s="5" t="s">
        <v>42</v>
      </c>
      <c r="D5045" s="3">
        <v>30459</v>
      </c>
    </row>
    <row r="5046" spans="1:4" x14ac:dyDescent="0.25">
      <c r="A5046" s="5">
        <v>2013</v>
      </c>
      <c r="B5046" s="5" t="s">
        <v>13</v>
      </c>
      <c r="C5046" s="5" t="s">
        <v>42</v>
      </c>
      <c r="D5046" s="3">
        <v>26893</v>
      </c>
    </row>
    <row r="5047" spans="1:4" x14ac:dyDescent="0.25">
      <c r="A5047" s="5">
        <v>2013</v>
      </c>
      <c r="B5047" s="5" t="s">
        <v>14</v>
      </c>
      <c r="C5047" s="5" t="s">
        <v>42</v>
      </c>
      <c r="D5047" s="3">
        <v>30355</v>
      </c>
    </row>
    <row r="5048" spans="1:4" x14ac:dyDescent="0.25">
      <c r="A5048" s="5">
        <v>2013</v>
      </c>
      <c r="B5048" s="5" t="s">
        <v>15</v>
      </c>
      <c r="C5048" s="5" t="s">
        <v>42</v>
      </c>
      <c r="D5048" s="3">
        <v>30502</v>
      </c>
    </row>
    <row r="5049" spans="1:4" x14ac:dyDescent="0.25">
      <c r="A5049" s="5">
        <v>2013</v>
      </c>
      <c r="B5049" s="5" t="s">
        <v>4</v>
      </c>
      <c r="C5049" s="5" t="s">
        <v>42</v>
      </c>
      <c r="D5049" s="3">
        <v>33114</v>
      </c>
    </row>
    <row r="5050" spans="1:4" x14ac:dyDescent="0.25">
      <c r="A5050" s="5">
        <v>2013</v>
      </c>
      <c r="B5050" s="5" t="s">
        <v>5</v>
      </c>
      <c r="C5050" s="5" t="s">
        <v>42</v>
      </c>
      <c r="D5050" s="3">
        <v>33169</v>
      </c>
    </row>
    <row r="5051" spans="1:4" x14ac:dyDescent="0.25">
      <c r="A5051" s="5">
        <v>2013</v>
      </c>
      <c r="B5051" s="5" t="s">
        <v>6</v>
      </c>
      <c r="C5051" s="5" t="s">
        <v>42</v>
      </c>
      <c r="D5051" s="3">
        <v>38798</v>
      </c>
    </row>
    <row r="5052" spans="1:4" x14ac:dyDescent="0.25">
      <c r="A5052" s="5">
        <v>2013</v>
      </c>
      <c r="B5052" s="5" t="s">
        <v>7</v>
      </c>
      <c r="C5052" s="5" t="s">
        <v>42</v>
      </c>
      <c r="D5052" s="3">
        <v>36901</v>
      </c>
    </row>
    <row r="5053" spans="1:4" x14ac:dyDescent="0.25">
      <c r="A5053" s="5">
        <v>2013</v>
      </c>
      <c r="B5053" s="5" t="s">
        <v>8</v>
      </c>
      <c r="C5053" s="5" t="s">
        <v>42</v>
      </c>
      <c r="D5053" s="3">
        <v>37623</v>
      </c>
    </row>
    <row r="5054" spans="1:4" x14ac:dyDescent="0.25">
      <c r="A5054" s="5">
        <v>2013</v>
      </c>
      <c r="B5054" s="5" t="s">
        <v>9</v>
      </c>
      <c r="C5054" s="5" t="s">
        <v>42</v>
      </c>
      <c r="D5054" s="3">
        <v>40258</v>
      </c>
    </row>
    <row r="5055" spans="1:4" x14ac:dyDescent="0.25">
      <c r="A5055" s="5">
        <v>2013</v>
      </c>
      <c r="B5055" s="5" t="s">
        <v>10</v>
      </c>
      <c r="C5055" s="5" t="s">
        <v>42</v>
      </c>
      <c r="D5055" s="3">
        <v>37350</v>
      </c>
    </row>
    <row r="5056" spans="1:4" x14ac:dyDescent="0.25">
      <c r="A5056" s="5">
        <v>2013</v>
      </c>
      <c r="B5056" s="5" t="s">
        <v>11</v>
      </c>
      <c r="C5056" s="5" t="s">
        <v>42</v>
      </c>
      <c r="D5056" s="3">
        <v>29630</v>
      </c>
    </row>
    <row r="5057" spans="1:4" x14ac:dyDescent="0.25">
      <c r="A5057" s="5">
        <v>2014</v>
      </c>
      <c r="B5057" s="5" t="s">
        <v>12</v>
      </c>
      <c r="C5057" s="5" t="s">
        <v>42</v>
      </c>
      <c r="D5057" s="3">
        <v>23191</v>
      </c>
    </row>
    <row r="5058" spans="1:4" x14ac:dyDescent="0.25">
      <c r="A5058" s="5">
        <v>2014</v>
      </c>
      <c r="B5058" s="5" t="s">
        <v>13</v>
      </c>
      <c r="C5058" s="5" t="s">
        <v>42</v>
      </c>
      <c r="D5058" s="3">
        <v>25440</v>
      </c>
    </row>
    <row r="5059" spans="1:4" x14ac:dyDescent="0.25">
      <c r="A5059" s="5">
        <v>2014</v>
      </c>
      <c r="B5059" s="5" t="s">
        <v>14</v>
      </c>
      <c r="C5059" s="5" t="s">
        <v>42</v>
      </c>
      <c r="D5059" s="3">
        <v>23828</v>
      </c>
    </row>
    <row r="5060" spans="1:4" x14ac:dyDescent="0.25">
      <c r="A5060" s="5">
        <v>2014</v>
      </c>
      <c r="B5060" s="5" t="s">
        <v>15</v>
      </c>
      <c r="C5060" s="5" t="s">
        <v>42</v>
      </c>
      <c r="D5060" s="3">
        <v>32873</v>
      </c>
    </row>
    <row r="5061" spans="1:4" x14ac:dyDescent="0.25">
      <c r="A5061" s="5">
        <v>2014</v>
      </c>
      <c r="B5061" s="5" t="s">
        <v>4</v>
      </c>
      <c r="C5061" s="5" t="s">
        <v>42</v>
      </c>
      <c r="D5061" s="3">
        <v>32792</v>
      </c>
    </row>
    <row r="5062" spans="1:4" x14ac:dyDescent="0.25">
      <c r="A5062" s="5">
        <v>2014</v>
      </c>
      <c r="B5062" s="5" t="s">
        <v>5</v>
      </c>
      <c r="C5062" s="5" t="s">
        <v>42</v>
      </c>
      <c r="D5062" s="3">
        <v>26491</v>
      </c>
    </row>
    <row r="5063" spans="1:4" x14ac:dyDescent="0.25">
      <c r="A5063" s="5">
        <v>2014</v>
      </c>
      <c r="B5063" s="5" t="s">
        <v>6</v>
      </c>
      <c r="C5063" s="5" t="s">
        <v>42</v>
      </c>
      <c r="D5063" s="3">
        <v>24393</v>
      </c>
    </row>
    <row r="5064" spans="1:4" x14ac:dyDescent="0.25">
      <c r="A5064" s="5">
        <v>2014</v>
      </c>
      <c r="B5064" s="5" t="s">
        <v>7</v>
      </c>
      <c r="C5064" s="5" t="s">
        <v>42</v>
      </c>
      <c r="D5064" s="3">
        <v>22993</v>
      </c>
    </row>
    <row r="5065" spans="1:4" x14ac:dyDescent="0.25">
      <c r="A5065" s="5">
        <v>2014</v>
      </c>
      <c r="B5065" s="5" t="s">
        <v>8</v>
      </c>
      <c r="C5065" s="5" t="s">
        <v>42</v>
      </c>
      <c r="D5065" s="3">
        <v>40757</v>
      </c>
    </row>
    <row r="5066" spans="1:4" x14ac:dyDescent="0.25">
      <c r="A5066" s="5">
        <v>2014</v>
      </c>
      <c r="B5066" s="5" t="s">
        <v>9</v>
      </c>
      <c r="C5066" s="5" t="s">
        <v>42</v>
      </c>
      <c r="D5066" s="3">
        <v>33957</v>
      </c>
    </row>
    <row r="5067" spans="1:4" x14ac:dyDescent="0.25">
      <c r="A5067" s="5">
        <v>2014</v>
      </c>
      <c r="B5067" s="5" t="s">
        <v>10</v>
      </c>
      <c r="C5067" s="5" t="s">
        <v>42</v>
      </c>
      <c r="D5067" s="3">
        <v>26605</v>
      </c>
    </row>
    <row r="5068" spans="1:4" x14ac:dyDescent="0.25">
      <c r="A5068" s="5">
        <v>2014</v>
      </c>
      <c r="B5068" s="5" t="s">
        <v>11</v>
      </c>
      <c r="C5068" s="5" t="s">
        <v>42</v>
      </c>
      <c r="D5068" s="3">
        <v>29552</v>
      </c>
    </row>
    <row r="5069" spans="1:4" x14ac:dyDescent="0.25">
      <c r="A5069" s="5">
        <v>2015</v>
      </c>
      <c r="B5069" s="5" t="s">
        <v>12</v>
      </c>
      <c r="C5069" s="5" t="s">
        <v>42</v>
      </c>
      <c r="D5069" s="3">
        <v>23654</v>
      </c>
    </row>
    <row r="5070" spans="1:4" x14ac:dyDescent="0.25">
      <c r="A5070" s="5">
        <v>2015</v>
      </c>
      <c r="B5070" s="5" t="s">
        <v>13</v>
      </c>
      <c r="C5070" s="5" t="s">
        <v>42</v>
      </c>
      <c r="D5070" s="3">
        <v>23392</v>
      </c>
    </row>
    <row r="5071" spans="1:4" x14ac:dyDescent="0.25">
      <c r="A5071" s="5">
        <v>2015</v>
      </c>
      <c r="B5071" s="5" t="s">
        <v>14</v>
      </c>
      <c r="C5071" s="5" t="s">
        <v>42</v>
      </c>
      <c r="D5071" s="3">
        <v>33189</v>
      </c>
    </row>
    <row r="5072" spans="1:4" x14ac:dyDescent="0.25">
      <c r="A5072" s="5">
        <v>2015</v>
      </c>
      <c r="B5072" s="5" t="s">
        <v>15</v>
      </c>
      <c r="C5072" s="5" t="s">
        <v>42</v>
      </c>
      <c r="D5072" s="3">
        <v>36467</v>
      </c>
    </row>
    <row r="5073" spans="1:4" x14ac:dyDescent="0.25">
      <c r="A5073" s="5">
        <v>2015</v>
      </c>
      <c r="B5073" s="5" t="s">
        <v>4</v>
      </c>
      <c r="C5073" s="5" t="s">
        <v>42</v>
      </c>
      <c r="D5073" s="3">
        <v>33429</v>
      </c>
    </row>
    <row r="5074" spans="1:4" x14ac:dyDescent="0.25">
      <c r="A5074" s="5">
        <v>2015</v>
      </c>
      <c r="B5074" s="5" t="s">
        <v>5</v>
      </c>
      <c r="C5074" s="5" t="s">
        <v>42</v>
      </c>
      <c r="D5074" s="3">
        <v>33751</v>
      </c>
    </row>
    <row r="5075" spans="1:4" x14ac:dyDescent="0.25">
      <c r="A5075" s="5">
        <v>2015</v>
      </c>
      <c r="B5075" s="5" t="s">
        <v>6</v>
      </c>
      <c r="C5075" s="5" t="s">
        <v>42</v>
      </c>
      <c r="D5075" s="3">
        <v>35375</v>
      </c>
    </row>
    <row r="5076" spans="1:4" x14ac:dyDescent="0.25">
      <c r="A5076" s="5">
        <v>2015</v>
      </c>
      <c r="B5076" s="5" t="s">
        <v>7</v>
      </c>
      <c r="C5076" s="5" t="s">
        <v>42</v>
      </c>
      <c r="D5076" s="3">
        <v>37854</v>
      </c>
    </row>
    <row r="5077" spans="1:4" x14ac:dyDescent="0.25">
      <c r="A5077" s="5">
        <v>2015</v>
      </c>
      <c r="B5077" s="5" t="s">
        <v>8</v>
      </c>
      <c r="C5077" s="5" t="s">
        <v>42</v>
      </c>
      <c r="D5077" s="3">
        <v>42132</v>
      </c>
    </row>
    <row r="5078" spans="1:4" x14ac:dyDescent="0.25">
      <c r="A5078" s="5">
        <v>2015</v>
      </c>
      <c r="B5078" s="5" t="s">
        <v>9</v>
      </c>
      <c r="C5078" s="5" t="s">
        <v>42</v>
      </c>
      <c r="D5078" s="3">
        <v>41646</v>
      </c>
    </row>
    <row r="5079" spans="1:4" x14ac:dyDescent="0.25">
      <c r="A5079" s="5">
        <v>2015</v>
      </c>
      <c r="B5079" s="5" t="s">
        <v>10</v>
      </c>
      <c r="C5079" s="5" t="s">
        <v>42</v>
      </c>
      <c r="D5079" s="3">
        <v>40286</v>
      </c>
    </row>
    <row r="5080" spans="1:4" x14ac:dyDescent="0.25">
      <c r="A5080" s="5">
        <v>2015</v>
      </c>
      <c r="B5080" s="5" t="s">
        <v>11</v>
      </c>
      <c r="C5080" s="5" t="s">
        <v>42</v>
      </c>
      <c r="D5080" s="3">
        <v>34689</v>
      </c>
    </row>
    <row r="5081" spans="1:4" x14ac:dyDescent="0.25">
      <c r="A5081" s="5">
        <v>2016</v>
      </c>
      <c r="B5081" s="5" t="s">
        <v>12</v>
      </c>
      <c r="C5081" s="5" t="s">
        <v>42</v>
      </c>
      <c r="D5081" s="3">
        <v>32187</v>
      </c>
    </row>
    <row r="5082" spans="1:4" x14ac:dyDescent="0.25">
      <c r="A5082" s="5">
        <v>2016</v>
      </c>
      <c r="B5082" s="5" t="s">
        <v>13</v>
      </c>
      <c r="C5082" s="5" t="s">
        <v>42</v>
      </c>
      <c r="D5082" s="3">
        <v>32008</v>
      </c>
    </row>
    <row r="5083" spans="1:4" x14ac:dyDescent="0.25">
      <c r="A5083" s="5">
        <v>2016</v>
      </c>
      <c r="B5083" s="5" t="s">
        <v>14</v>
      </c>
      <c r="C5083" s="5" t="s">
        <v>42</v>
      </c>
      <c r="D5083" s="3">
        <v>40524</v>
      </c>
    </row>
    <row r="5084" spans="1:4" x14ac:dyDescent="0.25">
      <c r="A5084" s="5">
        <v>2016</v>
      </c>
      <c r="B5084" s="5" t="s">
        <v>15</v>
      </c>
      <c r="C5084" s="5" t="s">
        <v>42</v>
      </c>
      <c r="D5084" s="3">
        <v>41870</v>
      </c>
    </row>
    <row r="5085" spans="1:4" x14ac:dyDescent="0.25">
      <c r="A5085" s="5">
        <v>2016</v>
      </c>
      <c r="B5085" s="5" t="s">
        <v>4</v>
      </c>
      <c r="C5085" s="5" t="s">
        <v>42</v>
      </c>
      <c r="D5085" s="3">
        <v>41509</v>
      </c>
    </row>
    <row r="5086" spans="1:4" x14ac:dyDescent="0.25">
      <c r="A5086" s="5">
        <v>2016</v>
      </c>
      <c r="B5086" s="5" t="s">
        <v>5</v>
      </c>
      <c r="C5086" s="5" t="s">
        <v>42</v>
      </c>
      <c r="D5086" s="3">
        <v>35198</v>
      </c>
    </row>
    <row r="5087" spans="1:4" x14ac:dyDescent="0.25">
      <c r="A5087" s="5">
        <v>2016</v>
      </c>
      <c r="B5087" s="5" t="s">
        <v>6</v>
      </c>
      <c r="C5087" s="5" t="s">
        <v>42</v>
      </c>
      <c r="D5087" s="3">
        <v>35804</v>
      </c>
    </row>
    <row r="5088" spans="1:4" x14ac:dyDescent="0.25">
      <c r="A5088" s="5">
        <v>2016</v>
      </c>
      <c r="B5088" s="5" t="s">
        <v>7</v>
      </c>
      <c r="C5088" s="5" t="s">
        <v>42</v>
      </c>
      <c r="D5088" s="3">
        <v>41959</v>
      </c>
    </row>
    <row r="5089" spans="1:4" x14ac:dyDescent="0.25">
      <c r="A5089" s="5">
        <v>2016</v>
      </c>
      <c r="B5089" s="5" t="s">
        <v>8</v>
      </c>
      <c r="C5089" s="5" t="s">
        <v>42</v>
      </c>
      <c r="D5089" s="3">
        <v>41877</v>
      </c>
    </row>
    <row r="5090" spans="1:4" x14ac:dyDescent="0.25">
      <c r="A5090" s="5">
        <v>2016</v>
      </c>
      <c r="B5090" s="5" t="s">
        <v>9</v>
      </c>
      <c r="C5090" s="5" t="s">
        <v>42</v>
      </c>
      <c r="D5090" s="3">
        <v>37506</v>
      </c>
    </row>
    <row r="5091" spans="1:4" x14ac:dyDescent="0.25">
      <c r="A5091" s="5">
        <v>2016</v>
      </c>
      <c r="B5091" s="5" t="s">
        <v>10</v>
      </c>
      <c r="C5091" s="5" t="s">
        <v>42</v>
      </c>
      <c r="D5091" s="3">
        <v>39556</v>
      </c>
    </row>
    <row r="5092" spans="1:4" x14ac:dyDescent="0.25">
      <c r="A5092" s="5">
        <v>2016</v>
      </c>
      <c r="B5092" s="5" t="s">
        <v>11</v>
      </c>
      <c r="C5092" s="5" t="s">
        <v>42</v>
      </c>
      <c r="D5092" s="3">
        <v>36048</v>
      </c>
    </row>
    <row r="5093" spans="1:4" x14ac:dyDescent="0.25">
      <c r="A5093" s="5">
        <v>2017</v>
      </c>
      <c r="B5093" s="5" t="s">
        <v>12</v>
      </c>
      <c r="C5093" s="5" t="s">
        <v>42</v>
      </c>
      <c r="D5093" s="3">
        <v>32594</v>
      </c>
    </row>
    <row r="5094" spans="1:4" x14ac:dyDescent="0.25">
      <c r="A5094" s="5">
        <v>2017</v>
      </c>
      <c r="B5094" s="5" t="s">
        <v>13</v>
      </c>
      <c r="C5094" s="5" t="s">
        <v>42</v>
      </c>
      <c r="D5094" s="3">
        <v>29149</v>
      </c>
    </row>
    <row r="5095" spans="1:4" x14ac:dyDescent="0.25">
      <c r="A5095" s="5">
        <v>2017</v>
      </c>
      <c r="B5095" s="5" t="s">
        <v>14</v>
      </c>
      <c r="C5095" s="5" t="s">
        <v>42</v>
      </c>
      <c r="D5095" s="3">
        <v>36401</v>
      </c>
    </row>
    <row r="5096" spans="1:4" x14ac:dyDescent="0.25">
      <c r="A5096" s="5">
        <v>2017</v>
      </c>
      <c r="B5096" s="5" t="s">
        <v>15</v>
      </c>
      <c r="C5096" s="5" t="s">
        <v>42</v>
      </c>
      <c r="D5096" s="3">
        <v>36340</v>
      </c>
    </row>
    <row r="5097" spans="1:4" x14ac:dyDescent="0.25">
      <c r="A5097" s="5">
        <v>2017</v>
      </c>
      <c r="B5097" s="5" t="s">
        <v>4</v>
      </c>
      <c r="C5097" s="5" t="s">
        <v>42</v>
      </c>
      <c r="D5097" s="3">
        <v>42547</v>
      </c>
    </row>
    <row r="5098" spans="1:4" x14ac:dyDescent="0.25">
      <c r="A5098" s="5">
        <v>2017</v>
      </c>
      <c r="B5098" s="5" t="s">
        <v>5</v>
      </c>
      <c r="C5098" s="5" t="s">
        <v>42</v>
      </c>
      <c r="D5098" s="3">
        <v>38882</v>
      </c>
    </row>
    <row r="5099" spans="1:4" x14ac:dyDescent="0.25">
      <c r="A5099" s="5">
        <v>2017</v>
      </c>
      <c r="B5099" s="5" t="s">
        <v>6</v>
      </c>
      <c r="C5099" s="5" t="s">
        <v>42</v>
      </c>
      <c r="D5099" s="3">
        <v>43270</v>
      </c>
    </row>
    <row r="5100" spans="1:4" x14ac:dyDescent="0.25">
      <c r="A5100" s="5">
        <v>2017</v>
      </c>
      <c r="B5100" s="5" t="s">
        <v>7</v>
      </c>
      <c r="C5100" s="5" t="s">
        <v>42</v>
      </c>
      <c r="D5100" s="3">
        <v>50976</v>
      </c>
    </row>
    <row r="5101" spans="1:4" x14ac:dyDescent="0.25">
      <c r="A5101" s="5">
        <v>2017</v>
      </c>
      <c r="B5101" s="5" t="s">
        <v>8</v>
      </c>
      <c r="C5101" s="5" t="s">
        <v>42</v>
      </c>
      <c r="D5101" s="3">
        <v>52418</v>
      </c>
    </row>
    <row r="5102" spans="1:4" x14ac:dyDescent="0.25">
      <c r="A5102" s="5">
        <v>2017</v>
      </c>
      <c r="B5102" s="5" t="s">
        <v>9</v>
      </c>
      <c r="C5102" s="5" t="s">
        <v>42</v>
      </c>
      <c r="D5102" s="3">
        <v>52294</v>
      </c>
    </row>
    <row r="5103" spans="1:4" x14ac:dyDescent="0.25">
      <c r="A5103" s="5">
        <v>2017</v>
      </c>
      <c r="B5103" s="5" t="s">
        <v>10</v>
      </c>
      <c r="C5103" s="5" t="s">
        <v>42</v>
      </c>
      <c r="D5103" s="3">
        <v>53696</v>
      </c>
    </row>
    <row r="5104" spans="1:4" x14ac:dyDescent="0.25">
      <c r="A5104" s="5">
        <v>2017</v>
      </c>
      <c r="B5104" s="5" t="s">
        <v>11</v>
      </c>
      <c r="C5104" s="5" t="s">
        <v>42</v>
      </c>
      <c r="D5104" s="3">
        <v>43711</v>
      </c>
    </row>
    <row r="5105" spans="1:4" x14ac:dyDescent="0.25">
      <c r="A5105" s="5">
        <v>2018</v>
      </c>
      <c r="B5105" s="5" t="s">
        <v>12</v>
      </c>
      <c r="C5105" s="5" t="s">
        <v>42</v>
      </c>
      <c r="D5105" s="3">
        <v>49560</v>
      </c>
    </row>
    <row r="5106" spans="1:4" x14ac:dyDescent="0.25">
      <c r="A5106" s="5">
        <v>2018</v>
      </c>
      <c r="B5106" s="5" t="s">
        <v>13</v>
      </c>
      <c r="C5106" s="5" t="s">
        <v>42</v>
      </c>
      <c r="D5106" s="3">
        <v>50228</v>
      </c>
    </row>
    <row r="5107" spans="1:4" x14ac:dyDescent="0.25">
      <c r="A5107" s="5">
        <v>2018</v>
      </c>
      <c r="B5107" s="5" t="s">
        <v>14</v>
      </c>
      <c r="C5107" s="5" t="s">
        <v>42</v>
      </c>
      <c r="D5107" s="3">
        <v>62269</v>
      </c>
    </row>
    <row r="5108" spans="1:4" x14ac:dyDescent="0.25">
      <c r="A5108" s="5">
        <v>2018</v>
      </c>
      <c r="B5108" s="5" t="s">
        <v>15</v>
      </c>
      <c r="C5108" s="5" t="s">
        <v>42</v>
      </c>
      <c r="D5108" s="3">
        <v>60372</v>
      </c>
    </row>
    <row r="5109" spans="1:4" x14ac:dyDescent="0.25">
      <c r="A5109" s="5">
        <v>2018</v>
      </c>
      <c r="B5109" s="5" t="s">
        <v>4</v>
      </c>
      <c r="C5109" s="5" t="s">
        <v>42</v>
      </c>
      <c r="D5109" s="3">
        <v>61596</v>
      </c>
    </row>
    <row r="5110" spans="1:4" x14ac:dyDescent="0.25">
      <c r="A5110" s="5">
        <v>2018</v>
      </c>
      <c r="B5110" s="5" t="s">
        <v>5</v>
      </c>
      <c r="C5110" s="5" t="s">
        <v>42</v>
      </c>
      <c r="D5110" s="3">
        <v>56580</v>
      </c>
    </row>
    <row r="5111" spans="1:4" x14ac:dyDescent="0.25">
      <c r="A5111" s="5">
        <v>2018</v>
      </c>
      <c r="B5111" s="5" t="s">
        <v>6</v>
      </c>
      <c r="C5111" s="5" t="s">
        <v>42</v>
      </c>
      <c r="D5111" s="3">
        <v>61100</v>
      </c>
    </row>
    <row r="5112" spans="1:4" x14ac:dyDescent="0.25">
      <c r="A5112" s="5">
        <v>2018</v>
      </c>
      <c r="B5112" s="5" t="s">
        <v>7</v>
      </c>
      <c r="C5112" s="5" t="s">
        <v>42</v>
      </c>
      <c r="D5112" s="3">
        <v>64415</v>
      </c>
    </row>
    <row r="5113" spans="1:4" x14ac:dyDescent="0.25">
      <c r="A5113" s="5">
        <v>2018</v>
      </c>
      <c r="B5113" s="5" t="s">
        <v>8</v>
      </c>
      <c r="C5113" s="5" t="s">
        <v>42</v>
      </c>
      <c r="D5113" s="3">
        <v>59403</v>
      </c>
    </row>
    <row r="5114" spans="1:4" x14ac:dyDescent="0.25">
      <c r="A5114" s="5">
        <v>2018</v>
      </c>
      <c r="B5114" s="5" t="s">
        <v>9</v>
      </c>
      <c r="C5114" s="5" t="s">
        <v>42</v>
      </c>
      <c r="D5114" s="3">
        <v>66729</v>
      </c>
    </row>
    <row r="5115" spans="1:4" x14ac:dyDescent="0.25">
      <c r="A5115" s="5">
        <v>2018</v>
      </c>
      <c r="B5115" s="5" t="s">
        <v>10</v>
      </c>
      <c r="C5115" s="5" t="s">
        <v>42</v>
      </c>
      <c r="D5115" s="3">
        <v>59897</v>
      </c>
    </row>
    <row r="5116" spans="1:4" x14ac:dyDescent="0.25">
      <c r="A5116" s="5">
        <v>2018</v>
      </c>
      <c r="B5116" s="5" t="s">
        <v>11</v>
      </c>
      <c r="C5116" s="5" t="s">
        <v>42</v>
      </c>
      <c r="D5116" s="3">
        <v>51885</v>
      </c>
    </row>
    <row r="5117" spans="1:4" x14ac:dyDescent="0.25">
      <c r="A5117" s="5">
        <v>2019</v>
      </c>
      <c r="B5117" s="5" t="s">
        <v>12</v>
      </c>
      <c r="C5117" s="5" t="s">
        <v>42</v>
      </c>
      <c r="D5117" s="3">
        <v>50081</v>
      </c>
    </row>
    <row r="5118" spans="1:4" x14ac:dyDescent="0.25">
      <c r="A5118" s="5">
        <v>2019</v>
      </c>
      <c r="B5118" s="5" t="s">
        <v>13</v>
      </c>
      <c r="C5118" s="5" t="s">
        <v>42</v>
      </c>
      <c r="D5118" s="3">
        <v>48432</v>
      </c>
    </row>
    <row r="5119" spans="1:4" x14ac:dyDescent="0.25">
      <c r="A5119" s="5">
        <v>2019</v>
      </c>
      <c r="B5119" s="5" t="s">
        <v>14</v>
      </c>
      <c r="C5119" s="5" t="s">
        <v>42</v>
      </c>
      <c r="D5119" s="3">
        <v>56714</v>
      </c>
    </row>
    <row r="5120" spans="1:4" x14ac:dyDescent="0.25">
      <c r="A5120" s="5">
        <v>2019</v>
      </c>
      <c r="B5120" s="5" t="s">
        <v>15</v>
      </c>
      <c r="C5120" s="5" t="s">
        <v>42</v>
      </c>
      <c r="D5120" s="3">
        <v>56883</v>
      </c>
    </row>
    <row r="5121" spans="1:4" x14ac:dyDescent="0.25">
      <c r="A5121" s="5">
        <v>2019</v>
      </c>
      <c r="B5121" s="5" t="s">
        <v>4</v>
      </c>
      <c r="C5121" s="5" t="s">
        <v>42</v>
      </c>
      <c r="D5121" s="3">
        <v>60262</v>
      </c>
    </row>
    <row r="5122" spans="1:4" x14ac:dyDescent="0.25">
      <c r="A5122" s="5">
        <v>2019</v>
      </c>
      <c r="B5122" s="5" t="s">
        <v>5</v>
      </c>
      <c r="C5122" s="5" t="s">
        <v>42</v>
      </c>
      <c r="D5122" s="3">
        <v>52415</v>
      </c>
    </row>
    <row r="5123" spans="1:4" x14ac:dyDescent="0.25">
      <c r="A5123" s="5">
        <v>2019</v>
      </c>
      <c r="B5123" s="5" t="s">
        <v>6</v>
      </c>
      <c r="C5123" s="5" t="s">
        <v>42</v>
      </c>
      <c r="D5123" s="3">
        <v>54013</v>
      </c>
    </row>
    <row r="5124" spans="1:4" x14ac:dyDescent="0.25">
      <c r="A5124" s="5">
        <v>2019</v>
      </c>
      <c r="B5124" s="5" t="s">
        <v>7</v>
      </c>
      <c r="C5124" s="5" t="s">
        <v>42</v>
      </c>
      <c r="D5124" s="3">
        <v>54594</v>
      </c>
    </row>
    <row r="5125" spans="1:4" x14ac:dyDescent="0.25">
      <c r="A5125" s="5">
        <v>2019</v>
      </c>
      <c r="B5125" s="5" t="s">
        <v>8</v>
      </c>
      <c r="C5125" s="5" t="s">
        <v>42</v>
      </c>
      <c r="D5125" s="3">
        <v>53958</v>
      </c>
    </row>
    <row r="5126" spans="1:4" x14ac:dyDescent="0.25">
      <c r="A5126" s="5">
        <v>2019</v>
      </c>
      <c r="B5126" s="5" t="s">
        <v>9</v>
      </c>
      <c r="C5126" s="5" t="s">
        <v>42</v>
      </c>
      <c r="D5126" s="3">
        <v>55461</v>
      </c>
    </row>
    <row r="5127" spans="1:4" x14ac:dyDescent="0.25">
      <c r="A5127" s="5">
        <v>2019</v>
      </c>
      <c r="B5127" s="5" t="s">
        <v>10</v>
      </c>
      <c r="C5127" s="5" t="s">
        <v>42</v>
      </c>
      <c r="D5127" s="3">
        <v>49985</v>
      </c>
    </row>
    <row r="5128" spans="1:4" x14ac:dyDescent="0.25">
      <c r="A5128" s="5">
        <v>2019</v>
      </c>
      <c r="B5128" s="5" t="s">
        <v>11</v>
      </c>
      <c r="C5128" s="5" t="s">
        <v>42</v>
      </c>
      <c r="D5128" s="3">
        <v>46487</v>
      </c>
    </row>
    <row r="5129" spans="1:4" x14ac:dyDescent="0.25">
      <c r="A5129" s="5">
        <v>2020</v>
      </c>
      <c r="B5129" s="5" t="s">
        <v>12</v>
      </c>
      <c r="C5129" s="5" t="s">
        <v>42</v>
      </c>
      <c r="D5129" s="3">
        <v>44492</v>
      </c>
    </row>
    <row r="5130" spans="1:4" x14ac:dyDescent="0.25">
      <c r="A5130" s="5">
        <v>2020</v>
      </c>
      <c r="B5130" s="5" t="s">
        <v>13</v>
      </c>
      <c r="C5130" s="5" t="s">
        <v>42</v>
      </c>
      <c r="D5130" s="3">
        <v>40488</v>
      </c>
    </row>
    <row r="5131" spans="1:4" x14ac:dyDescent="0.25">
      <c r="A5131" s="5">
        <v>2020</v>
      </c>
      <c r="B5131" s="5" t="s">
        <v>14</v>
      </c>
      <c r="C5131" s="5" t="s">
        <v>42</v>
      </c>
      <c r="D5131" s="3">
        <v>26968</v>
      </c>
    </row>
    <row r="5132" spans="1:4" x14ac:dyDescent="0.25">
      <c r="A5132" s="5">
        <v>2020</v>
      </c>
      <c r="B5132" s="5" t="s">
        <v>15</v>
      </c>
      <c r="C5132" s="5" t="s">
        <v>42</v>
      </c>
      <c r="D5132" s="3">
        <v>3829</v>
      </c>
    </row>
    <row r="5133" spans="1:4" x14ac:dyDescent="0.25">
      <c r="A5133" s="5">
        <v>2020</v>
      </c>
      <c r="B5133" s="5" t="s">
        <v>4</v>
      </c>
      <c r="C5133" s="5" t="s">
        <v>42</v>
      </c>
      <c r="D5133" s="3">
        <v>7626</v>
      </c>
    </row>
    <row r="5134" spans="1:4" x14ac:dyDescent="0.25">
      <c r="A5134" s="5">
        <v>2020</v>
      </c>
      <c r="B5134" s="5" t="s">
        <v>5</v>
      </c>
      <c r="C5134" s="5" t="s">
        <v>42</v>
      </c>
      <c r="D5134" s="3">
        <v>8487</v>
      </c>
    </row>
    <row r="5135" spans="1:4" x14ac:dyDescent="0.25">
      <c r="A5135" s="5">
        <v>2020</v>
      </c>
      <c r="B5135" s="5" t="s">
        <v>6</v>
      </c>
      <c r="C5135" s="5" t="s">
        <v>42</v>
      </c>
      <c r="D5135" s="3">
        <v>7510</v>
      </c>
    </row>
    <row r="5136" spans="1:4" x14ac:dyDescent="0.25">
      <c r="A5136" s="5">
        <v>2020</v>
      </c>
      <c r="B5136" s="5" t="s">
        <v>7</v>
      </c>
      <c r="C5136" s="5" t="s">
        <v>42</v>
      </c>
      <c r="D5136" s="3">
        <v>9749</v>
      </c>
    </row>
    <row r="5137" spans="1:4" x14ac:dyDescent="0.25">
      <c r="A5137" s="5">
        <v>2020</v>
      </c>
      <c r="B5137" s="5" t="s">
        <v>8</v>
      </c>
      <c r="C5137" s="5" t="s">
        <v>42</v>
      </c>
      <c r="D5137" s="3">
        <v>11726</v>
      </c>
    </row>
    <row r="5138" spans="1:4" x14ac:dyDescent="0.25">
      <c r="A5138" s="5">
        <v>1994</v>
      </c>
      <c r="B5138" s="5" t="s">
        <v>12</v>
      </c>
      <c r="C5138" s="5" t="s">
        <v>43</v>
      </c>
      <c r="D5138" s="3">
        <v>18230</v>
      </c>
    </row>
    <row r="5139" spans="1:4" x14ac:dyDescent="0.25">
      <c r="A5139" s="5">
        <v>1994</v>
      </c>
      <c r="B5139" s="5" t="s">
        <v>13</v>
      </c>
      <c r="C5139" s="5" t="s">
        <v>43</v>
      </c>
      <c r="D5139" s="3">
        <v>23753</v>
      </c>
    </row>
    <row r="5140" spans="1:4" x14ac:dyDescent="0.25">
      <c r="A5140" s="5">
        <v>1994</v>
      </c>
      <c r="B5140" s="5" t="s">
        <v>14</v>
      </c>
      <c r="C5140" s="5" t="s">
        <v>43</v>
      </c>
      <c r="D5140" s="3">
        <v>28614</v>
      </c>
    </row>
    <row r="5141" spans="1:4" x14ac:dyDescent="0.25">
      <c r="A5141" s="5">
        <v>1994</v>
      </c>
      <c r="B5141" s="5" t="s">
        <v>15</v>
      </c>
      <c r="C5141" s="5" t="s">
        <v>43</v>
      </c>
      <c r="D5141" s="3">
        <v>27654</v>
      </c>
    </row>
    <row r="5142" spans="1:4" x14ac:dyDescent="0.25">
      <c r="A5142" s="5">
        <v>1994</v>
      </c>
      <c r="B5142" s="5" t="s">
        <v>4</v>
      </c>
      <c r="C5142" s="5" t="s">
        <v>43</v>
      </c>
      <c r="D5142" s="3">
        <v>32545</v>
      </c>
    </row>
    <row r="5143" spans="1:4" x14ac:dyDescent="0.25">
      <c r="A5143" s="5">
        <v>1994</v>
      </c>
      <c r="B5143" s="5" t="s">
        <v>5</v>
      </c>
      <c r="C5143" s="5" t="s">
        <v>43</v>
      </c>
      <c r="D5143" s="3">
        <v>29082</v>
      </c>
    </row>
    <row r="5144" spans="1:4" x14ac:dyDescent="0.25">
      <c r="A5144" s="5">
        <v>1994</v>
      </c>
      <c r="B5144" s="5" t="s">
        <v>6</v>
      </c>
      <c r="C5144" s="5" t="s">
        <v>43</v>
      </c>
      <c r="D5144" s="3">
        <v>30907</v>
      </c>
    </row>
    <row r="5145" spans="1:4" x14ac:dyDescent="0.25">
      <c r="A5145" s="5">
        <v>1994</v>
      </c>
      <c r="B5145" s="5" t="s">
        <v>7</v>
      </c>
      <c r="C5145" s="5" t="s">
        <v>43</v>
      </c>
      <c r="D5145" s="3">
        <v>36171</v>
      </c>
    </row>
    <row r="5146" spans="1:4" x14ac:dyDescent="0.25">
      <c r="A5146" s="5">
        <v>1994</v>
      </c>
      <c r="B5146" s="5" t="s">
        <v>8</v>
      </c>
      <c r="C5146" s="5" t="s">
        <v>43</v>
      </c>
      <c r="D5146" s="3">
        <v>37034</v>
      </c>
    </row>
    <row r="5147" spans="1:4" x14ac:dyDescent="0.25">
      <c r="A5147" s="5">
        <v>1994</v>
      </c>
      <c r="B5147" s="5" t="s">
        <v>9</v>
      </c>
      <c r="C5147" s="5" t="s">
        <v>43</v>
      </c>
      <c r="D5147" s="3">
        <v>36790</v>
      </c>
    </row>
    <row r="5148" spans="1:4" x14ac:dyDescent="0.25">
      <c r="A5148" s="5">
        <v>1994</v>
      </c>
      <c r="B5148" s="5" t="s">
        <v>10</v>
      </c>
      <c r="C5148" s="5" t="s">
        <v>43</v>
      </c>
      <c r="D5148" s="3">
        <v>37908</v>
      </c>
    </row>
    <row r="5149" spans="1:4" x14ac:dyDescent="0.25">
      <c r="A5149" s="5">
        <v>1994</v>
      </c>
      <c r="B5149" s="5" t="s">
        <v>11</v>
      </c>
      <c r="C5149" s="5" t="s">
        <v>43</v>
      </c>
      <c r="D5149" s="3">
        <v>34549</v>
      </c>
    </row>
    <row r="5150" spans="1:4" x14ac:dyDescent="0.25">
      <c r="A5150" s="5">
        <v>1995</v>
      </c>
      <c r="B5150" s="5" t="s">
        <v>12</v>
      </c>
      <c r="C5150" s="5" t="s">
        <v>43</v>
      </c>
      <c r="D5150" s="3">
        <v>30836</v>
      </c>
    </row>
    <row r="5151" spans="1:4" x14ac:dyDescent="0.25">
      <c r="A5151" s="5">
        <v>1995</v>
      </c>
      <c r="B5151" s="5" t="s">
        <v>13</v>
      </c>
      <c r="C5151" s="5" t="s">
        <v>43</v>
      </c>
      <c r="D5151" s="3">
        <v>29303</v>
      </c>
    </row>
    <row r="5152" spans="1:4" x14ac:dyDescent="0.25">
      <c r="A5152" s="5">
        <v>1995</v>
      </c>
      <c r="B5152" s="5" t="s">
        <v>14</v>
      </c>
      <c r="C5152" s="5" t="s">
        <v>43</v>
      </c>
      <c r="D5152" s="3">
        <v>36371</v>
      </c>
    </row>
    <row r="5153" spans="1:4" x14ac:dyDescent="0.25">
      <c r="A5153" s="5">
        <v>1995</v>
      </c>
      <c r="B5153" s="5" t="s">
        <v>15</v>
      </c>
      <c r="C5153" s="5" t="s">
        <v>43</v>
      </c>
      <c r="D5153" s="3">
        <v>30005</v>
      </c>
    </row>
    <row r="5154" spans="1:4" x14ac:dyDescent="0.25">
      <c r="A5154" s="5">
        <v>1995</v>
      </c>
      <c r="B5154" s="5" t="s">
        <v>4</v>
      </c>
      <c r="C5154" s="5" t="s">
        <v>43</v>
      </c>
      <c r="D5154" s="3">
        <v>29858</v>
      </c>
    </row>
    <row r="5155" spans="1:4" x14ac:dyDescent="0.25">
      <c r="A5155" s="5">
        <v>1995</v>
      </c>
      <c r="B5155" s="5" t="s">
        <v>5</v>
      </c>
      <c r="C5155" s="5" t="s">
        <v>43</v>
      </c>
      <c r="D5155" s="3">
        <v>28659</v>
      </c>
    </row>
    <row r="5156" spans="1:4" x14ac:dyDescent="0.25">
      <c r="A5156" s="5">
        <v>1995</v>
      </c>
      <c r="B5156" s="5" t="s">
        <v>6</v>
      </c>
      <c r="C5156" s="5" t="s">
        <v>43</v>
      </c>
      <c r="D5156" s="3">
        <v>29421</v>
      </c>
    </row>
    <row r="5157" spans="1:4" x14ac:dyDescent="0.25">
      <c r="A5157" s="5">
        <v>1995</v>
      </c>
      <c r="B5157" s="5" t="s">
        <v>7</v>
      </c>
      <c r="C5157" s="5" t="s">
        <v>43</v>
      </c>
      <c r="D5157" s="3">
        <v>31693</v>
      </c>
    </row>
    <row r="5158" spans="1:4" x14ac:dyDescent="0.25">
      <c r="A5158" s="5">
        <v>1995</v>
      </c>
      <c r="B5158" s="5" t="s">
        <v>8</v>
      </c>
      <c r="C5158" s="5" t="s">
        <v>43</v>
      </c>
      <c r="D5158" s="3">
        <v>31009</v>
      </c>
    </row>
    <row r="5159" spans="1:4" x14ac:dyDescent="0.25">
      <c r="A5159" s="5">
        <v>1995</v>
      </c>
      <c r="B5159" s="5" t="s">
        <v>9</v>
      </c>
      <c r="C5159" s="5" t="s">
        <v>43</v>
      </c>
      <c r="D5159" s="3">
        <v>32602</v>
      </c>
    </row>
    <row r="5160" spans="1:4" x14ac:dyDescent="0.25">
      <c r="A5160" s="5">
        <v>1995</v>
      </c>
      <c r="B5160" s="5" t="s">
        <v>10</v>
      </c>
      <c r="C5160" s="5" t="s">
        <v>43</v>
      </c>
      <c r="D5160" s="3">
        <v>33685</v>
      </c>
    </row>
    <row r="5161" spans="1:4" x14ac:dyDescent="0.25">
      <c r="A5161" s="5">
        <v>1995</v>
      </c>
      <c r="B5161" s="5" t="s">
        <v>11</v>
      </c>
      <c r="C5161" s="5" t="s">
        <v>43</v>
      </c>
      <c r="D5161" s="3">
        <v>30002</v>
      </c>
    </row>
    <row r="5162" spans="1:4" x14ac:dyDescent="0.25">
      <c r="A5162" s="5">
        <v>1996</v>
      </c>
      <c r="B5162" s="5" t="s">
        <v>12</v>
      </c>
      <c r="C5162" s="5" t="s">
        <v>43</v>
      </c>
      <c r="D5162" s="3">
        <v>29248</v>
      </c>
    </row>
    <row r="5163" spans="1:4" x14ac:dyDescent="0.25">
      <c r="A5163" s="5">
        <v>1996</v>
      </c>
      <c r="B5163" s="5" t="s">
        <v>13</v>
      </c>
      <c r="C5163" s="5" t="s">
        <v>43</v>
      </c>
      <c r="D5163" s="3">
        <v>29107</v>
      </c>
    </row>
    <row r="5164" spans="1:4" x14ac:dyDescent="0.25">
      <c r="A5164" s="5">
        <v>1996</v>
      </c>
      <c r="B5164" s="5" t="s">
        <v>14</v>
      </c>
      <c r="C5164" s="5" t="s">
        <v>43</v>
      </c>
      <c r="D5164" s="3">
        <v>34825</v>
      </c>
    </row>
    <row r="5165" spans="1:4" x14ac:dyDescent="0.25">
      <c r="A5165" s="5">
        <v>1996</v>
      </c>
      <c r="B5165" s="5" t="s">
        <v>15</v>
      </c>
      <c r="C5165" s="5" t="s">
        <v>43</v>
      </c>
      <c r="D5165" s="3">
        <v>33741</v>
      </c>
    </row>
    <row r="5166" spans="1:4" x14ac:dyDescent="0.25">
      <c r="A5166" s="5">
        <v>1996</v>
      </c>
      <c r="B5166" s="5" t="s">
        <v>4</v>
      </c>
      <c r="C5166" s="5" t="s">
        <v>43</v>
      </c>
      <c r="D5166" s="3">
        <v>36733</v>
      </c>
    </row>
    <row r="5167" spans="1:4" x14ac:dyDescent="0.25">
      <c r="A5167" s="5">
        <v>1996</v>
      </c>
      <c r="B5167" s="5" t="s">
        <v>5</v>
      </c>
      <c r="C5167" s="5" t="s">
        <v>43</v>
      </c>
      <c r="D5167" s="3">
        <v>30702</v>
      </c>
    </row>
    <row r="5168" spans="1:4" x14ac:dyDescent="0.25">
      <c r="A5168" s="5">
        <v>1996</v>
      </c>
      <c r="B5168" s="5" t="s">
        <v>6</v>
      </c>
      <c r="C5168" s="5" t="s">
        <v>43</v>
      </c>
      <c r="D5168" s="3">
        <v>33649</v>
      </c>
    </row>
    <row r="5169" spans="1:4" x14ac:dyDescent="0.25">
      <c r="A5169" s="5">
        <v>1996</v>
      </c>
      <c r="B5169" s="5" t="s">
        <v>7</v>
      </c>
      <c r="C5169" s="5" t="s">
        <v>43</v>
      </c>
      <c r="D5169" s="3">
        <v>32796</v>
      </c>
    </row>
    <row r="5170" spans="1:4" x14ac:dyDescent="0.25">
      <c r="A5170" s="5">
        <v>1996</v>
      </c>
      <c r="B5170" s="5" t="s">
        <v>8</v>
      </c>
      <c r="C5170" s="5" t="s">
        <v>43</v>
      </c>
      <c r="D5170" s="3">
        <v>33345</v>
      </c>
    </row>
    <row r="5171" spans="1:4" x14ac:dyDescent="0.25">
      <c r="A5171" s="5">
        <v>1996</v>
      </c>
      <c r="B5171" s="5" t="s">
        <v>9</v>
      </c>
      <c r="C5171" s="5" t="s">
        <v>43</v>
      </c>
      <c r="D5171" s="3">
        <v>37844</v>
      </c>
    </row>
    <row r="5172" spans="1:4" x14ac:dyDescent="0.25">
      <c r="A5172" s="5">
        <v>1996</v>
      </c>
      <c r="B5172" s="5" t="s">
        <v>10</v>
      </c>
      <c r="C5172" s="5" t="s">
        <v>43</v>
      </c>
      <c r="D5172" s="3">
        <v>35040</v>
      </c>
    </row>
    <row r="5173" spans="1:4" x14ac:dyDescent="0.25">
      <c r="A5173" s="5">
        <v>1996</v>
      </c>
      <c r="B5173" s="5" t="s">
        <v>11</v>
      </c>
      <c r="C5173" s="5" t="s">
        <v>43</v>
      </c>
      <c r="D5173" s="3">
        <v>32703</v>
      </c>
    </row>
    <row r="5174" spans="1:4" x14ac:dyDescent="0.25">
      <c r="A5174" s="5">
        <v>1997</v>
      </c>
      <c r="B5174" s="5" t="s">
        <v>12</v>
      </c>
      <c r="C5174" s="5" t="s">
        <v>43</v>
      </c>
      <c r="D5174" s="3">
        <v>30387</v>
      </c>
    </row>
    <row r="5175" spans="1:4" x14ac:dyDescent="0.25">
      <c r="A5175" s="5">
        <v>1997</v>
      </c>
      <c r="B5175" s="5" t="s">
        <v>13</v>
      </c>
      <c r="C5175" s="5" t="s">
        <v>43</v>
      </c>
      <c r="D5175" s="3">
        <v>30071</v>
      </c>
    </row>
    <row r="5176" spans="1:4" x14ac:dyDescent="0.25">
      <c r="A5176" s="5">
        <v>1997</v>
      </c>
      <c r="B5176" s="5" t="s">
        <v>14</v>
      </c>
      <c r="C5176" s="5" t="s">
        <v>43</v>
      </c>
      <c r="D5176" s="3">
        <v>33102</v>
      </c>
    </row>
    <row r="5177" spans="1:4" x14ac:dyDescent="0.25">
      <c r="A5177" s="5">
        <v>1997</v>
      </c>
      <c r="B5177" s="5" t="s">
        <v>15</v>
      </c>
      <c r="C5177" s="5" t="s">
        <v>43</v>
      </c>
      <c r="D5177" s="3">
        <v>36196</v>
      </c>
    </row>
    <row r="5178" spans="1:4" x14ac:dyDescent="0.25">
      <c r="A5178" s="5">
        <v>1997</v>
      </c>
      <c r="B5178" s="5" t="s">
        <v>4</v>
      </c>
      <c r="C5178" s="5" t="s">
        <v>43</v>
      </c>
      <c r="D5178" s="3">
        <v>34910</v>
      </c>
    </row>
    <row r="5179" spans="1:4" x14ac:dyDescent="0.25">
      <c r="A5179" s="5">
        <v>1997</v>
      </c>
      <c r="B5179" s="5" t="s">
        <v>5</v>
      </c>
      <c r="C5179" s="5" t="s">
        <v>43</v>
      </c>
      <c r="D5179" s="3">
        <v>32274</v>
      </c>
    </row>
    <row r="5180" spans="1:4" x14ac:dyDescent="0.25">
      <c r="A5180" s="5">
        <v>1997</v>
      </c>
      <c r="B5180" s="5" t="s">
        <v>6</v>
      </c>
      <c r="C5180" s="5" t="s">
        <v>43</v>
      </c>
      <c r="D5180" s="3">
        <v>33502</v>
      </c>
    </row>
    <row r="5181" spans="1:4" x14ac:dyDescent="0.25">
      <c r="A5181" s="5">
        <v>1997</v>
      </c>
      <c r="B5181" s="5" t="s">
        <v>7</v>
      </c>
      <c r="C5181" s="5" t="s">
        <v>43</v>
      </c>
      <c r="D5181" s="3">
        <v>32363</v>
      </c>
    </row>
    <row r="5182" spans="1:4" x14ac:dyDescent="0.25">
      <c r="A5182" s="5">
        <v>1997</v>
      </c>
      <c r="B5182" s="5" t="s">
        <v>8</v>
      </c>
      <c r="C5182" s="5" t="s">
        <v>43</v>
      </c>
      <c r="D5182" s="3">
        <v>35785</v>
      </c>
    </row>
    <row r="5183" spans="1:4" x14ac:dyDescent="0.25">
      <c r="A5183" s="5">
        <v>1997</v>
      </c>
      <c r="B5183" s="5" t="s">
        <v>9</v>
      </c>
      <c r="C5183" s="5" t="s">
        <v>43</v>
      </c>
      <c r="D5183" s="3">
        <v>37319</v>
      </c>
    </row>
    <row r="5184" spans="1:4" x14ac:dyDescent="0.25">
      <c r="A5184" s="5">
        <v>1997</v>
      </c>
      <c r="B5184" s="5" t="s">
        <v>10</v>
      </c>
      <c r="C5184" s="5" t="s">
        <v>43</v>
      </c>
      <c r="D5184" s="3">
        <v>33690</v>
      </c>
    </row>
    <row r="5185" spans="1:4" x14ac:dyDescent="0.25">
      <c r="A5185" s="5">
        <v>1997</v>
      </c>
      <c r="B5185" s="5" t="s">
        <v>11</v>
      </c>
      <c r="C5185" s="5" t="s">
        <v>43</v>
      </c>
      <c r="D5185" s="3">
        <v>31979</v>
      </c>
    </row>
    <row r="5186" spans="1:4" x14ac:dyDescent="0.25">
      <c r="A5186" s="5">
        <v>1998</v>
      </c>
      <c r="B5186" s="5" t="s">
        <v>12</v>
      </c>
      <c r="C5186" s="5" t="s">
        <v>43</v>
      </c>
      <c r="D5186" s="3">
        <v>29648</v>
      </c>
    </row>
    <row r="5187" spans="1:4" x14ac:dyDescent="0.25">
      <c r="A5187" s="5">
        <v>1998</v>
      </c>
      <c r="B5187" s="5" t="s">
        <v>13</v>
      </c>
      <c r="C5187" s="5" t="s">
        <v>43</v>
      </c>
      <c r="D5187" s="3">
        <v>29496</v>
      </c>
    </row>
    <row r="5188" spans="1:4" x14ac:dyDescent="0.25">
      <c r="A5188" s="5">
        <v>1998</v>
      </c>
      <c r="B5188" s="5" t="s">
        <v>14</v>
      </c>
      <c r="C5188" s="5" t="s">
        <v>43</v>
      </c>
      <c r="D5188" s="3">
        <v>36456</v>
      </c>
    </row>
    <row r="5189" spans="1:4" x14ac:dyDescent="0.25">
      <c r="A5189" s="5">
        <v>1998</v>
      </c>
      <c r="B5189" s="5" t="s">
        <v>15</v>
      </c>
      <c r="C5189" s="5" t="s">
        <v>43</v>
      </c>
      <c r="D5189" s="3">
        <v>35176</v>
      </c>
    </row>
    <row r="5190" spans="1:4" x14ac:dyDescent="0.25">
      <c r="A5190" s="5">
        <v>1998</v>
      </c>
      <c r="B5190" s="5" t="s">
        <v>4</v>
      </c>
      <c r="C5190" s="5" t="s">
        <v>43</v>
      </c>
      <c r="D5190" s="3">
        <v>33447</v>
      </c>
    </row>
    <row r="5191" spans="1:4" x14ac:dyDescent="0.25">
      <c r="A5191" s="5">
        <v>1998</v>
      </c>
      <c r="B5191" s="5" t="s">
        <v>5</v>
      </c>
      <c r="C5191" s="5" t="s">
        <v>43</v>
      </c>
      <c r="D5191" s="3">
        <v>32173</v>
      </c>
    </row>
    <row r="5192" spans="1:4" x14ac:dyDescent="0.25">
      <c r="A5192" s="5">
        <v>1998</v>
      </c>
      <c r="B5192" s="5" t="s">
        <v>6</v>
      </c>
      <c r="C5192" s="5" t="s">
        <v>43</v>
      </c>
      <c r="D5192" s="3">
        <v>35948</v>
      </c>
    </row>
    <row r="5193" spans="1:4" x14ac:dyDescent="0.25">
      <c r="A5193" s="5">
        <v>1998</v>
      </c>
      <c r="B5193" s="5" t="s">
        <v>7</v>
      </c>
      <c r="C5193" s="5" t="s">
        <v>43</v>
      </c>
      <c r="D5193" s="3">
        <v>35472</v>
      </c>
    </row>
    <row r="5194" spans="1:4" x14ac:dyDescent="0.25">
      <c r="A5194" s="5">
        <v>1998</v>
      </c>
      <c r="B5194" s="5" t="s">
        <v>8</v>
      </c>
      <c r="C5194" s="5" t="s">
        <v>43</v>
      </c>
      <c r="D5194" s="3">
        <v>35831</v>
      </c>
    </row>
    <row r="5195" spans="1:4" x14ac:dyDescent="0.25">
      <c r="A5195" s="5">
        <v>1998</v>
      </c>
      <c r="B5195" s="5" t="s">
        <v>9</v>
      </c>
      <c r="C5195" s="5" t="s">
        <v>43</v>
      </c>
      <c r="D5195" s="3">
        <v>37823</v>
      </c>
    </row>
    <row r="5196" spans="1:4" x14ac:dyDescent="0.25">
      <c r="A5196" s="5">
        <v>1998</v>
      </c>
      <c r="B5196" s="5" t="s">
        <v>10</v>
      </c>
      <c r="C5196" s="5" t="s">
        <v>43</v>
      </c>
      <c r="D5196" s="3">
        <v>40914</v>
      </c>
    </row>
    <row r="5197" spans="1:4" x14ac:dyDescent="0.25">
      <c r="A5197" s="5">
        <v>1998</v>
      </c>
      <c r="B5197" s="5" t="s">
        <v>11</v>
      </c>
      <c r="C5197" s="5" t="s">
        <v>43</v>
      </c>
      <c r="D5197" s="3">
        <v>39054</v>
      </c>
    </row>
    <row r="5198" spans="1:4" x14ac:dyDescent="0.25">
      <c r="A5198" s="5">
        <v>1999</v>
      </c>
      <c r="B5198" s="5" t="s">
        <v>12</v>
      </c>
      <c r="C5198" s="5" t="s">
        <v>43</v>
      </c>
      <c r="D5198" s="3">
        <v>34452</v>
      </c>
    </row>
    <row r="5199" spans="1:4" x14ac:dyDescent="0.25">
      <c r="A5199" s="5">
        <v>1999</v>
      </c>
      <c r="B5199" s="5" t="s">
        <v>13</v>
      </c>
      <c r="C5199" s="5" t="s">
        <v>43</v>
      </c>
      <c r="D5199" s="3">
        <v>33037</v>
      </c>
    </row>
    <row r="5200" spans="1:4" x14ac:dyDescent="0.25">
      <c r="A5200" s="5">
        <v>1999</v>
      </c>
      <c r="B5200" s="5" t="s">
        <v>14</v>
      </c>
      <c r="C5200" s="5" t="s">
        <v>43</v>
      </c>
      <c r="D5200" s="3">
        <v>43400</v>
      </c>
    </row>
    <row r="5201" spans="1:4" x14ac:dyDescent="0.25">
      <c r="A5201" s="5">
        <v>1999</v>
      </c>
      <c r="B5201" s="5" t="s">
        <v>15</v>
      </c>
      <c r="C5201" s="5" t="s">
        <v>43</v>
      </c>
      <c r="D5201" s="3">
        <v>40683</v>
      </c>
    </row>
    <row r="5202" spans="1:4" x14ac:dyDescent="0.25">
      <c r="A5202" s="5">
        <v>1999</v>
      </c>
      <c r="B5202" s="5" t="s">
        <v>4</v>
      </c>
      <c r="C5202" s="5" t="s">
        <v>43</v>
      </c>
      <c r="D5202" s="3">
        <v>38657</v>
      </c>
    </row>
    <row r="5203" spans="1:4" x14ac:dyDescent="0.25">
      <c r="A5203" s="5">
        <v>1999</v>
      </c>
      <c r="B5203" s="5" t="s">
        <v>5</v>
      </c>
      <c r="C5203" s="5" t="s">
        <v>43</v>
      </c>
      <c r="D5203" s="3">
        <v>37852</v>
      </c>
    </row>
    <row r="5204" spans="1:4" x14ac:dyDescent="0.25">
      <c r="A5204" s="5">
        <v>1999</v>
      </c>
      <c r="B5204" s="5" t="s">
        <v>6</v>
      </c>
      <c r="C5204" s="5" t="s">
        <v>43</v>
      </c>
      <c r="D5204" s="3">
        <v>39298</v>
      </c>
    </row>
    <row r="5205" spans="1:4" x14ac:dyDescent="0.25">
      <c r="A5205" s="5">
        <v>1999</v>
      </c>
      <c r="B5205" s="5" t="s">
        <v>7</v>
      </c>
      <c r="C5205" s="5" t="s">
        <v>43</v>
      </c>
      <c r="D5205" s="3">
        <v>39007</v>
      </c>
    </row>
    <row r="5206" spans="1:4" x14ac:dyDescent="0.25">
      <c r="A5206" s="5">
        <v>1999</v>
      </c>
      <c r="B5206" s="5" t="s">
        <v>8</v>
      </c>
      <c r="C5206" s="5" t="s">
        <v>43</v>
      </c>
      <c r="D5206" s="3">
        <v>43281</v>
      </c>
    </row>
    <row r="5207" spans="1:4" x14ac:dyDescent="0.25">
      <c r="A5207" s="5">
        <v>1999</v>
      </c>
      <c r="B5207" s="5" t="s">
        <v>9</v>
      </c>
      <c r="C5207" s="5" t="s">
        <v>43</v>
      </c>
      <c r="D5207" s="3">
        <v>41306</v>
      </c>
    </row>
    <row r="5208" spans="1:4" x14ac:dyDescent="0.25">
      <c r="A5208" s="5">
        <v>1999</v>
      </c>
      <c r="B5208" s="5" t="s">
        <v>10</v>
      </c>
      <c r="C5208" s="5" t="s">
        <v>43</v>
      </c>
      <c r="D5208" s="3">
        <v>43490</v>
      </c>
    </row>
    <row r="5209" spans="1:4" x14ac:dyDescent="0.25">
      <c r="A5209" s="5">
        <v>1999</v>
      </c>
      <c r="B5209" s="5" t="s">
        <v>11</v>
      </c>
      <c r="C5209" s="5" t="s">
        <v>43</v>
      </c>
      <c r="D5209" s="3">
        <v>41257</v>
      </c>
    </row>
    <row r="5210" spans="1:4" x14ac:dyDescent="0.25">
      <c r="A5210" s="5">
        <v>2000</v>
      </c>
      <c r="B5210" s="5" t="s">
        <v>12</v>
      </c>
      <c r="C5210" s="5" t="s">
        <v>43</v>
      </c>
      <c r="D5210" s="3">
        <v>33554</v>
      </c>
    </row>
    <row r="5211" spans="1:4" x14ac:dyDescent="0.25">
      <c r="A5211" s="5">
        <v>2000</v>
      </c>
      <c r="B5211" s="5" t="s">
        <v>13</v>
      </c>
      <c r="C5211" s="5" t="s">
        <v>43</v>
      </c>
      <c r="D5211" s="3">
        <v>38364</v>
      </c>
    </row>
    <row r="5212" spans="1:4" x14ac:dyDescent="0.25">
      <c r="A5212" s="5">
        <v>2000</v>
      </c>
      <c r="B5212" s="5" t="s">
        <v>14</v>
      </c>
      <c r="C5212" s="5" t="s">
        <v>43</v>
      </c>
      <c r="D5212" s="3">
        <v>48116</v>
      </c>
    </row>
    <row r="5213" spans="1:4" x14ac:dyDescent="0.25">
      <c r="A5213" s="5">
        <v>2000</v>
      </c>
      <c r="B5213" s="5" t="s">
        <v>15</v>
      </c>
      <c r="C5213" s="5" t="s">
        <v>43</v>
      </c>
      <c r="D5213" s="3">
        <v>40808</v>
      </c>
    </row>
    <row r="5214" spans="1:4" x14ac:dyDescent="0.25">
      <c r="A5214" s="5">
        <v>2000</v>
      </c>
      <c r="B5214" s="5" t="s">
        <v>4</v>
      </c>
      <c r="C5214" s="5" t="s">
        <v>43</v>
      </c>
      <c r="D5214" s="3">
        <v>41294</v>
      </c>
    </row>
    <row r="5215" spans="1:4" x14ac:dyDescent="0.25">
      <c r="A5215" s="5">
        <v>2000</v>
      </c>
      <c r="B5215" s="5" t="s">
        <v>5</v>
      </c>
      <c r="C5215" s="5" t="s">
        <v>43</v>
      </c>
      <c r="D5215" s="3">
        <v>40519</v>
      </c>
    </row>
    <row r="5216" spans="1:4" x14ac:dyDescent="0.25">
      <c r="A5216" s="5">
        <v>2000</v>
      </c>
      <c r="B5216" s="5" t="s">
        <v>6</v>
      </c>
      <c r="C5216" s="5" t="s">
        <v>43</v>
      </c>
      <c r="D5216" s="3">
        <v>42204</v>
      </c>
    </row>
    <row r="5217" spans="1:4" x14ac:dyDescent="0.25">
      <c r="A5217" s="5">
        <v>2000</v>
      </c>
      <c r="B5217" s="5" t="s">
        <v>7</v>
      </c>
      <c r="C5217" s="5" t="s">
        <v>43</v>
      </c>
      <c r="D5217" s="3">
        <v>45071</v>
      </c>
    </row>
    <row r="5218" spans="1:4" x14ac:dyDescent="0.25">
      <c r="A5218" s="5">
        <v>2000</v>
      </c>
      <c r="B5218" s="5" t="s">
        <v>8</v>
      </c>
      <c r="C5218" s="5" t="s">
        <v>43</v>
      </c>
      <c r="D5218" s="3">
        <v>44147</v>
      </c>
    </row>
    <row r="5219" spans="1:4" x14ac:dyDescent="0.25">
      <c r="A5219" s="5">
        <v>2000</v>
      </c>
      <c r="B5219" s="5" t="s">
        <v>9</v>
      </c>
      <c r="C5219" s="5" t="s">
        <v>43</v>
      </c>
      <c r="D5219" s="3">
        <v>47501</v>
      </c>
    </row>
    <row r="5220" spans="1:4" x14ac:dyDescent="0.25">
      <c r="A5220" s="5">
        <v>2000</v>
      </c>
      <c r="B5220" s="5" t="s">
        <v>10</v>
      </c>
      <c r="C5220" s="5" t="s">
        <v>43</v>
      </c>
      <c r="D5220" s="3">
        <v>43712</v>
      </c>
    </row>
    <row r="5221" spans="1:4" x14ac:dyDescent="0.25">
      <c r="A5221" s="5">
        <v>2000</v>
      </c>
      <c r="B5221" s="5" t="s">
        <v>11</v>
      </c>
      <c r="C5221" s="5" t="s">
        <v>43</v>
      </c>
      <c r="D5221" s="3">
        <v>38675</v>
      </c>
    </row>
    <row r="5222" spans="1:4" x14ac:dyDescent="0.25">
      <c r="A5222" s="5">
        <v>2001</v>
      </c>
      <c r="B5222" s="5" t="s">
        <v>12</v>
      </c>
      <c r="C5222" s="5" t="s">
        <v>43</v>
      </c>
      <c r="D5222" s="3">
        <v>36777</v>
      </c>
    </row>
    <row r="5223" spans="1:4" x14ac:dyDescent="0.25">
      <c r="A5223" s="5">
        <v>2001</v>
      </c>
      <c r="B5223" s="5" t="s">
        <v>13</v>
      </c>
      <c r="C5223" s="5" t="s">
        <v>43</v>
      </c>
      <c r="D5223" s="3">
        <v>34986</v>
      </c>
    </row>
    <row r="5224" spans="1:4" x14ac:dyDescent="0.25">
      <c r="A5224" s="5">
        <v>2001</v>
      </c>
      <c r="B5224" s="5" t="s">
        <v>14</v>
      </c>
      <c r="C5224" s="5" t="s">
        <v>43</v>
      </c>
      <c r="D5224" s="3">
        <v>43665</v>
      </c>
    </row>
    <row r="5225" spans="1:4" x14ac:dyDescent="0.25">
      <c r="A5225" s="5">
        <v>2001</v>
      </c>
      <c r="B5225" s="5" t="s">
        <v>15</v>
      </c>
      <c r="C5225" s="5" t="s">
        <v>43</v>
      </c>
      <c r="D5225" s="3">
        <v>40304</v>
      </c>
    </row>
    <row r="5226" spans="1:4" x14ac:dyDescent="0.25">
      <c r="A5226" s="5">
        <v>2001</v>
      </c>
      <c r="B5226" s="5" t="s">
        <v>4</v>
      </c>
      <c r="C5226" s="5" t="s">
        <v>43</v>
      </c>
      <c r="D5226" s="3">
        <v>41228</v>
      </c>
    </row>
    <row r="5227" spans="1:4" x14ac:dyDescent="0.25">
      <c r="A5227" s="5">
        <v>2001</v>
      </c>
      <c r="B5227" s="5" t="s">
        <v>5</v>
      </c>
      <c r="C5227" s="5" t="s">
        <v>43</v>
      </c>
      <c r="D5227" s="3">
        <v>39384</v>
      </c>
    </row>
    <row r="5228" spans="1:4" x14ac:dyDescent="0.25">
      <c r="A5228" s="5">
        <v>2001</v>
      </c>
      <c r="B5228" s="5" t="s">
        <v>6</v>
      </c>
      <c r="C5228" s="5" t="s">
        <v>43</v>
      </c>
      <c r="D5228" s="3">
        <v>38706</v>
      </c>
    </row>
    <row r="5229" spans="1:4" x14ac:dyDescent="0.25">
      <c r="A5229" s="5">
        <v>2001</v>
      </c>
      <c r="B5229" s="5" t="s">
        <v>7</v>
      </c>
      <c r="C5229" s="5" t="s">
        <v>43</v>
      </c>
      <c r="D5229" s="3">
        <v>39893</v>
      </c>
    </row>
    <row r="5230" spans="1:4" x14ac:dyDescent="0.25">
      <c r="A5230" s="5">
        <v>2001</v>
      </c>
      <c r="B5230" s="5" t="s">
        <v>8</v>
      </c>
      <c r="C5230" s="5" t="s">
        <v>43</v>
      </c>
      <c r="D5230" s="3">
        <v>37584</v>
      </c>
    </row>
    <row r="5231" spans="1:4" x14ac:dyDescent="0.25">
      <c r="A5231" s="5">
        <v>2001</v>
      </c>
      <c r="B5231" s="5" t="s">
        <v>9</v>
      </c>
      <c r="C5231" s="5" t="s">
        <v>43</v>
      </c>
      <c r="D5231" s="3">
        <v>38676</v>
      </c>
    </row>
    <row r="5232" spans="1:4" x14ac:dyDescent="0.25">
      <c r="A5232" s="5">
        <v>2001</v>
      </c>
      <c r="B5232" s="5" t="s">
        <v>10</v>
      </c>
      <c r="C5232" s="5" t="s">
        <v>43</v>
      </c>
      <c r="D5232" s="3">
        <v>39134</v>
      </c>
    </row>
    <row r="5233" spans="1:4" x14ac:dyDescent="0.25">
      <c r="A5233" s="5">
        <v>2001</v>
      </c>
      <c r="B5233" s="5" t="s">
        <v>11</v>
      </c>
      <c r="C5233" s="5" t="s">
        <v>43</v>
      </c>
      <c r="D5233" s="3">
        <v>28673</v>
      </c>
    </row>
    <row r="5234" spans="1:4" x14ac:dyDescent="0.25">
      <c r="A5234" s="5">
        <v>2002</v>
      </c>
      <c r="B5234" s="5" t="s">
        <v>12</v>
      </c>
      <c r="C5234" s="5" t="s">
        <v>43</v>
      </c>
      <c r="D5234" s="3">
        <v>30222</v>
      </c>
    </row>
    <row r="5235" spans="1:4" x14ac:dyDescent="0.25">
      <c r="A5235" s="5">
        <v>2002</v>
      </c>
      <c r="B5235" s="5" t="s">
        <v>13</v>
      </c>
      <c r="C5235" s="5" t="s">
        <v>43</v>
      </c>
      <c r="D5235" s="3">
        <v>29721</v>
      </c>
    </row>
    <row r="5236" spans="1:4" x14ac:dyDescent="0.25">
      <c r="A5236" s="5">
        <v>2002</v>
      </c>
      <c r="B5236" s="5" t="s">
        <v>14</v>
      </c>
      <c r="C5236" s="5" t="s">
        <v>43</v>
      </c>
      <c r="D5236" s="3">
        <v>34659</v>
      </c>
    </row>
    <row r="5237" spans="1:4" x14ac:dyDescent="0.25">
      <c r="A5237" s="5">
        <v>2002</v>
      </c>
      <c r="B5237" s="5" t="s">
        <v>15</v>
      </c>
      <c r="C5237" s="5" t="s">
        <v>43</v>
      </c>
      <c r="D5237" s="3">
        <v>34344</v>
      </c>
    </row>
    <row r="5238" spans="1:4" x14ac:dyDescent="0.25">
      <c r="A5238" s="5">
        <v>2002</v>
      </c>
      <c r="B5238" s="5" t="s">
        <v>4</v>
      </c>
      <c r="C5238" s="5" t="s">
        <v>43</v>
      </c>
      <c r="D5238" s="3">
        <v>34585</v>
      </c>
    </row>
    <row r="5239" spans="1:4" x14ac:dyDescent="0.25">
      <c r="A5239" s="5">
        <v>2002</v>
      </c>
      <c r="B5239" s="5" t="s">
        <v>5</v>
      </c>
      <c r="C5239" s="5" t="s">
        <v>43</v>
      </c>
      <c r="D5239" s="3">
        <v>32495</v>
      </c>
    </row>
    <row r="5240" spans="1:4" x14ac:dyDescent="0.25">
      <c r="A5240" s="5">
        <v>2002</v>
      </c>
      <c r="B5240" s="5" t="s">
        <v>6</v>
      </c>
      <c r="C5240" s="5" t="s">
        <v>43</v>
      </c>
      <c r="D5240" s="3">
        <v>37762</v>
      </c>
    </row>
    <row r="5241" spans="1:4" x14ac:dyDescent="0.25">
      <c r="A5241" s="5">
        <v>2002</v>
      </c>
      <c r="B5241" s="5" t="s">
        <v>7</v>
      </c>
      <c r="C5241" s="5" t="s">
        <v>43</v>
      </c>
      <c r="D5241" s="3">
        <v>39627</v>
      </c>
    </row>
    <row r="5242" spans="1:4" x14ac:dyDescent="0.25">
      <c r="A5242" s="5">
        <v>2002</v>
      </c>
      <c r="B5242" s="5" t="s">
        <v>8</v>
      </c>
      <c r="C5242" s="5" t="s">
        <v>43</v>
      </c>
      <c r="D5242" s="3">
        <v>39676</v>
      </c>
    </row>
    <row r="5243" spans="1:4" x14ac:dyDescent="0.25">
      <c r="A5243" s="5">
        <v>2002</v>
      </c>
      <c r="B5243" s="5" t="s">
        <v>9</v>
      </c>
      <c r="C5243" s="5" t="s">
        <v>43</v>
      </c>
      <c r="D5243" s="3">
        <v>41464</v>
      </c>
    </row>
    <row r="5244" spans="1:4" x14ac:dyDescent="0.25">
      <c r="A5244" s="5">
        <v>2002</v>
      </c>
      <c r="B5244" s="5" t="s">
        <v>10</v>
      </c>
      <c r="C5244" s="5" t="s">
        <v>43</v>
      </c>
      <c r="D5244" s="3">
        <v>40757</v>
      </c>
    </row>
    <row r="5245" spans="1:4" x14ac:dyDescent="0.25">
      <c r="A5245" s="5">
        <v>2002</v>
      </c>
      <c r="B5245" s="5" t="s">
        <v>11</v>
      </c>
      <c r="C5245" s="5" t="s">
        <v>43</v>
      </c>
      <c r="D5245" s="3">
        <v>38215</v>
      </c>
    </row>
    <row r="5246" spans="1:4" x14ac:dyDescent="0.25">
      <c r="A5246" s="5">
        <v>2003</v>
      </c>
      <c r="B5246" s="5" t="s">
        <v>12</v>
      </c>
      <c r="C5246" s="5" t="s">
        <v>43</v>
      </c>
      <c r="D5246" s="3">
        <v>36212</v>
      </c>
    </row>
    <row r="5247" spans="1:4" x14ac:dyDescent="0.25">
      <c r="A5247" s="5">
        <v>2003</v>
      </c>
      <c r="B5247" s="5" t="s">
        <v>13</v>
      </c>
      <c r="C5247" s="5" t="s">
        <v>43</v>
      </c>
      <c r="D5247" s="3">
        <v>32190</v>
      </c>
    </row>
    <row r="5248" spans="1:4" x14ac:dyDescent="0.25">
      <c r="A5248" s="5">
        <v>2003</v>
      </c>
      <c r="B5248" s="5" t="s">
        <v>14</v>
      </c>
      <c r="C5248" s="5" t="s">
        <v>43</v>
      </c>
      <c r="D5248" s="3">
        <v>41496</v>
      </c>
    </row>
    <row r="5249" spans="1:4" x14ac:dyDescent="0.25">
      <c r="A5249" s="5">
        <v>2003</v>
      </c>
      <c r="B5249" s="5" t="s">
        <v>15</v>
      </c>
      <c r="C5249" s="5" t="s">
        <v>43</v>
      </c>
      <c r="D5249" s="3">
        <v>44929</v>
      </c>
    </row>
    <row r="5250" spans="1:4" x14ac:dyDescent="0.25">
      <c r="A5250" s="5">
        <v>2003</v>
      </c>
      <c r="B5250" s="5" t="s">
        <v>4</v>
      </c>
      <c r="C5250" s="5" t="s">
        <v>43</v>
      </c>
      <c r="D5250" s="3">
        <v>51709</v>
      </c>
    </row>
    <row r="5251" spans="1:4" x14ac:dyDescent="0.25">
      <c r="A5251" s="5">
        <v>2003</v>
      </c>
      <c r="B5251" s="5" t="s">
        <v>5</v>
      </c>
      <c r="C5251" s="5" t="s">
        <v>43</v>
      </c>
      <c r="D5251" s="3">
        <v>45447</v>
      </c>
    </row>
    <row r="5252" spans="1:4" x14ac:dyDescent="0.25">
      <c r="A5252" s="5">
        <v>2003</v>
      </c>
      <c r="B5252" s="5" t="s">
        <v>6</v>
      </c>
      <c r="C5252" s="5" t="s">
        <v>43</v>
      </c>
      <c r="D5252" s="3">
        <v>49554</v>
      </c>
    </row>
    <row r="5253" spans="1:4" x14ac:dyDescent="0.25">
      <c r="A5253" s="5">
        <v>2003</v>
      </c>
      <c r="B5253" s="5" t="s">
        <v>7</v>
      </c>
      <c r="C5253" s="5" t="s">
        <v>43</v>
      </c>
      <c r="D5253" s="3">
        <v>48245</v>
      </c>
    </row>
    <row r="5254" spans="1:4" x14ac:dyDescent="0.25">
      <c r="A5254" s="5">
        <v>2003</v>
      </c>
      <c r="B5254" s="5" t="s">
        <v>8</v>
      </c>
      <c r="C5254" s="5" t="s">
        <v>43</v>
      </c>
      <c r="D5254" s="3">
        <v>48351</v>
      </c>
    </row>
    <row r="5255" spans="1:4" x14ac:dyDescent="0.25">
      <c r="A5255" s="5">
        <v>2003</v>
      </c>
      <c r="B5255" s="5" t="s">
        <v>9</v>
      </c>
      <c r="C5255" s="5" t="s">
        <v>43</v>
      </c>
      <c r="D5255" s="3">
        <v>48351</v>
      </c>
    </row>
    <row r="5256" spans="1:4" x14ac:dyDescent="0.25">
      <c r="A5256" s="5">
        <v>2003</v>
      </c>
      <c r="B5256" s="5" t="s">
        <v>10</v>
      </c>
      <c r="C5256" s="5" t="s">
        <v>43</v>
      </c>
      <c r="D5256" s="3">
        <v>45654</v>
      </c>
    </row>
    <row r="5257" spans="1:4" x14ac:dyDescent="0.25">
      <c r="A5257" s="5">
        <v>2003</v>
      </c>
      <c r="B5257" s="5" t="s">
        <v>11</v>
      </c>
      <c r="C5257" s="5" t="s">
        <v>43</v>
      </c>
      <c r="D5257" s="3">
        <v>44865</v>
      </c>
    </row>
    <row r="5258" spans="1:4" x14ac:dyDescent="0.25">
      <c r="A5258" s="5">
        <v>2004</v>
      </c>
      <c r="B5258" s="5" t="s">
        <v>12</v>
      </c>
      <c r="C5258" s="5" t="s">
        <v>43</v>
      </c>
      <c r="D5258" s="3">
        <v>42805</v>
      </c>
    </row>
    <row r="5259" spans="1:4" x14ac:dyDescent="0.25">
      <c r="A5259" s="5">
        <v>2004</v>
      </c>
      <c r="B5259" s="5" t="s">
        <v>13</v>
      </c>
      <c r="C5259" s="5" t="s">
        <v>43</v>
      </c>
      <c r="D5259" s="3">
        <v>45644</v>
      </c>
    </row>
    <row r="5260" spans="1:4" x14ac:dyDescent="0.25">
      <c r="A5260" s="5">
        <v>2004</v>
      </c>
      <c r="B5260" s="5" t="s">
        <v>14</v>
      </c>
      <c r="C5260" s="5" t="s">
        <v>43</v>
      </c>
      <c r="D5260" s="3">
        <v>57504</v>
      </c>
    </row>
    <row r="5261" spans="1:4" x14ac:dyDescent="0.25">
      <c r="A5261" s="5">
        <v>2004</v>
      </c>
      <c r="B5261" s="5" t="s">
        <v>15</v>
      </c>
      <c r="C5261" s="5" t="s">
        <v>43</v>
      </c>
      <c r="D5261" s="3">
        <v>47510</v>
      </c>
    </row>
    <row r="5262" spans="1:4" x14ac:dyDescent="0.25">
      <c r="A5262" s="5">
        <v>2004</v>
      </c>
      <c r="B5262" s="5" t="s">
        <v>4</v>
      </c>
      <c r="C5262" s="5" t="s">
        <v>43</v>
      </c>
      <c r="D5262" s="3">
        <v>46807</v>
      </c>
    </row>
    <row r="5263" spans="1:4" x14ac:dyDescent="0.25">
      <c r="A5263" s="5">
        <v>2004</v>
      </c>
      <c r="B5263" s="5" t="s">
        <v>5</v>
      </c>
      <c r="C5263" s="5" t="s">
        <v>43</v>
      </c>
      <c r="D5263" s="3">
        <v>48236</v>
      </c>
    </row>
    <row r="5264" spans="1:4" x14ac:dyDescent="0.25">
      <c r="A5264" s="5">
        <v>2004</v>
      </c>
      <c r="B5264" s="5" t="s">
        <v>6</v>
      </c>
      <c r="C5264" s="5" t="s">
        <v>43</v>
      </c>
      <c r="D5264" s="3">
        <v>49371</v>
      </c>
    </row>
    <row r="5265" spans="1:4" x14ac:dyDescent="0.25">
      <c r="A5265" s="5">
        <v>2004</v>
      </c>
      <c r="B5265" s="5" t="s">
        <v>7</v>
      </c>
      <c r="C5265" s="5" t="s">
        <v>43</v>
      </c>
      <c r="D5265" s="3">
        <v>47610</v>
      </c>
    </row>
    <row r="5266" spans="1:4" x14ac:dyDescent="0.25">
      <c r="A5266" s="5">
        <v>2004</v>
      </c>
      <c r="B5266" s="5" t="s">
        <v>8</v>
      </c>
      <c r="C5266" s="5" t="s">
        <v>43</v>
      </c>
      <c r="D5266" s="3">
        <v>52546</v>
      </c>
    </row>
    <row r="5267" spans="1:4" x14ac:dyDescent="0.25">
      <c r="A5267" s="5">
        <v>2004</v>
      </c>
      <c r="B5267" s="5" t="s">
        <v>9</v>
      </c>
      <c r="C5267" s="5" t="s">
        <v>43</v>
      </c>
      <c r="D5267" s="3">
        <v>49492</v>
      </c>
    </row>
    <row r="5268" spans="1:4" x14ac:dyDescent="0.25">
      <c r="A5268" s="5">
        <v>2004</v>
      </c>
      <c r="B5268" s="5" t="s">
        <v>10</v>
      </c>
      <c r="C5268" s="5" t="s">
        <v>43</v>
      </c>
      <c r="D5268" s="3">
        <v>50238</v>
      </c>
    </row>
    <row r="5269" spans="1:4" x14ac:dyDescent="0.25">
      <c r="A5269" s="5">
        <v>2004</v>
      </c>
      <c r="B5269" s="5" t="s">
        <v>11</v>
      </c>
      <c r="C5269" s="5" t="s">
        <v>43</v>
      </c>
      <c r="D5269" s="3">
        <v>47677</v>
      </c>
    </row>
    <row r="5270" spans="1:4" x14ac:dyDescent="0.25">
      <c r="A5270" s="5">
        <v>2005</v>
      </c>
      <c r="B5270" s="5" t="s">
        <v>12</v>
      </c>
      <c r="C5270" s="5" t="s">
        <v>43</v>
      </c>
      <c r="D5270" s="3">
        <v>43150</v>
      </c>
    </row>
    <row r="5271" spans="1:4" x14ac:dyDescent="0.25">
      <c r="A5271" s="5">
        <v>2005</v>
      </c>
      <c r="B5271" s="5" t="s">
        <v>13</v>
      </c>
      <c r="C5271" s="5" t="s">
        <v>43</v>
      </c>
      <c r="D5271" s="3">
        <v>41337</v>
      </c>
    </row>
    <row r="5272" spans="1:4" x14ac:dyDescent="0.25">
      <c r="A5272" s="5">
        <v>2005</v>
      </c>
      <c r="B5272" s="5" t="s">
        <v>14</v>
      </c>
      <c r="C5272" s="5" t="s">
        <v>43</v>
      </c>
      <c r="D5272" s="3">
        <v>53701</v>
      </c>
    </row>
    <row r="5273" spans="1:4" x14ac:dyDescent="0.25">
      <c r="A5273" s="5">
        <v>2005</v>
      </c>
      <c r="B5273" s="5" t="s">
        <v>15</v>
      </c>
      <c r="C5273" s="5" t="s">
        <v>43</v>
      </c>
      <c r="D5273" s="3">
        <v>50809</v>
      </c>
    </row>
    <row r="5274" spans="1:4" x14ac:dyDescent="0.25">
      <c r="A5274" s="5">
        <v>2005</v>
      </c>
      <c r="B5274" s="5" t="s">
        <v>4</v>
      </c>
      <c r="C5274" s="5" t="s">
        <v>43</v>
      </c>
      <c r="D5274" s="3">
        <v>49575</v>
      </c>
    </row>
    <row r="5275" spans="1:4" x14ac:dyDescent="0.25">
      <c r="A5275" s="5">
        <v>2005</v>
      </c>
      <c r="B5275" s="5" t="s">
        <v>5</v>
      </c>
      <c r="C5275" s="5" t="s">
        <v>43</v>
      </c>
      <c r="D5275" s="3">
        <v>48084</v>
      </c>
    </row>
    <row r="5276" spans="1:4" x14ac:dyDescent="0.25">
      <c r="A5276" s="5">
        <v>2005</v>
      </c>
      <c r="B5276" s="5" t="s">
        <v>6</v>
      </c>
      <c r="C5276" s="5" t="s">
        <v>43</v>
      </c>
      <c r="D5276" s="3">
        <v>47982</v>
      </c>
    </row>
    <row r="5277" spans="1:4" x14ac:dyDescent="0.25">
      <c r="A5277" s="5">
        <v>2005</v>
      </c>
      <c r="B5277" s="5" t="s">
        <v>7</v>
      </c>
      <c r="C5277" s="5" t="s">
        <v>43</v>
      </c>
      <c r="D5277" s="3">
        <v>50174</v>
      </c>
    </row>
    <row r="5278" spans="1:4" x14ac:dyDescent="0.25">
      <c r="A5278" s="5">
        <v>2005</v>
      </c>
      <c r="B5278" s="5" t="s">
        <v>8</v>
      </c>
      <c r="C5278" s="5" t="s">
        <v>43</v>
      </c>
      <c r="D5278" s="3">
        <v>52701</v>
      </c>
    </row>
    <row r="5279" spans="1:4" x14ac:dyDescent="0.25">
      <c r="A5279" s="5">
        <v>2005</v>
      </c>
      <c r="B5279" s="5" t="s">
        <v>9</v>
      </c>
      <c r="C5279" s="5" t="s">
        <v>43</v>
      </c>
      <c r="D5279" s="3">
        <v>47839</v>
      </c>
    </row>
    <row r="5280" spans="1:4" x14ac:dyDescent="0.25">
      <c r="A5280" s="5">
        <v>2005</v>
      </c>
      <c r="B5280" s="5" t="s">
        <v>10</v>
      </c>
      <c r="C5280" s="5" t="s">
        <v>43</v>
      </c>
      <c r="D5280" s="3">
        <v>52523</v>
      </c>
    </row>
    <row r="5281" spans="1:4" x14ac:dyDescent="0.25">
      <c r="A5281" s="5">
        <v>2005</v>
      </c>
      <c r="B5281" s="5" t="s">
        <v>11</v>
      </c>
      <c r="C5281" s="5" t="s">
        <v>43</v>
      </c>
      <c r="D5281" s="3">
        <v>48322</v>
      </c>
    </row>
    <row r="5282" spans="1:4" x14ac:dyDescent="0.25">
      <c r="A5282" s="5">
        <v>2006</v>
      </c>
      <c r="B5282" s="5" t="s">
        <v>12</v>
      </c>
      <c r="C5282" s="5" t="s">
        <v>43</v>
      </c>
      <c r="D5282" s="3">
        <v>43273</v>
      </c>
    </row>
    <row r="5283" spans="1:4" x14ac:dyDescent="0.25">
      <c r="A5283" s="5">
        <v>2006</v>
      </c>
      <c r="B5283" s="5" t="s">
        <v>13</v>
      </c>
      <c r="C5283" s="5" t="s">
        <v>43</v>
      </c>
      <c r="D5283" s="3">
        <v>40887</v>
      </c>
    </row>
    <row r="5284" spans="1:4" x14ac:dyDescent="0.25">
      <c r="A5284" s="5">
        <v>2006</v>
      </c>
      <c r="B5284" s="5" t="s">
        <v>14</v>
      </c>
      <c r="C5284" s="5" t="s">
        <v>43</v>
      </c>
      <c r="D5284" s="3">
        <v>49754</v>
      </c>
    </row>
    <row r="5285" spans="1:4" x14ac:dyDescent="0.25">
      <c r="A5285" s="5">
        <v>2006</v>
      </c>
      <c r="B5285" s="5" t="s">
        <v>15</v>
      </c>
      <c r="C5285" s="5" t="s">
        <v>43</v>
      </c>
      <c r="D5285" s="3">
        <v>47642</v>
      </c>
    </row>
    <row r="5286" spans="1:4" x14ac:dyDescent="0.25">
      <c r="A5286" s="5">
        <v>2006</v>
      </c>
      <c r="B5286" s="5" t="s">
        <v>4</v>
      </c>
      <c r="C5286" s="5" t="s">
        <v>43</v>
      </c>
      <c r="D5286" s="3">
        <v>49087</v>
      </c>
    </row>
    <row r="5287" spans="1:4" x14ac:dyDescent="0.25">
      <c r="A5287" s="5">
        <v>2006</v>
      </c>
      <c r="B5287" s="5" t="s">
        <v>5</v>
      </c>
      <c r="C5287" s="5" t="s">
        <v>43</v>
      </c>
      <c r="D5287" s="3">
        <v>48029</v>
      </c>
    </row>
    <row r="5288" spans="1:4" x14ac:dyDescent="0.25">
      <c r="A5288" s="5">
        <v>2006</v>
      </c>
      <c r="B5288" s="5" t="s">
        <v>6</v>
      </c>
      <c r="C5288" s="5" t="s">
        <v>43</v>
      </c>
      <c r="D5288" s="3">
        <v>51307</v>
      </c>
    </row>
    <row r="5289" spans="1:4" x14ac:dyDescent="0.25">
      <c r="A5289" s="5">
        <v>2006</v>
      </c>
      <c r="B5289" s="5" t="s">
        <v>7</v>
      </c>
      <c r="C5289" s="5" t="s">
        <v>43</v>
      </c>
      <c r="D5289" s="3">
        <v>55395</v>
      </c>
    </row>
    <row r="5290" spans="1:4" x14ac:dyDescent="0.25">
      <c r="A5290" s="5">
        <v>2006</v>
      </c>
      <c r="B5290" s="5" t="s">
        <v>8</v>
      </c>
      <c r="C5290" s="5" t="s">
        <v>43</v>
      </c>
      <c r="D5290" s="3">
        <v>53263</v>
      </c>
    </row>
    <row r="5291" spans="1:4" x14ac:dyDescent="0.25">
      <c r="A5291" s="5">
        <v>2006</v>
      </c>
      <c r="B5291" s="5" t="s">
        <v>9</v>
      </c>
      <c r="C5291" s="5" t="s">
        <v>43</v>
      </c>
      <c r="D5291" s="3">
        <v>51385</v>
      </c>
    </row>
    <row r="5292" spans="1:4" x14ac:dyDescent="0.25">
      <c r="A5292" s="5">
        <v>2006</v>
      </c>
      <c r="B5292" s="5" t="s">
        <v>10</v>
      </c>
      <c r="C5292" s="5" t="s">
        <v>43</v>
      </c>
      <c r="D5292" s="3">
        <v>53861</v>
      </c>
    </row>
    <row r="5293" spans="1:4" x14ac:dyDescent="0.25">
      <c r="A5293" s="5">
        <v>2006</v>
      </c>
      <c r="B5293" s="5" t="s">
        <v>11</v>
      </c>
      <c r="C5293" s="5" t="s">
        <v>43</v>
      </c>
      <c r="D5293" s="3">
        <v>41953</v>
      </c>
    </row>
    <row r="5294" spans="1:4" x14ac:dyDescent="0.25">
      <c r="A5294" s="5">
        <v>2007</v>
      </c>
      <c r="B5294" s="5" t="s">
        <v>12</v>
      </c>
      <c r="C5294" s="5" t="s">
        <v>43</v>
      </c>
      <c r="D5294" s="3">
        <v>40825</v>
      </c>
    </row>
    <row r="5295" spans="1:4" x14ac:dyDescent="0.25">
      <c r="A5295" s="5">
        <v>2007</v>
      </c>
      <c r="B5295" s="5" t="s">
        <v>13</v>
      </c>
      <c r="C5295" s="5" t="s">
        <v>43</v>
      </c>
      <c r="D5295" s="3">
        <v>39596</v>
      </c>
    </row>
    <row r="5296" spans="1:4" x14ac:dyDescent="0.25">
      <c r="A5296" s="5">
        <v>2007</v>
      </c>
      <c r="B5296" s="5" t="s">
        <v>14</v>
      </c>
      <c r="C5296" s="5" t="s">
        <v>43</v>
      </c>
      <c r="D5296" s="3">
        <v>47894</v>
      </c>
    </row>
    <row r="5297" spans="1:4" x14ac:dyDescent="0.25">
      <c r="A5297" s="5">
        <v>2007</v>
      </c>
      <c r="B5297" s="5" t="s">
        <v>15</v>
      </c>
      <c r="C5297" s="5" t="s">
        <v>43</v>
      </c>
      <c r="D5297" s="3">
        <v>41040</v>
      </c>
    </row>
    <row r="5298" spans="1:4" x14ac:dyDescent="0.25">
      <c r="A5298" s="5">
        <v>2007</v>
      </c>
      <c r="B5298" s="5" t="s">
        <v>4</v>
      </c>
      <c r="C5298" s="5" t="s">
        <v>43</v>
      </c>
      <c r="D5298" s="3">
        <v>40246</v>
      </c>
    </row>
    <row r="5299" spans="1:4" x14ac:dyDescent="0.25">
      <c r="A5299" s="5">
        <v>2007</v>
      </c>
      <c r="B5299" s="5" t="s">
        <v>5</v>
      </c>
      <c r="C5299" s="5" t="s">
        <v>43</v>
      </c>
      <c r="D5299" s="3">
        <v>39846</v>
      </c>
    </row>
    <row r="5300" spans="1:4" x14ac:dyDescent="0.25">
      <c r="A5300" s="5">
        <v>2007</v>
      </c>
      <c r="B5300" s="5" t="s">
        <v>6</v>
      </c>
      <c r="C5300" s="5" t="s">
        <v>43</v>
      </c>
      <c r="D5300" s="3">
        <v>39861</v>
      </c>
    </row>
    <row r="5301" spans="1:4" x14ac:dyDescent="0.25">
      <c r="A5301" s="5">
        <v>2007</v>
      </c>
      <c r="B5301" s="5" t="s">
        <v>7</v>
      </c>
      <c r="C5301" s="5" t="s">
        <v>43</v>
      </c>
      <c r="D5301" s="3">
        <v>45649</v>
      </c>
    </row>
    <row r="5302" spans="1:4" x14ac:dyDescent="0.25">
      <c r="A5302" s="5">
        <v>2007</v>
      </c>
      <c r="B5302" s="5" t="s">
        <v>8</v>
      </c>
      <c r="C5302" s="5" t="s">
        <v>43</v>
      </c>
      <c r="D5302" s="3">
        <v>45111</v>
      </c>
    </row>
    <row r="5303" spans="1:4" x14ac:dyDescent="0.25">
      <c r="A5303" s="5">
        <v>2007</v>
      </c>
      <c r="B5303" s="5" t="s">
        <v>9</v>
      </c>
      <c r="C5303" s="5" t="s">
        <v>43</v>
      </c>
      <c r="D5303" s="3">
        <v>47700</v>
      </c>
    </row>
    <row r="5304" spans="1:4" x14ac:dyDescent="0.25">
      <c r="A5304" s="5">
        <v>2007</v>
      </c>
      <c r="B5304" s="5" t="s">
        <v>10</v>
      </c>
      <c r="C5304" s="5" t="s">
        <v>43</v>
      </c>
      <c r="D5304" s="3">
        <v>46874</v>
      </c>
    </row>
    <row r="5305" spans="1:4" x14ac:dyDescent="0.25">
      <c r="A5305" s="5">
        <v>2007</v>
      </c>
      <c r="B5305" s="5" t="s">
        <v>11</v>
      </c>
      <c r="C5305" s="5" t="s">
        <v>43</v>
      </c>
      <c r="D5305" s="3">
        <v>36478</v>
      </c>
    </row>
    <row r="5306" spans="1:4" x14ac:dyDescent="0.25">
      <c r="A5306" s="5">
        <v>2008</v>
      </c>
      <c r="B5306" s="5" t="s">
        <v>12</v>
      </c>
      <c r="C5306" s="5" t="s">
        <v>43</v>
      </c>
      <c r="D5306" s="3">
        <v>36585</v>
      </c>
    </row>
    <row r="5307" spans="1:4" x14ac:dyDescent="0.25">
      <c r="A5307" s="5">
        <v>2008</v>
      </c>
      <c r="B5307" s="5" t="s">
        <v>13</v>
      </c>
      <c r="C5307" s="5" t="s">
        <v>43</v>
      </c>
      <c r="D5307" s="3">
        <v>36370</v>
      </c>
    </row>
    <row r="5308" spans="1:4" x14ac:dyDescent="0.25">
      <c r="A5308" s="5">
        <v>2008</v>
      </c>
      <c r="B5308" s="5" t="s">
        <v>14</v>
      </c>
      <c r="C5308" s="5" t="s">
        <v>43</v>
      </c>
      <c r="D5308" s="3">
        <v>36155</v>
      </c>
    </row>
    <row r="5309" spans="1:4" x14ac:dyDescent="0.25">
      <c r="A5309" s="5">
        <v>2008</v>
      </c>
      <c r="B5309" s="5" t="s">
        <v>15</v>
      </c>
      <c r="C5309" s="5" t="s">
        <v>43</v>
      </c>
      <c r="D5309" s="3">
        <v>40285</v>
      </c>
    </row>
    <row r="5310" spans="1:4" x14ac:dyDescent="0.25">
      <c r="A5310" s="5">
        <v>2008</v>
      </c>
      <c r="B5310" s="5" t="s">
        <v>4</v>
      </c>
      <c r="C5310" s="5" t="s">
        <v>43</v>
      </c>
      <c r="D5310" s="3">
        <v>40638</v>
      </c>
    </row>
    <row r="5311" spans="1:4" x14ac:dyDescent="0.25">
      <c r="A5311" s="5">
        <v>2008</v>
      </c>
      <c r="B5311" s="5" t="s">
        <v>5</v>
      </c>
      <c r="C5311" s="5" t="s">
        <v>43</v>
      </c>
      <c r="D5311" s="3">
        <v>37376</v>
      </c>
    </row>
    <row r="5312" spans="1:4" x14ac:dyDescent="0.25">
      <c r="A5312" s="5">
        <v>2008</v>
      </c>
      <c r="B5312" s="5" t="s">
        <v>6</v>
      </c>
      <c r="C5312" s="5" t="s">
        <v>43</v>
      </c>
      <c r="D5312" s="3">
        <v>40807</v>
      </c>
    </row>
    <row r="5313" spans="1:4" x14ac:dyDescent="0.25">
      <c r="A5313" s="5">
        <v>2008</v>
      </c>
      <c r="B5313" s="5" t="s">
        <v>7</v>
      </c>
      <c r="C5313" s="5" t="s">
        <v>43</v>
      </c>
      <c r="D5313" s="3">
        <v>39699</v>
      </c>
    </row>
    <row r="5314" spans="1:4" x14ac:dyDescent="0.25">
      <c r="A5314" s="5">
        <v>2008</v>
      </c>
      <c r="B5314" s="5" t="s">
        <v>8</v>
      </c>
      <c r="C5314" s="5" t="s">
        <v>43</v>
      </c>
      <c r="D5314" s="3">
        <v>40744</v>
      </c>
    </row>
    <row r="5315" spans="1:4" x14ac:dyDescent="0.25">
      <c r="A5315" s="5">
        <v>2008</v>
      </c>
      <c r="B5315" s="5" t="s">
        <v>9</v>
      </c>
      <c r="C5315" s="5" t="s">
        <v>43</v>
      </c>
      <c r="D5315" s="3">
        <v>41551</v>
      </c>
    </row>
    <row r="5316" spans="1:4" x14ac:dyDescent="0.25">
      <c r="A5316" s="5">
        <v>2008</v>
      </c>
      <c r="B5316" s="5" t="s">
        <v>10</v>
      </c>
      <c r="C5316" s="5" t="s">
        <v>43</v>
      </c>
      <c r="D5316" s="3">
        <v>37492</v>
      </c>
    </row>
    <row r="5317" spans="1:4" x14ac:dyDescent="0.25">
      <c r="A5317" s="5">
        <v>2008</v>
      </c>
      <c r="B5317" s="5" t="s">
        <v>11</v>
      </c>
      <c r="C5317" s="5" t="s">
        <v>43</v>
      </c>
      <c r="D5317" s="3">
        <v>19134</v>
      </c>
    </row>
    <row r="5318" spans="1:4" x14ac:dyDescent="0.25">
      <c r="A5318" s="5">
        <v>2009</v>
      </c>
      <c r="B5318" s="5" t="s">
        <v>12</v>
      </c>
      <c r="C5318" s="5" t="s">
        <v>43</v>
      </c>
      <c r="D5318" s="3">
        <v>32883</v>
      </c>
    </row>
    <row r="5319" spans="1:4" x14ac:dyDescent="0.25">
      <c r="A5319" s="5">
        <v>2009</v>
      </c>
      <c r="B5319" s="5" t="s">
        <v>13</v>
      </c>
      <c r="C5319" s="5" t="s">
        <v>43</v>
      </c>
      <c r="D5319" s="3">
        <v>32602</v>
      </c>
    </row>
    <row r="5320" spans="1:4" x14ac:dyDescent="0.25">
      <c r="A5320" s="5">
        <v>2009</v>
      </c>
      <c r="B5320" s="5" t="s">
        <v>14</v>
      </c>
      <c r="C5320" s="5" t="s">
        <v>43</v>
      </c>
      <c r="D5320" s="3">
        <v>38017</v>
      </c>
    </row>
    <row r="5321" spans="1:4" x14ac:dyDescent="0.25">
      <c r="A5321" s="5">
        <v>2009</v>
      </c>
      <c r="B5321" s="5" t="s">
        <v>15</v>
      </c>
      <c r="C5321" s="5" t="s">
        <v>43</v>
      </c>
      <c r="D5321" s="3">
        <v>36471</v>
      </c>
    </row>
    <row r="5322" spans="1:4" x14ac:dyDescent="0.25">
      <c r="A5322" s="5">
        <v>2009</v>
      </c>
      <c r="B5322" s="5" t="s">
        <v>4</v>
      </c>
      <c r="C5322" s="5" t="s">
        <v>43</v>
      </c>
      <c r="D5322" s="3">
        <v>35282</v>
      </c>
    </row>
    <row r="5323" spans="1:4" x14ac:dyDescent="0.25">
      <c r="A5323" s="5">
        <v>2009</v>
      </c>
      <c r="B5323" s="5" t="s">
        <v>5</v>
      </c>
      <c r="C5323" s="5" t="s">
        <v>43</v>
      </c>
      <c r="D5323" s="3">
        <v>36635</v>
      </c>
    </row>
    <row r="5324" spans="1:4" x14ac:dyDescent="0.25">
      <c r="A5324" s="5">
        <v>2009</v>
      </c>
      <c r="B5324" s="5" t="s">
        <v>6</v>
      </c>
      <c r="C5324" s="5" t="s">
        <v>43</v>
      </c>
      <c r="D5324" s="3">
        <v>33685</v>
      </c>
    </row>
    <row r="5325" spans="1:4" x14ac:dyDescent="0.25">
      <c r="A5325" s="5">
        <v>2009</v>
      </c>
      <c r="B5325" s="5" t="s">
        <v>7</v>
      </c>
      <c r="C5325" s="5" t="s">
        <v>43</v>
      </c>
      <c r="D5325" s="3">
        <v>35904</v>
      </c>
    </row>
    <row r="5326" spans="1:4" x14ac:dyDescent="0.25">
      <c r="A5326" s="5">
        <v>2009</v>
      </c>
      <c r="B5326" s="5" t="s">
        <v>8</v>
      </c>
      <c r="C5326" s="5" t="s">
        <v>43</v>
      </c>
      <c r="D5326" s="3">
        <v>36806</v>
      </c>
    </row>
    <row r="5327" spans="1:4" x14ac:dyDescent="0.25">
      <c r="A5327" s="5">
        <v>2009</v>
      </c>
      <c r="B5327" s="5" t="s">
        <v>9</v>
      </c>
      <c r="C5327" s="5" t="s">
        <v>43</v>
      </c>
      <c r="D5327" s="3">
        <v>37654</v>
      </c>
    </row>
    <row r="5328" spans="1:4" x14ac:dyDescent="0.25">
      <c r="A5328" s="5">
        <v>2009</v>
      </c>
      <c r="B5328" s="5" t="s">
        <v>10</v>
      </c>
      <c r="C5328" s="5" t="s">
        <v>43</v>
      </c>
      <c r="D5328" s="3">
        <v>35409</v>
      </c>
    </row>
    <row r="5329" spans="1:4" x14ac:dyDescent="0.25">
      <c r="A5329" s="5">
        <v>2009</v>
      </c>
      <c r="B5329" s="5" t="s">
        <v>11</v>
      </c>
      <c r="C5329" s="5" t="s">
        <v>43</v>
      </c>
      <c r="D5329" s="3">
        <v>36227</v>
      </c>
    </row>
    <row r="5330" spans="1:4" x14ac:dyDescent="0.25">
      <c r="A5330" s="5">
        <v>2010</v>
      </c>
      <c r="B5330" s="5" t="s">
        <v>12</v>
      </c>
      <c r="C5330" s="5" t="s">
        <v>43</v>
      </c>
      <c r="D5330" s="3">
        <v>30899</v>
      </c>
    </row>
    <row r="5331" spans="1:4" x14ac:dyDescent="0.25">
      <c r="A5331" s="5">
        <v>2010</v>
      </c>
      <c r="B5331" s="5" t="s">
        <v>13</v>
      </c>
      <c r="C5331" s="5" t="s">
        <v>43</v>
      </c>
      <c r="D5331" s="3">
        <v>31748</v>
      </c>
    </row>
    <row r="5332" spans="1:4" x14ac:dyDescent="0.25">
      <c r="A5332" s="5">
        <v>2010</v>
      </c>
      <c r="B5332" s="5" t="s">
        <v>14</v>
      </c>
      <c r="C5332" s="5" t="s">
        <v>43</v>
      </c>
      <c r="D5332" s="3">
        <v>39285</v>
      </c>
    </row>
    <row r="5333" spans="1:4" x14ac:dyDescent="0.25">
      <c r="A5333" s="5">
        <v>2010</v>
      </c>
      <c r="B5333" s="5" t="s">
        <v>15</v>
      </c>
      <c r="C5333" s="5" t="s">
        <v>43</v>
      </c>
      <c r="D5333" s="3">
        <v>37293</v>
      </c>
    </row>
    <row r="5334" spans="1:4" x14ac:dyDescent="0.25">
      <c r="A5334" s="5">
        <v>2010</v>
      </c>
      <c r="B5334" s="5" t="s">
        <v>4</v>
      </c>
      <c r="C5334" s="5" t="s">
        <v>43</v>
      </c>
      <c r="D5334" s="3">
        <v>34167</v>
      </c>
    </row>
    <row r="5335" spans="1:4" x14ac:dyDescent="0.25">
      <c r="A5335" s="5">
        <v>2010</v>
      </c>
      <c r="B5335" s="5" t="s">
        <v>5</v>
      </c>
      <c r="C5335" s="5" t="s">
        <v>43</v>
      </c>
      <c r="D5335" s="3">
        <v>37989</v>
      </c>
    </row>
    <row r="5336" spans="1:4" x14ac:dyDescent="0.25">
      <c r="A5336" s="5">
        <v>2010</v>
      </c>
      <c r="B5336" s="5" t="s">
        <v>6</v>
      </c>
      <c r="C5336" s="5" t="s">
        <v>43</v>
      </c>
      <c r="D5336" s="3">
        <v>36286</v>
      </c>
    </row>
    <row r="5337" spans="1:4" x14ac:dyDescent="0.25">
      <c r="A5337" s="5">
        <v>2010</v>
      </c>
      <c r="B5337" s="5" t="s">
        <v>7</v>
      </c>
      <c r="C5337" s="5" t="s">
        <v>43</v>
      </c>
      <c r="D5337" s="3">
        <v>37976</v>
      </c>
    </row>
    <row r="5338" spans="1:4" x14ac:dyDescent="0.25">
      <c r="A5338" s="5">
        <v>2010</v>
      </c>
      <c r="B5338" s="5" t="s">
        <v>8</v>
      </c>
      <c r="C5338" s="5" t="s">
        <v>43</v>
      </c>
      <c r="D5338" s="3">
        <v>38159</v>
      </c>
    </row>
    <row r="5339" spans="1:4" x14ac:dyDescent="0.25">
      <c r="A5339" s="5">
        <v>2010</v>
      </c>
      <c r="B5339" s="5" t="s">
        <v>9</v>
      </c>
      <c r="C5339" s="5" t="s">
        <v>43</v>
      </c>
      <c r="D5339" s="3">
        <v>31755</v>
      </c>
    </row>
    <row r="5340" spans="1:4" x14ac:dyDescent="0.25">
      <c r="A5340" s="5">
        <v>2010</v>
      </c>
      <c r="B5340" s="5" t="s">
        <v>10</v>
      </c>
      <c r="C5340" s="5" t="s">
        <v>43</v>
      </c>
      <c r="D5340" s="3">
        <v>32013</v>
      </c>
    </row>
    <row r="5341" spans="1:4" x14ac:dyDescent="0.25">
      <c r="A5341" s="5">
        <v>2010</v>
      </c>
      <c r="B5341" s="5" t="s">
        <v>11</v>
      </c>
      <c r="C5341" s="5" t="s">
        <v>43</v>
      </c>
      <c r="D5341" s="3">
        <v>1746</v>
      </c>
    </row>
    <row r="5342" spans="1:4" x14ac:dyDescent="0.25">
      <c r="A5342" s="5">
        <v>2011</v>
      </c>
      <c r="B5342" s="5" t="s">
        <v>12</v>
      </c>
      <c r="C5342" s="5" t="s">
        <v>43</v>
      </c>
      <c r="D5342" s="3">
        <v>21989</v>
      </c>
    </row>
    <row r="5343" spans="1:4" x14ac:dyDescent="0.25">
      <c r="A5343" s="5">
        <v>2011</v>
      </c>
      <c r="B5343" s="5" t="s">
        <v>13</v>
      </c>
      <c r="C5343" s="5" t="s">
        <v>43</v>
      </c>
      <c r="D5343" s="3">
        <v>22594</v>
      </c>
    </row>
    <row r="5344" spans="1:4" x14ac:dyDescent="0.25">
      <c r="A5344" s="5">
        <v>2011</v>
      </c>
      <c r="B5344" s="5" t="s">
        <v>14</v>
      </c>
      <c r="C5344" s="5" t="s">
        <v>43</v>
      </c>
      <c r="D5344" s="3">
        <v>20364</v>
      </c>
    </row>
    <row r="5345" spans="1:4" x14ac:dyDescent="0.25">
      <c r="A5345" s="5">
        <v>2011</v>
      </c>
      <c r="B5345" s="5" t="s">
        <v>15</v>
      </c>
      <c r="C5345" s="5" t="s">
        <v>43</v>
      </c>
      <c r="D5345" s="3">
        <v>24466</v>
      </c>
    </row>
    <row r="5346" spans="1:4" x14ac:dyDescent="0.25">
      <c r="A5346" s="5">
        <v>2011</v>
      </c>
      <c r="B5346" s="5" t="s">
        <v>4</v>
      </c>
      <c r="C5346" s="5" t="s">
        <v>43</v>
      </c>
      <c r="D5346" s="3">
        <v>23233</v>
      </c>
    </row>
    <row r="5347" spans="1:4" x14ac:dyDescent="0.25">
      <c r="A5347" s="5">
        <v>2011</v>
      </c>
      <c r="B5347" s="5" t="s">
        <v>5</v>
      </c>
      <c r="C5347" s="5" t="s">
        <v>43</v>
      </c>
      <c r="D5347" s="3">
        <v>22466</v>
      </c>
    </row>
    <row r="5348" spans="1:4" x14ac:dyDescent="0.25">
      <c r="A5348" s="5">
        <v>2011</v>
      </c>
      <c r="B5348" s="5" t="s">
        <v>6</v>
      </c>
      <c r="C5348" s="5" t="s">
        <v>43</v>
      </c>
      <c r="D5348" s="3">
        <v>9395</v>
      </c>
    </row>
    <row r="5349" spans="1:4" x14ac:dyDescent="0.25">
      <c r="A5349" s="5">
        <v>2011</v>
      </c>
      <c r="B5349" s="5" t="s">
        <v>7</v>
      </c>
      <c r="C5349" s="5" t="s">
        <v>43</v>
      </c>
      <c r="D5349" s="3">
        <v>9640</v>
      </c>
    </row>
    <row r="5350" spans="1:4" x14ac:dyDescent="0.25">
      <c r="A5350" s="5">
        <v>2011</v>
      </c>
      <c r="B5350" s="5" t="s">
        <v>8</v>
      </c>
      <c r="C5350" s="5" t="s">
        <v>43</v>
      </c>
      <c r="D5350" s="3">
        <v>10940</v>
      </c>
    </row>
    <row r="5351" spans="1:4" x14ac:dyDescent="0.25">
      <c r="A5351" s="5">
        <v>2011</v>
      </c>
      <c r="B5351" s="5" t="s">
        <v>9</v>
      </c>
      <c r="C5351" s="5" t="s">
        <v>43</v>
      </c>
      <c r="D5351" s="3">
        <v>14725</v>
      </c>
    </row>
    <row r="5352" spans="1:4" x14ac:dyDescent="0.25">
      <c r="A5352" s="5">
        <v>2011</v>
      </c>
      <c r="B5352" s="5" t="s">
        <v>10</v>
      </c>
      <c r="C5352" s="5" t="s">
        <v>43</v>
      </c>
      <c r="D5352" s="3">
        <v>24835</v>
      </c>
    </row>
    <row r="5353" spans="1:4" x14ac:dyDescent="0.25">
      <c r="A5353" s="5">
        <v>2011</v>
      </c>
      <c r="B5353" s="5" t="s">
        <v>11</v>
      </c>
      <c r="C5353" s="5" t="s">
        <v>43</v>
      </c>
      <c r="D5353" s="3">
        <v>18162</v>
      </c>
    </row>
    <row r="5354" spans="1:4" x14ac:dyDescent="0.25">
      <c r="A5354" s="5">
        <v>2012</v>
      </c>
      <c r="B5354" s="5" t="s">
        <v>12</v>
      </c>
      <c r="C5354" s="5" t="s">
        <v>43</v>
      </c>
      <c r="D5354" s="3">
        <v>18119</v>
      </c>
    </row>
    <row r="5355" spans="1:4" x14ac:dyDescent="0.25">
      <c r="A5355" s="5">
        <v>2012</v>
      </c>
      <c r="B5355" s="5" t="s">
        <v>13</v>
      </c>
      <c r="C5355" s="5" t="s">
        <v>43</v>
      </c>
      <c r="D5355" s="3">
        <v>17245</v>
      </c>
    </row>
    <row r="5356" spans="1:4" x14ac:dyDescent="0.25">
      <c r="A5356" s="5">
        <v>2012</v>
      </c>
      <c r="B5356" s="5" t="s">
        <v>14</v>
      </c>
      <c r="C5356" s="5" t="s">
        <v>43</v>
      </c>
      <c r="D5356" s="3">
        <v>23444</v>
      </c>
    </row>
    <row r="5357" spans="1:4" x14ac:dyDescent="0.25">
      <c r="A5357" s="5">
        <v>2012</v>
      </c>
      <c r="B5357" s="5" t="s">
        <v>15</v>
      </c>
      <c r="C5357" s="5" t="s">
        <v>43</v>
      </c>
      <c r="D5357" s="3">
        <v>20422</v>
      </c>
    </row>
    <row r="5358" spans="1:4" x14ac:dyDescent="0.25">
      <c r="A5358" s="5">
        <v>2012</v>
      </c>
      <c r="B5358" s="5" t="s">
        <v>4</v>
      </c>
      <c r="C5358" s="5" t="s">
        <v>43</v>
      </c>
      <c r="D5358" s="3">
        <v>22999</v>
      </c>
    </row>
    <row r="5359" spans="1:4" x14ac:dyDescent="0.25">
      <c r="A5359" s="5">
        <v>2012</v>
      </c>
      <c r="B5359" s="5" t="s">
        <v>5</v>
      </c>
      <c r="C5359" s="5" t="s">
        <v>43</v>
      </c>
      <c r="D5359" s="3">
        <v>25232</v>
      </c>
    </row>
    <row r="5360" spans="1:4" x14ac:dyDescent="0.25">
      <c r="A5360" s="5">
        <v>2012</v>
      </c>
      <c r="B5360" s="5" t="s">
        <v>6</v>
      </c>
      <c r="C5360" s="5" t="s">
        <v>43</v>
      </c>
      <c r="D5360" s="3">
        <v>28716</v>
      </c>
    </row>
    <row r="5361" spans="1:4" x14ac:dyDescent="0.25">
      <c r="A5361" s="5">
        <v>2012</v>
      </c>
      <c r="B5361" s="5" t="s">
        <v>7</v>
      </c>
      <c r="C5361" s="5" t="s">
        <v>43</v>
      </c>
      <c r="D5361" s="3">
        <v>21690</v>
      </c>
    </row>
    <row r="5362" spans="1:4" x14ac:dyDescent="0.25">
      <c r="A5362" s="5">
        <v>2012</v>
      </c>
      <c r="B5362" s="5" t="s">
        <v>8</v>
      </c>
      <c r="C5362" s="5" t="s">
        <v>43</v>
      </c>
      <c r="D5362" s="3">
        <v>16784</v>
      </c>
    </row>
    <row r="5363" spans="1:4" x14ac:dyDescent="0.25">
      <c r="A5363" s="5">
        <v>2012</v>
      </c>
      <c r="B5363" s="5" t="s">
        <v>9</v>
      </c>
      <c r="C5363" s="5" t="s">
        <v>43</v>
      </c>
      <c r="D5363" s="3">
        <v>17108</v>
      </c>
    </row>
    <row r="5364" spans="1:4" x14ac:dyDescent="0.25">
      <c r="A5364" s="5">
        <v>2012</v>
      </c>
      <c r="B5364" s="5" t="s">
        <v>10</v>
      </c>
      <c r="C5364" s="5" t="s">
        <v>43</v>
      </c>
      <c r="D5364" s="3">
        <v>14419</v>
      </c>
    </row>
    <row r="5365" spans="1:4" x14ac:dyDescent="0.25">
      <c r="A5365" s="5">
        <v>2012</v>
      </c>
      <c r="B5365" s="5" t="s">
        <v>11</v>
      </c>
      <c r="C5365" s="5" t="s">
        <v>43</v>
      </c>
      <c r="D5365" s="3">
        <v>16579</v>
      </c>
    </row>
    <row r="5366" spans="1:4" x14ac:dyDescent="0.25">
      <c r="A5366" s="5">
        <v>2013</v>
      </c>
      <c r="B5366" s="5" t="s">
        <v>12</v>
      </c>
      <c r="C5366" s="5" t="s">
        <v>43</v>
      </c>
      <c r="D5366" s="3">
        <v>15843</v>
      </c>
    </row>
    <row r="5367" spans="1:4" x14ac:dyDescent="0.25">
      <c r="A5367" s="5">
        <v>2013</v>
      </c>
      <c r="B5367" s="5" t="s">
        <v>13</v>
      </c>
      <c r="C5367" s="5" t="s">
        <v>43</v>
      </c>
      <c r="D5367" s="3">
        <v>10450</v>
      </c>
    </row>
    <row r="5368" spans="1:4" x14ac:dyDescent="0.25">
      <c r="A5368" s="5">
        <v>2013</v>
      </c>
      <c r="B5368" s="5" t="s">
        <v>14</v>
      </c>
      <c r="C5368" s="5" t="s">
        <v>43</v>
      </c>
      <c r="D5368" s="3">
        <v>12306</v>
      </c>
    </row>
    <row r="5369" spans="1:4" x14ac:dyDescent="0.25">
      <c r="A5369" s="5">
        <v>2013</v>
      </c>
      <c r="B5369" s="5" t="s">
        <v>15</v>
      </c>
      <c r="C5369" s="5" t="s">
        <v>43</v>
      </c>
      <c r="D5369" s="3">
        <v>13041</v>
      </c>
    </row>
    <row r="5370" spans="1:4" x14ac:dyDescent="0.25">
      <c r="A5370" s="5">
        <v>2013</v>
      </c>
      <c r="B5370" s="5" t="s">
        <v>4</v>
      </c>
      <c r="C5370" s="5" t="s">
        <v>43</v>
      </c>
      <c r="D5370" s="3">
        <v>16899</v>
      </c>
    </row>
    <row r="5371" spans="1:4" x14ac:dyDescent="0.25">
      <c r="A5371" s="5">
        <v>2013</v>
      </c>
      <c r="B5371" s="5" t="s">
        <v>5</v>
      </c>
      <c r="C5371" s="5" t="s">
        <v>43</v>
      </c>
      <c r="D5371" s="3">
        <v>13740</v>
      </c>
    </row>
    <row r="5372" spans="1:4" x14ac:dyDescent="0.25">
      <c r="A5372" s="5">
        <v>2013</v>
      </c>
      <c r="B5372" s="5" t="s">
        <v>6</v>
      </c>
      <c r="C5372" s="5" t="s">
        <v>43</v>
      </c>
      <c r="D5372" s="3">
        <v>16127</v>
      </c>
    </row>
    <row r="5373" spans="1:4" x14ac:dyDescent="0.25">
      <c r="A5373" s="5">
        <v>2013</v>
      </c>
      <c r="B5373" s="5" t="s">
        <v>7</v>
      </c>
      <c r="C5373" s="5" t="s">
        <v>43</v>
      </c>
      <c r="D5373" s="3">
        <v>14669</v>
      </c>
    </row>
    <row r="5374" spans="1:4" x14ac:dyDescent="0.25">
      <c r="A5374" s="5">
        <v>2013</v>
      </c>
      <c r="B5374" s="5" t="s">
        <v>8</v>
      </c>
      <c r="C5374" s="5" t="s">
        <v>43</v>
      </c>
      <c r="D5374" s="3">
        <v>15789</v>
      </c>
    </row>
    <row r="5375" spans="1:4" x14ac:dyDescent="0.25">
      <c r="A5375" s="5">
        <v>2013</v>
      </c>
      <c r="B5375" s="5" t="s">
        <v>9</v>
      </c>
      <c r="C5375" s="5" t="s">
        <v>43</v>
      </c>
      <c r="D5375" s="3">
        <v>17573</v>
      </c>
    </row>
    <row r="5376" spans="1:4" x14ac:dyDescent="0.25">
      <c r="A5376" s="5">
        <v>2013</v>
      </c>
      <c r="B5376" s="5" t="s">
        <v>10</v>
      </c>
      <c r="C5376" s="5" t="s">
        <v>43</v>
      </c>
      <c r="D5376" s="3">
        <v>15739</v>
      </c>
    </row>
    <row r="5377" spans="1:4" x14ac:dyDescent="0.25">
      <c r="A5377" s="5">
        <v>2013</v>
      </c>
      <c r="B5377" s="5" t="s">
        <v>11</v>
      </c>
      <c r="C5377" s="5" t="s">
        <v>43</v>
      </c>
      <c r="D5377" s="3">
        <v>12092</v>
      </c>
    </row>
    <row r="5378" spans="1:4" x14ac:dyDescent="0.25">
      <c r="A5378" s="5">
        <v>2014</v>
      </c>
      <c r="B5378" s="5" t="s">
        <v>12</v>
      </c>
      <c r="C5378" s="5" t="s">
        <v>43</v>
      </c>
      <c r="D5378" s="3">
        <v>13482</v>
      </c>
    </row>
    <row r="5379" spans="1:4" x14ac:dyDescent="0.25">
      <c r="A5379" s="5">
        <v>2014</v>
      </c>
      <c r="B5379" s="5" t="s">
        <v>13</v>
      </c>
      <c r="C5379" s="5" t="s">
        <v>43</v>
      </c>
      <c r="D5379" s="3">
        <v>11138</v>
      </c>
    </row>
    <row r="5380" spans="1:4" x14ac:dyDescent="0.25">
      <c r="A5380" s="5">
        <v>2014</v>
      </c>
      <c r="B5380" s="5" t="s">
        <v>14</v>
      </c>
      <c r="C5380" s="5" t="s">
        <v>43</v>
      </c>
      <c r="D5380" s="3">
        <v>10267</v>
      </c>
    </row>
    <row r="5381" spans="1:4" x14ac:dyDescent="0.25">
      <c r="A5381" s="5">
        <v>2014</v>
      </c>
      <c r="B5381" s="5" t="s">
        <v>15</v>
      </c>
      <c r="C5381" s="5" t="s">
        <v>43</v>
      </c>
      <c r="D5381" s="3">
        <v>13125</v>
      </c>
    </row>
    <row r="5382" spans="1:4" x14ac:dyDescent="0.25">
      <c r="A5382" s="5">
        <v>2014</v>
      </c>
      <c r="B5382" s="5" t="s">
        <v>4</v>
      </c>
      <c r="C5382" s="5" t="s">
        <v>43</v>
      </c>
      <c r="D5382" s="3">
        <v>14829</v>
      </c>
    </row>
    <row r="5383" spans="1:4" x14ac:dyDescent="0.25">
      <c r="A5383" s="5">
        <v>2014</v>
      </c>
      <c r="B5383" s="5" t="s">
        <v>5</v>
      </c>
      <c r="C5383" s="5" t="s">
        <v>43</v>
      </c>
      <c r="D5383" s="3">
        <v>12975</v>
      </c>
    </row>
    <row r="5384" spans="1:4" x14ac:dyDescent="0.25">
      <c r="A5384" s="5">
        <v>2014</v>
      </c>
      <c r="B5384" s="5" t="s">
        <v>6</v>
      </c>
      <c r="C5384" s="5" t="s">
        <v>43</v>
      </c>
      <c r="D5384" s="3">
        <v>12413</v>
      </c>
    </row>
    <row r="5385" spans="1:4" x14ac:dyDescent="0.25">
      <c r="A5385" s="5">
        <v>2014</v>
      </c>
      <c r="B5385" s="5" t="s">
        <v>7</v>
      </c>
      <c r="C5385" s="5" t="s">
        <v>43</v>
      </c>
      <c r="D5385" s="3">
        <v>11602</v>
      </c>
    </row>
    <row r="5386" spans="1:4" x14ac:dyDescent="0.25">
      <c r="A5386" s="5">
        <v>2014</v>
      </c>
      <c r="B5386" s="5" t="s">
        <v>8</v>
      </c>
      <c r="C5386" s="5" t="s">
        <v>43</v>
      </c>
      <c r="D5386" s="3">
        <v>14170</v>
      </c>
    </row>
    <row r="5387" spans="1:4" x14ac:dyDescent="0.25">
      <c r="A5387" s="5">
        <v>2014</v>
      </c>
      <c r="B5387" s="5" t="s">
        <v>9</v>
      </c>
      <c r="C5387" s="5" t="s">
        <v>43</v>
      </c>
      <c r="D5387" s="3">
        <v>14807</v>
      </c>
    </row>
    <row r="5388" spans="1:4" x14ac:dyDescent="0.25">
      <c r="A5388" s="5">
        <v>2014</v>
      </c>
      <c r="B5388" s="5" t="s">
        <v>10</v>
      </c>
      <c r="C5388" s="5" t="s">
        <v>43</v>
      </c>
      <c r="D5388" s="3">
        <v>11884</v>
      </c>
    </row>
    <row r="5389" spans="1:4" x14ac:dyDescent="0.25">
      <c r="A5389" s="5">
        <v>2014</v>
      </c>
      <c r="B5389" s="5" t="s">
        <v>11</v>
      </c>
      <c r="C5389" s="5" t="s">
        <v>43</v>
      </c>
      <c r="D5389" s="3">
        <v>10704</v>
      </c>
    </row>
    <row r="5390" spans="1:4" x14ac:dyDescent="0.25">
      <c r="A5390" s="5">
        <v>2015</v>
      </c>
      <c r="B5390" s="5" t="s">
        <v>12</v>
      </c>
      <c r="C5390" s="5" t="s">
        <v>43</v>
      </c>
      <c r="D5390" s="3">
        <v>11394</v>
      </c>
    </row>
    <row r="5391" spans="1:4" x14ac:dyDescent="0.25">
      <c r="A5391" s="5">
        <v>2015</v>
      </c>
      <c r="B5391" s="5" t="s">
        <v>13</v>
      </c>
      <c r="C5391" s="5" t="s">
        <v>43</v>
      </c>
      <c r="D5391" s="3">
        <v>9957</v>
      </c>
    </row>
    <row r="5392" spans="1:4" x14ac:dyDescent="0.25">
      <c r="A5392" s="5">
        <v>2015</v>
      </c>
      <c r="B5392" s="5" t="s">
        <v>14</v>
      </c>
      <c r="C5392" s="5" t="s">
        <v>43</v>
      </c>
      <c r="D5392" s="3">
        <v>16072</v>
      </c>
    </row>
    <row r="5393" spans="1:4" x14ac:dyDescent="0.25">
      <c r="A5393" s="5">
        <v>2015</v>
      </c>
      <c r="B5393" s="5" t="s">
        <v>15</v>
      </c>
      <c r="C5393" s="5" t="s">
        <v>43</v>
      </c>
      <c r="D5393" s="3">
        <v>17632</v>
      </c>
    </row>
    <row r="5394" spans="1:4" x14ac:dyDescent="0.25">
      <c r="A5394" s="5">
        <v>2015</v>
      </c>
      <c r="B5394" s="5" t="s">
        <v>4</v>
      </c>
      <c r="C5394" s="5" t="s">
        <v>43</v>
      </c>
      <c r="D5394" s="3">
        <v>16980</v>
      </c>
    </row>
    <row r="5395" spans="1:4" x14ac:dyDescent="0.25">
      <c r="A5395" s="5">
        <v>2015</v>
      </c>
      <c r="B5395" s="5" t="s">
        <v>5</v>
      </c>
      <c r="C5395" s="5" t="s">
        <v>43</v>
      </c>
      <c r="D5395" s="3">
        <v>16191</v>
      </c>
    </row>
    <row r="5396" spans="1:4" x14ac:dyDescent="0.25">
      <c r="A5396" s="5">
        <v>2015</v>
      </c>
      <c r="B5396" s="5" t="s">
        <v>6</v>
      </c>
      <c r="C5396" s="5" t="s">
        <v>43</v>
      </c>
      <c r="D5396" s="3">
        <v>16549</v>
      </c>
    </row>
    <row r="5397" spans="1:4" x14ac:dyDescent="0.25">
      <c r="A5397" s="5">
        <v>2015</v>
      </c>
      <c r="B5397" s="5" t="s">
        <v>7</v>
      </c>
      <c r="C5397" s="5" t="s">
        <v>43</v>
      </c>
      <c r="D5397" s="3">
        <v>16385</v>
      </c>
    </row>
    <row r="5398" spans="1:4" x14ac:dyDescent="0.25">
      <c r="A5398" s="5">
        <v>2015</v>
      </c>
      <c r="B5398" s="5" t="s">
        <v>8</v>
      </c>
      <c r="C5398" s="5" t="s">
        <v>43</v>
      </c>
      <c r="D5398" s="3">
        <v>18407</v>
      </c>
    </row>
    <row r="5399" spans="1:4" x14ac:dyDescent="0.25">
      <c r="A5399" s="5">
        <v>2015</v>
      </c>
      <c r="B5399" s="5" t="s">
        <v>9</v>
      </c>
      <c r="C5399" s="5" t="s">
        <v>43</v>
      </c>
      <c r="D5399" s="3">
        <v>15779</v>
      </c>
    </row>
    <row r="5400" spans="1:4" x14ac:dyDescent="0.25">
      <c r="A5400" s="5">
        <v>2015</v>
      </c>
      <c r="B5400" s="5" t="s">
        <v>10</v>
      </c>
      <c r="C5400" s="5" t="s">
        <v>43</v>
      </c>
      <c r="D5400" s="3">
        <v>18296</v>
      </c>
    </row>
    <row r="5401" spans="1:4" x14ac:dyDescent="0.25">
      <c r="A5401" s="5">
        <v>2015</v>
      </c>
      <c r="B5401" s="5" t="s">
        <v>11</v>
      </c>
      <c r="C5401" s="5" t="s">
        <v>43</v>
      </c>
      <c r="D5401" s="3">
        <v>14999</v>
      </c>
    </row>
    <row r="5402" spans="1:4" x14ac:dyDescent="0.25">
      <c r="A5402" s="5">
        <v>2016</v>
      </c>
      <c r="B5402" s="5" t="s">
        <v>12</v>
      </c>
      <c r="C5402" s="5" t="s">
        <v>43</v>
      </c>
      <c r="D5402" s="3">
        <v>15802</v>
      </c>
    </row>
    <row r="5403" spans="1:4" x14ac:dyDescent="0.25">
      <c r="A5403" s="5">
        <v>2016</v>
      </c>
      <c r="B5403" s="5" t="s">
        <v>13</v>
      </c>
      <c r="C5403" s="5" t="s">
        <v>43</v>
      </c>
      <c r="D5403" s="3">
        <v>14373</v>
      </c>
    </row>
    <row r="5404" spans="1:4" x14ac:dyDescent="0.25">
      <c r="A5404" s="5">
        <v>2016</v>
      </c>
      <c r="B5404" s="5" t="s">
        <v>14</v>
      </c>
      <c r="C5404" s="5" t="s">
        <v>43</v>
      </c>
      <c r="D5404" s="3">
        <v>20185</v>
      </c>
    </row>
    <row r="5405" spans="1:4" x14ac:dyDescent="0.25">
      <c r="A5405" s="5">
        <v>2016</v>
      </c>
      <c r="B5405" s="5" t="s">
        <v>15</v>
      </c>
      <c r="C5405" s="5" t="s">
        <v>43</v>
      </c>
      <c r="D5405" s="3">
        <v>20620</v>
      </c>
    </row>
    <row r="5406" spans="1:4" x14ac:dyDescent="0.25">
      <c r="A5406" s="5">
        <v>2016</v>
      </c>
      <c r="B5406" s="5" t="s">
        <v>4</v>
      </c>
      <c r="C5406" s="5" t="s">
        <v>43</v>
      </c>
      <c r="D5406" s="3">
        <v>20291</v>
      </c>
    </row>
    <row r="5407" spans="1:4" x14ac:dyDescent="0.25">
      <c r="A5407" s="5">
        <v>2016</v>
      </c>
      <c r="B5407" s="5" t="s">
        <v>5</v>
      </c>
      <c r="C5407" s="5" t="s">
        <v>43</v>
      </c>
      <c r="D5407" s="3">
        <v>20939</v>
      </c>
    </row>
    <row r="5408" spans="1:4" x14ac:dyDescent="0.25">
      <c r="A5408" s="5">
        <v>2016</v>
      </c>
      <c r="B5408" s="5" t="s">
        <v>6</v>
      </c>
      <c r="C5408" s="5" t="s">
        <v>43</v>
      </c>
      <c r="D5408" s="3">
        <v>18555</v>
      </c>
    </row>
    <row r="5409" spans="1:4" x14ac:dyDescent="0.25">
      <c r="A5409" s="5">
        <v>2016</v>
      </c>
      <c r="B5409" s="5" t="s">
        <v>7</v>
      </c>
      <c r="C5409" s="5" t="s">
        <v>43</v>
      </c>
      <c r="D5409" s="3">
        <v>22097</v>
      </c>
    </row>
    <row r="5410" spans="1:4" x14ac:dyDescent="0.25">
      <c r="A5410" s="5">
        <v>2016</v>
      </c>
      <c r="B5410" s="5" t="s">
        <v>8</v>
      </c>
      <c r="C5410" s="5" t="s">
        <v>43</v>
      </c>
      <c r="D5410" s="3">
        <v>20923</v>
      </c>
    </row>
    <row r="5411" spans="1:4" x14ac:dyDescent="0.25">
      <c r="A5411" s="5">
        <v>2016</v>
      </c>
      <c r="B5411" s="5" t="s">
        <v>9</v>
      </c>
      <c r="C5411" s="5" t="s">
        <v>43</v>
      </c>
      <c r="D5411" s="3">
        <v>21478</v>
      </c>
    </row>
    <row r="5412" spans="1:4" x14ac:dyDescent="0.25">
      <c r="A5412" s="5">
        <v>2016</v>
      </c>
      <c r="B5412" s="5" t="s">
        <v>10</v>
      </c>
      <c r="C5412" s="5" t="s">
        <v>43</v>
      </c>
      <c r="D5412" s="3">
        <v>23457</v>
      </c>
    </row>
    <row r="5413" spans="1:4" x14ac:dyDescent="0.25">
      <c r="A5413" s="5">
        <v>2016</v>
      </c>
      <c r="B5413" s="5" t="s">
        <v>11</v>
      </c>
      <c r="C5413" s="5" t="s">
        <v>43</v>
      </c>
      <c r="D5413" s="3">
        <v>19341</v>
      </c>
    </row>
    <row r="5414" spans="1:4" x14ac:dyDescent="0.25">
      <c r="A5414" s="5">
        <v>2017</v>
      </c>
      <c r="B5414" s="5" t="s">
        <v>12</v>
      </c>
      <c r="C5414" s="5" t="s">
        <v>43</v>
      </c>
      <c r="D5414" s="3">
        <v>17894</v>
      </c>
    </row>
    <row r="5415" spans="1:4" x14ac:dyDescent="0.25">
      <c r="A5415" s="5">
        <v>2017</v>
      </c>
      <c r="B5415" s="5" t="s">
        <v>13</v>
      </c>
      <c r="C5415" s="5" t="s">
        <v>43</v>
      </c>
      <c r="D5415" s="3">
        <v>16390</v>
      </c>
    </row>
    <row r="5416" spans="1:4" x14ac:dyDescent="0.25">
      <c r="A5416" s="5">
        <v>2017</v>
      </c>
      <c r="B5416" s="5" t="s">
        <v>14</v>
      </c>
      <c r="C5416" s="5" t="s">
        <v>43</v>
      </c>
      <c r="D5416" s="3">
        <v>21630</v>
      </c>
    </row>
    <row r="5417" spans="1:4" x14ac:dyDescent="0.25">
      <c r="A5417" s="5">
        <v>2017</v>
      </c>
      <c r="B5417" s="5" t="s">
        <v>15</v>
      </c>
      <c r="C5417" s="5" t="s">
        <v>43</v>
      </c>
      <c r="D5417" s="3">
        <v>18889</v>
      </c>
    </row>
    <row r="5418" spans="1:4" x14ac:dyDescent="0.25">
      <c r="A5418" s="5">
        <v>2017</v>
      </c>
      <c r="B5418" s="5" t="s">
        <v>4</v>
      </c>
      <c r="C5418" s="5" t="s">
        <v>43</v>
      </c>
      <c r="D5418" s="3">
        <v>21087</v>
      </c>
    </row>
    <row r="5419" spans="1:4" x14ac:dyDescent="0.25">
      <c r="A5419" s="5">
        <v>2017</v>
      </c>
      <c r="B5419" s="5" t="s">
        <v>5</v>
      </c>
      <c r="C5419" s="5" t="s">
        <v>43</v>
      </c>
      <c r="D5419" s="3">
        <v>19462</v>
      </c>
    </row>
    <row r="5420" spans="1:4" x14ac:dyDescent="0.25">
      <c r="A5420" s="5">
        <v>2017</v>
      </c>
      <c r="B5420" s="5" t="s">
        <v>6</v>
      </c>
      <c r="C5420" s="5" t="s">
        <v>43</v>
      </c>
      <c r="D5420" s="3">
        <v>27744</v>
      </c>
    </row>
    <row r="5421" spans="1:4" x14ac:dyDescent="0.25">
      <c r="A5421" s="5">
        <v>2017</v>
      </c>
      <c r="B5421" s="5" t="s">
        <v>7</v>
      </c>
      <c r="C5421" s="5" t="s">
        <v>43</v>
      </c>
      <c r="D5421" s="3">
        <v>29705</v>
      </c>
    </row>
    <row r="5422" spans="1:4" x14ac:dyDescent="0.25">
      <c r="A5422" s="5">
        <v>2017</v>
      </c>
      <c r="B5422" s="5" t="s">
        <v>8</v>
      </c>
      <c r="C5422" s="5" t="s">
        <v>43</v>
      </c>
      <c r="D5422" s="3">
        <v>28686</v>
      </c>
    </row>
    <row r="5423" spans="1:4" x14ac:dyDescent="0.25">
      <c r="A5423" s="5">
        <v>2017</v>
      </c>
      <c r="B5423" s="5" t="s">
        <v>9</v>
      </c>
      <c r="C5423" s="5" t="s">
        <v>43</v>
      </c>
      <c r="D5423" s="3">
        <v>29780</v>
      </c>
    </row>
    <row r="5424" spans="1:4" x14ac:dyDescent="0.25">
      <c r="A5424" s="5">
        <v>2017</v>
      </c>
      <c r="B5424" s="5" t="s">
        <v>10</v>
      </c>
      <c r="C5424" s="5" t="s">
        <v>43</v>
      </c>
      <c r="D5424" s="3">
        <v>28995</v>
      </c>
    </row>
    <row r="5425" spans="1:4" x14ac:dyDescent="0.25">
      <c r="A5425" s="5">
        <v>2017</v>
      </c>
      <c r="B5425" s="5" t="s">
        <v>11</v>
      </c>
      <c r="C5425" s="5" t="s">
        <v>43</v>
      </c>
      <c r="D5425" s="3">
        <v>23947</v>
      </c>
    </row>
    <row r="5426" spans="1:4" x14ac:dyDescent="0.25">
      <c r="A5426" s="5">
        <v>2018</v>
      </c>
      <c r="B5426" s="5" t="s">
        <v>12</v>
      </c>
      <c r="C5426" s="5" t="s">
        <v>43</v>
      </c>
      <c r="D5426" s="3">
        <v>32235</v>
      </c>
    </row>
    <row r="5427" spans="1:4" x14ac:dyDescent="0.25">
      <c r="A5427" s="5">
        <v>2018</v>
      </c>
      <c r="B5427" s="5" t="s">
        <v>13</v>
      </c>
      <c r="C5427" s="5" t="s">
        <v>43</v>
      </c>
      <c r="D5427" s="3">
        <v>31675</v>
      </c>
    </row>
    <row r="5428" spans="1:4" x14ac:dyDescent="0.25">
      <c r="A5428" s="5">
        <v>2018</v>
      </c>
      <c r="B5428" s="5" t="s">
        <v>14</v>
      </c>
      <c r="C5428" s="5" t="s">
        <v>43</v>
      </c>
      <c r="D5428" s="3">
        <v>40314</v>
      </c>
    </row>
    <row r="5429" spans="1:4" x14ac:dyDescent="0.25">
      <c r="A5429" s="5">
        <v>2018</v>
      </c>
      <c r="B5429" s="5" t="s">
        <v>15</v>
      </c>
      <c r="C5429" s="5" t="s">
        <v>43</v>
      </c>
      <c r="D5429" s="3">
        <v>34665</v>
      </c>
    </row>
    <row r="5430" spans="1:4" x14ac:dyDescent="0.25">
      <c r="A5430" s="5">
        <v>2018</v>
      </c>
      <c r="B5430" s="5" t="s">
        <v>4</v>
      </c>
      <c r="C5430" s="5" t="s">
        <v>43</v>
      </c>
      <c r="D5430" s="3">
        <v>34216</v>
      </c>
    </row>
    <row r="5431" spans="1:4" x14ac:dyDescent="0.25">
      <c r="A5431" s="5">
        <v>2018</v>
      </c>
      <c r="B5431" s="5" t="s">
        <v>5</v>
      </c>
      <c r="C5431" s="5" t="s">
        <v>43</v>
      </c>
      <c r="D5431" s="3">
        <v>34561</v>
      </c>
    </row>
    <row r="5432" spans="1:4" x14ac:dyDescent="0.25">
      <c r="A5432" s="5">
        <v>2018</v>
      </c>
      <c r="B5432" s="5" t="s">
        <v>6</v>
      </c>
      <c r="C5432" s="5" t="s">
        <v>43</v>
      </c>
      <c r="D5432" s="3">
        <v>33013</v>
      </c>
    </row>
    <row r="5433" spans="1:4" x14ac:dyDescent="0.25">
      <c r="A5433" s="5">
        <v>2018</v>
      </c>
      <c r="B5433" s="5" t="s">
        <v>7</v>
      </c>
      <c r="C5433" s="5" t="s">
        <v>43</v>
      </c>
      <c r="D5433" s="3">
        <v>36594</v>
      </c>
    </row>
    <row r="5434" spans="1:4" x14ac:dyDescent="0.25">
      <c r="A5434" s="5">
        <v>2018</v>
      </c>
      <c r="B5434" s="5" t="s">
        <v>8</v>
      </c>
      <c r="C5434" s="5" t="s">
        <v>43</v>
      </c>
      <c r="D5434" s="3">
        <v>32997</v>
      </c>
    </row>
    <row r="5435" spans="1:4" x14ac:dyDescent="0.25">
      <c r="A5435" s="5">
        <v>2018</v>
      </c>
      <c r="B5435" s="5" t="s">
        <v>9</v>
      </c>
      <c r="C5435" s="5" t="s">
        <v>43</v>
      </c>
      <c r="D5435" s="3">
        <v>38269</v>
      </c>
    </row>
    <row r="5436" spans="1:4" x14ac:dyDescent="0.25">
      <c r="A5436" s="5">
        <v>2018</v>
      </c>
      <c r="B5436" s="5" t="s">
        <v>10</v>
      </c>
      <c r="C5436" s="5" t="s">
        <v>43</v>
      </c>
      <c r="D5436" s="3">
        <v>38037</v>
      </c>
    </row>
    <row r="5437" spans="1:4" x14ac:dyDescent="0.25">
      <c r="A5437" s="5">
        <v>2018</v>
      </c>
      <c r="B5437" s="5" t="s">
        <v>11</v>
      </c>
      <c r="C5437" s="5" t="s">
        <v>43</v>
      </c>
      <c r="D5437" s="3">
        <v>24876</v>
      </c>
    </row>
    <row r="5438" spans="1:4" x14ac:dyDescent="0.25">
      <c r="A5438" s="5">
        <v>2019</v>
      </c>
      <c r="B5438" s="5" t="s">
        <v>12</v>
      </c>
      <c r="C5438" s="5" t="s">
        <v>43</v>
      </c>
      <c r="D5438" s="3">
        <v>32008</v>
      </c>
    </row>
    <row r="5439" spans="1:4" x14ac:dyDescent="0.25">
      <c r="A5439" s="5">
        <v>2019</v>
      </c>
      <c r="B5439" s="5" t="s">
        <v>13</v>
      </c>
      <c r="C5439" s="5" t="s">
        <v>43</v>
      </c>
      <c r="D5439" s="3">
        <v>28920</v>
      </c>
    </row>
    <row r="5440" spans="1:4" x14ac:dyDescent="0.25">
      <c r="A5440" s="5">
        <v>2019</v>
      </c>
      <c r="B5440" s="5" t="s">
        <v>14</v>
      </c>
      <c r="C5440" s="5" t="s">
        <v>43</v>
      </c>
      <c r="D5440" s="3">
        <v>32685</v>
      </c>
    </row>
    <row r="5441" spans="1:4" x14ac:dyDescent="0.25">
      <c r="A5441" s="5">
        <v>2019</v>
      </c>
      <c r="B5441" s="5" t="s">
        <v>15</v>
      </c>
      <c r="C5441" s="5" t="s">
        <v>43</v>
      </c>
      <c r="D5441" s="3">
        <v>31623</v>
      </c>
    </row>
    <row r="5442" spans="1:4" x14ac:dyDescent="0.25">
      <c r="A5442" s="5">
        <v>2019</v>
      </c>
      <c r="B5442" s="5" t="s">
        <v>4</v>
      </c>
      <c r="C5442" s="5" t="s">
        <v>43</v>
      </c>
      <c r="D5442" s="3">
        <v>34473</v>
      </c>
    </row>
    <row r="5443" spans="1:4" x14ac:dyDescent="0.25">
      <c r="A5443" s="5">
        <v>2019</v>
      </c>
      <c r="B5443" s="5" t="s">
        <v>5</v>
      </c>
      <c r="C5443" s="5" t="s">
        <v>43</v>
      </c>
      <c r="D5443" s="3">
        <v>28753</v>
      </c>
    </row>
    <row r="5444" spans="1:4" x14ac:dyDescent="0.25">
      <c r="A5444" s="5">
        <v>2019</v>
      </c>
      <c r="B5444" s="5" t="s">
        <v>6</v>
      </c>
      <c r="C5444" s="5" t="s">
        <v>43</v>
      </c>
      <c r="D5444" s="3">
        <v>30232</v>
      </c>
    </row>
    <row r="5445" spans="1:4" x14ac:dyDescent="0.25">
      <c r="A5445" s="5">
        <v>2019</v>
      </c>
      <c r="B5445" s="5" t="s">
        <v>7</v>
      </c>
      <c r="C5445" s="5" t="s">
        <v>43</v>
      </c>
      <c r="D5445" s="3">
        <v>30355</v>
      </c>
    </row>
    <row r="5446" spans="1:4" x14ac:dyDescent="0.25">
      <c r="A5446" s="5">
        <v>2019</v>
      </c>
      <c r="B5446" s="5" t="s">
        <v>8</v>
      </c>
      <c r="C5446" s="5" t="s">
        <v>43</v>
      </c>
      <c r="D5446" s="3">
        <v>30638</v>
      </c>
    </row>
    <row r="5447" spans="1:4" x14ac:dyDescent="0.25">
      <c r="A5447" s="5">
        <v>2019</v>
      </c>
      <c r="B5447" s="5" t="s">
        <v>9</v>
      </c>
      <c r="C5447" s="5" t="s">
        <v>43</v>
      </c>
      <c r="D5447" s="3">
        <v>30069</v>
      </c>
    </row>
    <row r="5448" spans="1:4" x14ac:dyDescent="0.25">
      <c r="A5448" s="5">
        <v>2019</v>
      </c>
      <c r="B5448" s="5" t="s">
        <v>10</v>
      </c>
      <c r="C5448" s="5" t="s">
        <v>43</v>
      </c>
      <c r="D5448" s="3">
        <v>28535</v>
      </c>
    </row>
    <row r="5449" spans="1:4" x14ac:dyDescent="0.25">
      <c r="A5449" s="5">
        <v>2019</v>
      </c>
      <c r="B5449" s="5" t="s">
        <v>11</v>
      </c>
      <c r="C5449" s="5" t="s">
        <v>43</v>
      </c>
      <c r="D5449" s="3">
        <v>25084</v>
      </c>
    </row>
    <row r="5450" spans="1:4" x14ac:dyDescent="0.25">
      <c r="A5450" s="5">
        <v>2020</v>
      </c>
      <c r="B5450" s="5" t="s">
        <v>12</v>
      </c>
      <c r="C5450" s="5" t="s">
        <v>43</v>
      </c>
      <c r="D5450" s="3">
        <v>28293</v>
      </c>
    </row>
    <row r="5451" spans="1:4" x14ac:dyDescent="0.25">
      <c r="A5451" s="5">
        <v>2020</v>
      </c>
      <c r="B5451" s="5" t="s">
        <v>13</v>
      </c>
      <c r="C5451" s="5" t="s">
        <v>43</v>
      </c>
      <c r="D5451" s="3">
        <v>24279</v>
      </c>
    </row>
    <row r="5452" spans="1:4" x14ac:dyDescent="0.25">
      <c r="A5452" s="5">
        <v>2020</v>
      </c>
      <c r="B5452" s="5" t="s">
        <v>14</v>
      </c>
      <c r="C5452" s="5" t="s">
        <v>43</v>
      </c>
      <c r="D5452" s="3">
        <v>14095</v>
      </c>
    </row>
    <row r="5453" spans="1:4" x14ac:dyDescent="0.25">
      <c r="A5453" s="5">
        <v>2020</v>
      </c>
      <c r="B5453" s="5" t="s">
        <v>15</v>
      </c>
      <c r="C5453" s="5" t="s">
        <v>43</v>
      </c>
      <c r="D5453" s="3">
        <v>2103</v>
      </c>
    </row>
    <row r="5454" spans="1:4" x14ac:dyDescent="0.25">
      <c r="A5454" s="5">
        <v>2020</v>
      </c>
      <c r="B5454" s="5" t="s">
        <v>4</v>
      </c>
      <c r="C5454" s="5" t="s">
        <v>43</v>
      </c>
      <c r="D5454" s="3">
        <v>3669</v>
      </c>
    </row>
    <row r="5455" spans="1:4" x14ac:dyDescent="0.25">
      <c r="A5455" s="5">
        <v>2020</v>
      </c>
      <c r="B5455" s="5" t="s">
        <v>5</v>
      </c>
      <c r="C5455" s="5" t="s">
        <v>43</v>
      </c>
      <c r="D5455" s="3">
        <v>4039</v>
      </c>
    </row>
    <row r="5456" spans="1:4" x14ac:dyDescent="0.25">
      <c r="A5456" s="5">
        <v>2020</v>
      </c>
      <c r="B5456" s="5" t="s">
        <v>6</v>
      </c>
      <c r="C5456" s="5" t="s">
        <v>43</v>
      </c>
      <c r="D5456" s="3">
        <v>3613</v>
      </c>
    </row>
    <row r="5457" spans="1:4" x14ac:dyDescent="0.25">
      <c r="A5457" s="5">
        <v>2020</v>
      </c>
      <c r="B5457" s="5" t="s">
        <v>7</v>
      </c>
      <c r="C5457" s="5" t="s">
        <v>43</v>
      </c>
      <c r="D5457" s="3">
        <v>4516</v>
      </c>
    </row>
    <row r="5458" spans="1:4" x14ac:dyDescent="0.25">
      <c r="A5458" s="5">
        <v>2020</v>
      </c>
      <c r="B5458" s="5" t="s">
        <v>8</v>
      </c>
      <c r="C5458" s="5" t="s">
        <v>43</v>
      </c>
      <c r="D5458" s="3">
        <v>5480</v>
      </c>
    </row>
    <row r="5459" spans="1:4" x14ac:dyDescent="0.25">
      <c r="A5459" s="5">
        <v>1994</v>
      </c>
      <c r="B5459" s="5" t="s">
        <v>12</v>
      </c>
      <c r="C5459" s="5" t="s">
        <v>44</v>
      </c>
      <c r="D5459" s="3">
        <v>13661</v>
      </c>
    </row>
    <row r="5460" spans="1:4" x14ac:dyDescent="0.25">
      <c r="A5460" s="5">
        <v>1994</v>
      </c>
      <c r="B5460" s="5" t="s">
        <v>13</v>
      </c>
      <c r="C5460" s="5" t="s">
        <v>44</v>
      </c>
      <c r="D5460" s="3">
        <v>13681</v>
      </c>
    </row>
    <row r="5461" spans="1:4" x14ac:dyDescent="0.25">
      <c r="A5461" s="5">
        <v>1994</v>
      </c>
      <c r="B5461" s="5" t="s">
        <v>14</v>
      </c>
      <c r="C5461" s="5" t="s">
        <v>44</v>
      </c>
      <c r="D5461" s="3">
        <v>16892</v>
      </c>
    </row>
    <row r="5462" spans="1:4" x14ac:dyDescent="0.25">
      <c r="A5462" s="5">
        <v>1994</v>
      </c>
      <c r="B5462" s="5" t="s">
        <v>15</v>
      </c>
      <c r="C5462" s="5" t="s">
        <v>44</v>
      </c>
      <c r="D5462" s="3">
        <v>15980</v>
      </c>
    </row>
    <row r="5463" spans="1:4" x14ac:dyDescent="0.25">
      <c r="A5463" s="5">
        <v>1994</v>
      </c>
      <c r="B5463" s="5" t="s">
        <v>4</v>
      </c>
      <c r="C5463" s="5" t="s">
        <v>44</v>
      </c>
      <c r="D5463" s="3">
        <v>18346</v>
      </c>
    </row>
    <row r="5464" spans="1:4" x14ac:dyDescent="0.25">
      <c r="A5464" s="5">
        <v>1994</v>
      </c>
      <c r="B5464" s="5" t="s">
        <v>5</v>
      </c>
      <c r="C5464" s="5" t="s">
        <v>44</v>
      </c>
      <c r="D5464" s="3">
        <v>16673</v>
      </c>
    </row>
    <row r="5465" spans="1:4" x14ac:dyDescent="0.25">
      <c r="A5465" s="5">
        <v>1994</v>
      </c>
      <c r="B5465" s="5" t="s">
        <v>6</v>
      </c>
      <c r="C5465" s="5" t="s">
        <v>44</v>
      </c>
      <c r="D5465" s="3">
        <v>17409</v>
      </c>
    </row>
    <row r="5466" spans="1:4" x14ac:dyDescent="0.25">
      <c r="A5466" s="5">
        <v>1994</v>
      </c>
      <c r="B5466" s="5" t="s">
        <v>7</v>
      </c>
      <c r="C5466" s="5" t="s">
        <v>44</v>
      </c>
      <c r="D5466" s="3">
        <v>19797</v>
      </c>
    </row>
    <row r="5467" spans="1:4" x14ac:dyDescent="0.25">
      <c r="A5467" s="5">
        <v>1994</v>
      </c>
      <c r="B5467" s="5" t="s">
        <v>8</v>
      </c>
      <c r="C5467" s="5" t="s">
        <v>44</v>
      </c>
      <c r="D5467" s="3">
        <v>21405</v>
      </c>
    </row>
    <row r="5468" spans="1:4" x14ac:dyDescent="0.25">
      <c r="A5468" s="5">
        <v>1994</v>
      </c>
      <c r="B5468" s="5" t="s">
        <v>9</v>
      </c>
      <c r="C5468" s="5" t="s">
        <v>44</v>
      </c>
      <c r="D5468" s="3">
        <v>20778</v>
      </c>
    </row>
    <row r="5469" spans="1:4" x14ac:dyDescent="0.25">
      <c r="A5469" s="5">
        <v>1994</v>
      </c>
      <c r="B5469" s="5" t="s">
        <v>10</v>
      </c>
      <c r="C5469" s="5" t="s">
        <v>44</v>
      </c>
      <c r="D5469" s="3">
        <v>21508</v>
      </c>
    </row>
    <row r="5470" spans="1:4" x14ac:dyDescent="0.25">
      <c r="A5470" s="5">
        <v>1994</v>
      </c>
      <c r="B5470" s="5" t="s">
        <v>11</v>
      </c>
      <c r="C5470" s="5" t="s">
        <v>44</v>
      </c>
      <c r="D5470" s="3">
        <v>19691</v>
      </c>
    </row>
    <row r="5471" spans="1:4" x14ac:dyDescent="0.25">
      <c r="A5471" s="5">
        <v>1995</v>
      </c>
      <c r="B5471" s="5" t="s">
        <v>12</v>
      </c>
      <c r="C5471" s="5" t="s">
        <v>44</v>
      </c>
      <c r="D5471" s="3">
        <v>18460</v>
      </c>
    </row>
    <row r="5472" spans="1:4" x14ac:dyDescent="0.25">
      <c r="A5472" s="5">
        <v>1995</v>
      </c>
      <c r="B5472" s="5" t="s">
        <v>13</v>
      </c>
      <c r="C5472" s="5" t="s">
        <v>44</v>
      </c>
      <c r="D5472" s="3">
        <v>17404</v>
      </c>
    </row>
    <row r="5473" spans="1:4" x14ac:dyDescent="0.25">
      <c r="A5473" s="5">
        <v>1995</v>
      </c>
      <c r="B5473" s="5" t="s">
        <v>14</v>
      </c>
      <c r="C5473" s="5" t="s">
        <v>44</v>
      </c>
      <c r="D5473" s="3">
        <v>21918</v>
      </c>
    </row>
    <row r="5474" spans="1:4" x14ac:dyDescent="0.25">
      <c r="A5474" s="5">
        <v>1995</v>
      </c>
      <c r="B5474" s="5" t="s">
        <v>15</v>
      </c>
      <c r="C5474" s="5" t="s">
        <v>44</v>
      </c>
      <c r="D5474" s="3">
        <v>17690</v>
      </c>
    </row>
    <row r="5475" spans="1:4" x14ac:dyDescent="0.25">
      <c r="A5475" s="5">
        <v>1995</v>
      </c>
      <c r="B5475" s="5" t="s">
        <v>4</v>
      </c>
      <c r="C5475" s="5" t="s">
        <v>44</v>
      </c>
      <c r="D5475" s="3">
        <v>17455</v>
      </c>
    </row>
    <row r="5476" spans="1:4" x14ac:dyDescent="0.25">
      <c r="A5476" s="5">
        <v>1995</v>
      </c>
      <c r="B5476" s="5" t="s">
        <v>5</v>
      </c>
      <c r="C5476" s="5" t="s">
        <v>44</v>
      </c>
      <c r="D5476" s="3">
        <v>16697</v>
      </c>
    </row>
    <row r="5477" spans="1:4" x14ac:dyDescent="0.25">
      <c r="A5477" s="5">
        <v>1995</v>
      </c>
      <c r="B5477" s="5" t="s">
        <v>6</v>
      </c>
      <c r="C5477" s="5" t="s">
        <v>44</v>
      </c>
      <c r="D5477" s="3">
        <v>19126</v>
      </c>
    </row>
    <row r="5478" spans="1:4" x14ac:dyDescent="0.25">
      <c r="A5478" s="5">
        <v>1995</v>
      </c>
      <c r="B5478" s="5" t="s">
        <v>7</v>
      </c>
      <c r="C5478" s="5" t="s">
        <v>44</v>
      </c>
      <c r="D5478" s="3">
        <v>20243</v>
      </c>
    </row>
    <row r="5479" spans="1:4" x14ac:dyDescent="0.25">
      <c r="A5479" s="5">
        <v>1995</v>
      </c>
      <c r="B5479" s="5" t="s">
        <v>8</v>
      </c>
      <c r="C5479" s="5" t="s">
        <v>44</v>
      </c>
      <c r="D5479" s="3">
        <v>20999</v>
      </c>
    </row>
    <row r="5480" spans="1:4" x14ac:dyDescent="0.25">
      <c r="A5480" s="5">
        <v>1995</v>
      </c>
      <c r="B5480" s="5" t="s">
        <v>9</v>
      </c>
      <c r="C5480" s="5" t="s">
        <v>44</v>
      </c>
      <c r="D5480" s="3">
        <v>20451</v>
      </c>
    </row>
    <row r="5481" spans="1:4" x14ac:dyDescent="0.25">
      <c r="A5481" s="5">
        <v>1995</v>
      </c>
      <c r="B5481" s="5" t="s">
        <v>10</v>
      </c>
      <c r="C5481" s="5" t="s">
        <v>44</v>
      </c>
      <c r="D5481" s="3">
        <v>21108</v>
      </c>
    </row>
    <row r="5482" spans="1:4" x14ac:dyDescent="0.25">
      <c r="A5482" s="5">
        <v>1995</v>
      </c>
      <c r="B5482" s="5" t="s">
        <v>11</v>
      </c>
      <c r="C5482" s="5" t="s">
        <v>44</v>
      </c>
      <c r="D5482" s="3">
        <v>18037</v>
      </c>
    </row>
    <row r="5483" spans="1:4" x14ac:dyDescent="0.25">
      <c r="A5483" s="5">
        <v>1996</v>
      </c>
      <c r="B5483" s="5" t="s">
        <v>12</v>
      </c>
      <c r="C5483" s="5" t="s">
        <v>44</v>
      </c>
      <c r="D5483" s="3">
        <v>17307</v>
      </c>
    </row>
    <row r="5484" spans="1:4" x14ac:dyDescent="0.25">
      <c r="A5484" s="5">
        <v>1996</v>
      </c>
      <c r="B5484" s="5" t="s">
        <v>13</v>
      </c>
      <c r="C5484" s="5" t="s">
        <v>44</v>
      </c>
      <c r="D5484" s="3">
        <v>18125</v>
      </c>
    </row>
    <row r="5485" spans="1:4" x14ac:dyDescent="0.25">
      <c r="A5485" s="5">
        <v>1996</v>
      </c>
      <c r="B5485" s="5" t="s">
        <v>14</v>
      </c>
      <c r="C5485" s="5" t="s">
        <v>44</v>
      </c>
      <c r="D5485" s="3">
        <v>22085</v>
      </c>
    </row>
    <row r="5486" spans="1:4" x14ac:dyDescent="0.25">
      <c r="A5486" s="5">
        <v>1996</v>
      </c>
      <c r="B5486" s="5" t="s">
        <v>15</v>
      </c>
      <c r="C5486" s="5" t="s">
        <v>44</v>
      </c>
      <c r="D5486" s="3">
        <v>20603</v>
      </c>
    </row>
    <row r="5487" spans="1:4" x14ac:dyDescent="0.25">
      <c r="A5487" s="5">
        <v>1996</v>
      </c>
      <c r="B5487" s="5" t="s">
        <v>4</v>
      </c>
      <c r="C5487" s="5" t="s">
        <v>44</v>
      </c>
      <c r="D5487" s="3">
        <v>22521</v>
      </c>
    </row>
    <row r="5488" spans="1:4" x14ac:dyDescent="0.25">
      <c r="A5488" s="5">
        <v>1996</v>
      </c>
      <c r="B5488" s="5" t="s">
        <v>5</v>
      </c>
      <c r="C5488" s="5" t="s">
        <v>44</v>
      </c>
      <c r="D5488" s="3">
        <v>18536</v>
      </c>
    </row>
    <row r="5489" spans="1:4" x14ac:dyDescent="0.25">
      <c r="A5489" s="5">
        <v>1996</v>
      </c>
      <c r="B5489" s="5" t="s">
        <v>6</v>
      </c>
      <c r="C5489" s="5" t="s">
        <v>44</v>
      </c>
      <c r="D5489" s="3">
        <v>20813</v>
      </c>
    </row>
    <row r="5490" spans="1:4" x14ac:dyDescent="0.25">
      <c r="A5490" s="5">
        <v>1996</v>
      </c>
      <c r="B5490" s="5" t="s">
        <v>7</v>
      </c>
      <c r="C5490" s="5" t="s">
        <v>44</v>
      </c>
      <c r="D5490" s="3">
        <v>19736</v>
      </c>
    </row>
    <row r="5491" spans="1:4" x14ac:dyDescent="0.25">
      <c r="A5491" s="5">
        <v>1996</v>
      </c>
      <c r="B5491" s="5" t="s">
        <v>8</v>
      </c>
      <c r="C5491" s="5" t="s">
        <v>44</v>
      </c>
      <c r="D5491" s="3">
        <v>19835</v>
      </c>
    </row>
    <row r="5492" spans="1:4" x14ac:dyDescent="0.25">
      <c r="A5492" s="5">
        <v>1996</v>
      </c>
      <c r="B5492" s="5" t="s">
        <v>9</v>
      </c>
      <c r="C5492" s="5" t="s">
        <v>44</v>
      </c>
      <c r="D5492" s="3">
        <v>23096</v>
      </c>
    </row>
    <row r="5493" spans="1:4" x14ac:dyDescent="0.25">
      <c r="A5493" s="5">
        <v>1996</v>
      </c>
      <c r="B5493" s="5" t="s">
        <v>10</v>
      </c>
      <c r="C5493" s="5" t="s">
        <v>44</v>
      </c>
      <c r="D5493" s="3">
        <v>21777</v>
      </c>
    </row>
    <row r="5494" spans="1:4" x14ac:dyDescent="0.25">
      <c r="A5494" s="5">
        <v>1996</v>
      </c>
      <c r="B5494" s="5" t="s">
        <v>11</v>
      </c>
      <c r="C5494" s="5" t="s">
        <v>44</v>
      </c>
      <c r="D5494" s="3">
        <v>19751</v>
      </c>
    </row>
    <row r="5495" spans="1:4" x14ac:dyDescent="0.25">
      <c r="A5495" s="5">
        <v>1997</v>
      </c>
      <c r="B5495" s="5" t="s">
        <v>12</v>
      </c>
      <c r="C5495" s="5" t="s">
        <v>44</v>
      </c>
      <c r="D5495" s="3">
        <v>18180</v>
      </c>
    </row>
    <row r="5496" spans="1:4" x14ac:dyDescent="0.25">
      <c r="A5496" s="5">
        <v>1997</v>
      </c>
      <c r="B5496" s="5" t="s">
        <v>13</v>
      </c>
      <c r="C5496" s="5" t="s">
        <v>44</v>
      </c>
      <c r="D5496" s="3">
        <v>17773</v>
      </c>
    </row>
    <row r="5497" spans="1:4" x14ac:dyDescent="0.25">
      <c r="A5497" s="5">
        <v>1997</v>
      </c>
      <c r="B5497" s="5" t="s">
        <v>14</v>
      </c>
      <c r="C5497" s="5" t="s">
        <v>44</v>
      </c>
      <c r="D5497" s="3">
        <v>21153</v>
      </c>
    </row>
    <row r="5498" spans="1:4" x14ac:dyDescent="0.25">
      <c r="A5498" s="5">
        <v>1997</v>
      </c>
      <c r="B5498" s="5" t="s">
        <v>15</v>
      </c>
      <c r="C5498" s="5" t="s">
        <v>44</v>
      </c>
      <c r="D5498" s="3">
        <v>22858</v>
      </c>
    </row>
    <row r="5499" spans="1:4" x14ac:dyDescent="0.25">
      <c r="A5499" s="5">
        <v>1997</v>
      </c>
      <c r="B5499" s="5" t="s">
        <v>4</v>
      </c>
      <c r="C5499" s="5" t="s">
        <v>44</v>
      </c>
      <c r="D5499" s="3">
        <v>21647</v>
      </c>
    </row>
    <row r="5500" spans="1:4" x14ac:dyDescent="0.25">
      <c r="A5500" s="5">
        <v>1997</v>
      </c>
      <c r="B5500" s="5" t="s">
        <v>5</v>
      </c>
      <c r="C5500" s="5" t="s">
        <v>44</v>
      </c>
      <c r="D5500" s="3">
        <v>19799</v>
      </c>
    </row>
    <row r="5501" spans="1:4" x14ac:dyDescent="0.25">
      <c r="A5501" s="5">
        <v>1997</v>
      </c>
      <c r="B5501" s="5" t="s">
        <v>6</v>
      </c>
      <c r="C5501" s="5" t="s">
        <v>44</v>
      </c>
      <c r="D5501" s="3">
        <v>20757</v>
      </c>
    </row>
    <row r="5502" spans="1:4" x14ac:dyDescent="0.25">
      <c r="A5502" s="5">
        <v>1997</v>
      </c>
      <c r="B5502" s="5" t="s">
        <v>7</v>
      </c>
      <c r="C5502" s="5" t="s">
        <v>44</v>
      </c>
      <c r="D5502" s="3">
        <v>18806</v>
      </c>
    </row>
    <row r="5503" spans="1:4" x14ac:dyDescent="0.25">
      <c r="A5503" s="5">
        <v>1997</v>
      </c>
      <c r="B5503" s="5" t="s">
        <v>8</v>
      </c>
      <c r="C5503" s="5" t="s">
        <v>44</v>
      </c>
      <c r="D5503" s="3">
        <v>21591</v>
      </c>
    </row>
    <row r="5504" spans="1:4" x14ac:dyDescent="0.25">
      <c r="A5504" s="5">
        <v>1997</v>
      </c>
      <c r="B5504" s="5" t="s">
        <v>9</v>
      </c>
      <c r="C5504" s="5" t="s">
        <v>44</v>
      </c>
      <c r="D5504" s="3">
        <v>21576</v>
      </c>
    </row>
    <row r="5505" spans="1:4" x14ac:dyDescent="0.25">
      <c r="A5505" s="5">
        <v>1997</v>
      </c>
      <c r="B5505" s="5" t="s">
        <v>10</v>
      </c>
      <c r="C5505" s="5" t="s">
        <v>44</v>
      </c>
      <c r="D5505" s="3">
        <v>20351</v>
      </c>
    </row>
    <row r="5506" spans="1:4" x14ac:dyDescent="0.25">
      <c r="A5506" s="5">
        <v>1997</v>
      </c>
      <c r="B5506" s="5" t="s">
        <v>11</v>
      </c>
      <c r="C5506" s="5" t="s">
        <v>44</v>
      </c>
      <c r="D5506" s="3">
        <v>19040</v>
      </c>
    </row>
    <row r="5507" spans="1:4" x14ac:dyDescent="0.25">
      <c r="A5507" s="5">
        <v>1998</v>
      </c>
      <c r="B5507" s="5" t="s">
        <v>12</v>
      </c>
      <c r="C5507" s="5" t="s">
        <v>44</v>
      </c>
      <c r="D5507" s="3">
        <v>18730</v>
      </c>
    </row>
    <row r="5508" spans="1:4" x14ac:dyDescent="0.25">
      <c r="A5508" s="5">
        <v>1998</v>
      </c>
      <c r="B5508" s="5" t="s">
        <v>13</v>
      </c>
      <c r="C5508" s="5" t="s">
        <v>44</v>
      </c>
      <c r="D5508" s="3">
        <v>17334</v>
      </c>
    </row>
    <row r="5509" spans="1:4" x14ac:dyDescent="0.25">
      <c r="A5509" s="5">
        <v>1998</v>
      </c>
      <c r="B5509" s="5" t="s">
        <v>14</v>
      </c>
      <c r="C5509" s="5" t="s">
        <v>44</v>
      </c>
      <c r="D5509" s="3">
        <v>22141</v>
      </c>
    </row>
    <row r="5510" spans="1:4" x14ac:dyDescent="0.25">
      <c r="A5510" s="5">
        <v>1998</v>
      </c>
      <c r="B5510" s="5" t="s">
        <v>15</v>
      </c>
      <c r="C5510" s="5" t="s">
        <v>44</v>
      </c>
      <c r="D5510" s="3">
        <v>20898</v>
      </c>
    </row>
    <row r="5511" spans="1:4" x14ac:dyDescent="0.25">
      <c r="A5511" s="5">
        <v>1998</v>
      </c>
      <c r="B5511" s="5" t="s">
        <v>4</v>
      </c>
      <c r="C5511" s="5" t="s">
        <v>44</v>
      </c>
      <c r="D5511" s="3">
        <v>19171</v>
      </c>
    </row>
    <row r="5512" spans="1:4" x14ac:dyDescent="0.25">
      <c r="A5512" s="5">
        <v>1998</v>
      </c>
      <c r="B5512" s="5" t="s">
        <v>5</v>
      </c>
      <c r="C5512" s="5" t="s">
        <v>44</v>
      </c>
      <c r="D5512" s="3">
        <v>20063</v>
      </c>
    </row>
    <row r="5513" spans="1:4" x14ac:dyDescent="0.25">
      <c r="A5513" s="5">
        <v>1998</v>
      </c>
      <c r="B5513" s="5" t="s">
        <v>6</v>
      </c>
      <c r="C5513" s="5" t="s">
        <v>44</v>
      </c>
      <c r="D5513" s="3">
        <v>21658</v>
      </c>
    </row>
    <row r="5514" spans="1:4" x14ac:dyDescent="0.25">
      <c r="A5514" s="5">
        <v>1998</v>
      </c>
      <c r="B5514" s="5" t="s">
        <v>7</v>
      </c>
      <c r="C5514" s="5" t="s">
        <v>44</v>
      </c>
      <c r="D5514" s="3">
        <v>20498</v>
      </c>
    </row>
    <row r="5515" spans="1:4" x14ac:dyDescent="0.25">
      <c r="A5515" s="5">
        <v>1998</v>
      </c>
      <c r="B5515" s="5" t="s">
        <v>8</v>
      </c>
      <c r="C5515" s="5" t="s">
        <v>44</v>
      </c>
      <c r="D5515" s="3">
        <v>21749</v>
      </c>
    </row>
    <row r="5516" spans="1:4" x14ac:dyDescent="0.25">
      <c r="A5516" s="5">
        <v>1998</v>
      </c>
      <c r="B5516" s="5" t="s">
        <v>9</v>
      </c>
      <c r="C5516" s="5" t="s">
        <v>44</v>
      </c>
      <c r="D5516" s="3">
        <v>21440</v>
      </c>
    </row>
    <row r="5517" spans="1:4" x14ac:dyDescent="0.25">
      <c r="A5517" s="5">
        <v>1998</v>
      </c>
      <c r="B5517" s="5" t="s">
        <v>10</v>
      </c>
      <c r="C5517" s="5" t="s">
        <v>44</v>
      </c>
      <c r="D5517" s="3">
        <v>23109</v>
      </c>
    </row>
    <row r="5518" spans="1:4" x14ac:dyDescent="0.25">
      <c r="A5518" s="5">
        <v>1998</v>
      </c>
      <c r="B5518" s="5" t="s">
        <v>11</v>
      </c>
      <c r="C5518" s="5" t="s">
        <v>44</v>
      </c>
      <c r="D5518" s="3">
        <v>22511</v>
      </c>
    </row>
    <row r="5519" spans="1:4" x14ac:dyDescent="0.25">
      <c r="A5519" s="5">
        <v>1999</v>
      </c>
      <c r="B5519" s="5" t="s">
        <v>12</v>
      </c>
      <c r="C5519" s="5" t="s">
        <v>44</v>
      </c>
      <c r="D5519" s="3">
        <v>19897</v>
      </c>
    </row>
    <row r="5520" spans="1:4" x14ac:dyDescent="0.25">
      <c r="A5520" s="5">
        <v>1999</v>
      </c>
      <c r="B5520" s="5" t="s">
        <v>13</v>
      </c>
      <c r="C5520" s="5" t="s">
        <v>44</v>
      </c>
      <c r="D5520" s="3">
        <v>19381</v>
      </c>
    </row>
    <row r="5521" spans="1:4" x14ac:dyDescent="0.25">
      <c r="A5521" s="5">
        <v>1999</v>
      </c>
      <c r="B5521" s="5" t="s">
        <v>14</v>
      </c>
      <c r="C5521" s="5" t="s">
        <v>44</v>
      </c>
      <c r="D5521" s="3">
        <v>24281</v>
      </c>
    </row>
    <row r="5522" spans="1:4" x14ac:dyDescent="0.25">
      <c r="A5522" s="5">
        <v>1999</v>
      </c>
      <c r="B5522" s="5" t="s">
        <v>15</v>
      </c>
      <c r="C5522" s="5" t="s">
        <v>44</v>
      </c>
      <c r="D5522" s="3">
        <v>22046</v>
      </c>
    </row>
    <row r="5523" spans="1:4" x14ac:dyDescent="0.25">
      <c r="A5523" s="5">
        <v>1999</v>
      </c>
      <c r="B5523" s="5" t="s">
        <v>4</v>
      </c>
      <c r="C5523" s="5" t="s">
        <v>44</v>
      </c>
      <c r="D5523" s="3">
        <v>21650</v>
      </c>
    </row>
    <row r="5524" spans="1:4" x14ac:dyDescent="0.25">
      <c r="A5524" s="5">
        <v>1999</v>
      </c>
      <c r="B5524" s="5" t="s">
        <v>5</v>
      </c>
      <c r="C5524" s="5" t="s">
        <v>44</v>
      </c>
      <c r="D5524" s="3">
        <v>21577</v>
      </c>
    </row>
    <row r="5525" spans="1:4" x14ac:dyDescent="0.25">
      <c r="A5525" s="5">
        <v>1999</v>
      </c>
      <c r="B5525" s="5" t="s">
        <v>6</v>
      </c>
      <c r="C5525" s="5" t="s">
        <v>44</v>
      </c>
      <c r="D5525" s="3">
        <v>21655</v>
      </c>
    </row>
    <row r="5526" spans="1:4" x14ac:dyDescent="0.25">
      <c r="A5526" s="5">
        <v>1999</v>
      </c>
      <c r="B5526" s="5" t="s">
        <v>7</v>
      </c>
      <c r="C5526" s="5" t="s">
        <v>44</v>
      </c>
      <c r="D5526" s="3">
        <v>21830</v>
      </c>
    </row>
    <row r="5527" spans="1:4" x14ac:dyDescent="0.25">
      <c r="A5527" s="5">
        <v>1999</v>
      </c>
      <c r="B5527" s="5" t="s">
        <v>8</v>
      </c>
      <c r="C5527" s="5" t="s">
        <v>44</v>
      </c>
      <c r="D5527" s="3">
        <v>23413</v>
      </c>
    </row>
    <row r="5528" spans="1:4" x14ac:dyDescent="0.25">
      <c r="A5528" s="5">
        <v>1999</v>
      </c>
      <c r="B5528" s="5" t="s">
        <v>9</v>
      </c>
      <c r="C5528" s="5" t="s">
        <v>44</v>
      </c>
      <c r="D5528" s="3">
        <v>21406</v>
      </c>
    </row>
    <row r="5529" spans="1:4" x14ac:dyDescent="0.25">
      <c r="A5529" s="5">
        <v>1999</v>
      </c>
      <c r="B5529" s="5" t="s">
        <v>10</v>
      </c>
      <c r="C5529" s="5" t="s">
        <v>44</v>
      </c>
      <c r="D5529" s="3">
        <v>22408</v>
      </c>
    </row>
    <row r="5530" spans="1:4" x14ac:dyDescent="0.25">
      <c r="A5530" s="5">
        <v>1999</v>
      </c>
      <c r="B5530" s="5" t="s">
        <v>11</v>
      </c>
      <c r="C5530" s="5" t="s">
        <v>44</v>
      </c>
      <c r="D5530" s="3">
        <v>21544</v>
      </c>
    </row>
    <row r="5531" spans="1:4" x14ac:dyDescent="0.25">
      <c r="A5531" s="5">
        <v>2000</v>
      </c>
      <c r="B5531" s="5" t="s">
        <v>12</v>
      </c>
      <c r="C5531" s="5" t="s">
        <v>44</v>
      </c>
      <c r="D5531" s="3">
        <v>17508</v>
      </c>
    </row>
    <row r="5532" spans="1:4" x14ac:dyDescent="0.25">
      <c r="A5532" s="5">
        <v>2000</v>
      </c>
      <c r="B5532" s="5" t="s">
        <v>13</v>
      </c>
      <c r="C5532" s="5" t="s">
        <v>44</v>
      </c>
      <c r="D5532" s="3">
        <v>20213</v>
      </c>
    </row>
    <row r="5533" spans="1:4" x14ac:dyDescent="0.25">
      <c r="A5533" s="5">
        <v>2000</v>
      </c>
      <c r="B5533" s="5" t="s">
        <v>14</v>
      </c>
      <c r="C5533" s="5" t="s">
        <v>44</v>
      </c>
      <c r="D5533" s="3">
        <v>25475</v>
      </c>
    </row>
    <row r="5534" spans="1:4" x14ac:dyDescent="0.25">
      <c r="A5534" s="5">
        <v>2000</v>
      </c>
      <c r="B5534" s="5" t="s">
        <v>15</v>
      </c>
      <c r="C5534" s="5" t="s">
        <v>44</v>
      </c>
      <c r="D5534" s="3">
        <v>21210</v>
      </c>
    </row>
    <row r="5535" spans="1:4" x14ac:dyDescent="0.25">
      <c r="A5535" s="5">
        <v>2000</v>
      </c>
      <c r="B5535" s="5" t="s">
        <v>4</v>
      </c>
      <c r="C5535" s="5" t="s">
        <v>44</v>
      </c>
      <c r="D5535" s="3">
        <v>20378</v>
      </c>
    </row>
    <row r="5536" spans="1:4" x14ac:dyDescent="0.25">
      <c r="A5536" s="5">
        <v>2000</v>
      </c>
      <c r="B5536" s="5" t="s">
        <v>5</v>
      </c>
      <c r="C5536" s="5" t="s">
        <v>44</v>
      </c>
      <c r="D5536" s="3">
        <v>20611</v>
      </c>
    </row>
    <row r="5537" spans="1:4" x14ac:dyDescent="0.25">
      <c r="A5537" s="5">
        <v>2000</v>
      </c>
      <c r="B5537" s="5" t="s">
        <v>6</v>
      </c>
      <c r="C5537" s="5" t="s">
        <v>44</v>
      </c>
      <c r="D5537" s="3">
        <v>22648</v>
      </c>
    </row>
    <row r="5538" spans="1:4" x14ac:dyDescent="0.25">
      <c r="A5538" s="5">
        <v>2000</v>
      </c>
      <c r="B5538" s="5" t="s">
        <v>7</v>
      </c>
      <c r="C5538" s="5" t="s">
        <v>44</v>
      </c>
      <c r="D5538" s="3">
        <v>22951</v>
      </c>
    </row>
    <row r="5539" spans="1:4" x14ac:dyDescent="0.25">
      <c r="A5539" s="5">
        <v>2000</v>
      </c>
      <c r="B5539" s="5" t="s">
        <v>8</v>
      </c>
      <c r="C5539" s="5" t="s">
        <v>44</v>
      </c>
      <c r="D5539" s="3">
        <v>23330</v>
      </c>
    </row>
    <row r="5540" spans="1:4" x14ac:dyDescent="0.25">
      <c r="A5540" s="5">
        <v>2000</v>
      </c>
      <c r="B5540" s="5" t="s">
        <v>9</v>
      </c>
      <c r="C5540" s="5" t="s">
        <v>44</v>
      </c>
      <c r="D5540" s="3">
        <v>23449</v>
      </c>
    </row>
    <row r="5541" spans="1:4" x14ac:dyDescent="0.25">
      <c r="A5541" s="5">
        <v>2000</v>
      </c>
      <c r="B5541" s="5" t="s">
        <v>10</v>
      </c>
      <c r="C5541" s="5" t="s">
        <v>44</v>
      </c>
      <c r="D5541" s="3">
        <v>22895</v>
      </c>
    </row>
    <row r="5542" spans="1:4" x14ac:dyDescent="0.25">
      <c r="A5542" s="5">
        <v>2000</v>
      </c>
      <c r="B5542" s="5" t="s">
        <v>11</v>
      </c>
      <c r="C5542" s="5" t="s">
        <v>44</v>
      </c>
      <c r="D5542" s="3">
        <v>20729</v>
      </c>
    </row>
    <row r="5543" spans="1:4" x14ac:dyDescent="0.25">
      <c r="A5543" s="5">
        <v>2001</v>
      </c>
      <c r="B5543" s="5" t="s">
        <v>12</v>
      </c>
      <c r="C5543" s="5" t="s">
        <v>44</v>
      </c>
      <c r="D5543" s="3">
        <v>19352</v>
      </c>
    </row>
    <row r="5544" spans="1:4" x14ac:dyDescent="0.25">
      <c r="A5544" s="5">
        <v>2001</v>
      </c>
      <c r="B5544" s="5" t="s">
        <v>13</v>
      </c>
      <c r="C5544" s="5" t="s">
        <v>44</v>
      </c>
      <c r="D5544" s="3">
        <v>18870</v>
      </c>
    </row>
    <row r="5545" spans="1:4" x14ac:dyDescent="0.25">
      <c r="A5545" s="5">
        <v>2001</v>
      </c>
      <c r="B5545" s="5" t="s">
        <v>14</v>
      </c>
      <c r="C5545" s="5" t="s">
        <v>44</v>
      </c>
      <c r="D5545" s="3">
        <v>23166</v>
      </c>
    </row>
    <row r="5546" spans="1:4" x14ac:dyDescent="0.25">
      <c r="A5546" s="5">
        <v>2001</v>
      </c>
      <c r="B5546" s="5" t="s">
        <v>15</v>
      </c>
      <c r="C5546" s="5" t="s">
        <v>44</v>
      </c>
      <c r="D5546" s="3">
        <v>19769</v>
      </c>
    </row>
    <row r="5547" spans="1:4" x14ac:dyDescent="0.25">
      <c r="A5547" s="5">
        <v>2001</v>
      </c>
      <c r="B5547" s="5" t="s">
        <v>4</v>
      </c>
      <c r="C5547" s="5" t="s">
        <v>44</v>
      </c>
      <c r="D5547" s="3">
        <v>21002</v>
      </c>
    </row>
    <row r="5548" spans="1:4" x14ac:dyDescent="0.25">
      <c r="A5548" s="5">
        <v>2001</v>
      </c>
      <c r="B5548" s="5" t="s">
        <v>5</v>
      </c>
      <c r="C5548" s="5" t="s">
        <v>44</v>
      </c>
      <c r="D5548" s="3">
        <v>20566</v>
      </c>
    </row>
    <row r="5549" spans="1:4" x14ac:dyDescent="0.25">
      <c r="A5549" s="5">
        <v>2001</v>
      </c>
      <c r="B5549" s="5" t="s">
        <v>6</v>
      </c>
      <c r="C5549" s="5" t="s">
        <v>44</v>
      </c>
      <c r="D5549" s="3">
        <v>19568</v>
      </c>
    </row>
    <row r="5550" spans="1:4" x14ac:dyDescent="0.25">
      <c r="A5550" s="5">
        <v>2001</v>
      </c>
      <c r="B5550" s="5" t="s">
        <v>7</v>
      </c>
      <c r="C5550" s="5" t="s">
        <v>44</v>
      </c>
      <c r="D5550" s="3">
        <v>19138</v>
      </c>
    </row>
    <row r="5551" spans="1:4" x14ac:dyDescent="0.25">
      <c r="A5551" s="5">
        <v>2001</v>
      </c>
      <c r="B5551" s="5" t="s">
        <v>8</v>
      </c>
      <c r="C5551" s="5" t="s">
        <v>44</v>
      </c>
      <c r="D5551" s="3">
        <v>18193</v>
      </c>
    </row>
    <row r="5552" spans="1:4" x14ac:dyDescent="0.25">
      <c r="A5552" s="5">
        <v>2001</v>
      </c>
      <c r="B5552" s="5" t="s">
        <v>9</v>
      </c>
      <c r="C5552" s="5" t="s">
        <v>44</v>
      </c>
      <c r="D5552" s="3">
        <v>18364</v>
      </c>
    </row>
    <row r="5553" spans="1:4" x14ac:dyDescent="0.25">
      <c r="A5553" s="5">
        <v>2001</v>
      </c>
      <c r="B5553" s="5" t="s">
        <v>10</v>
      </c>
      <c r="C5553" s="5" t="s">
        <v>44</v>
      </c>
      <c r="D5553" s="3">
        <v>18061</v>
      </c>
    </row>
    <row r="5554" spans="1:4" x14ac:dyDescent="0.25">
      <c r="A5554" s="5">
        <v>2001</v>
      </c>
      <c r="B5554" s="5" t="s">
        <v>11</v>
      </c>
      <c r="C5554" s="5" t="s">
        <v>44</v>
      </c>
      <c r="D5554" s="3">
        <v>13873</v>
      </c>
    </row>
    <row r="5555" spans="1:4" x14ac:dyDescent="0.25">
      <c r="A5555" s="5">
        <v>2002</v>
      </c>
      <c r="B5555" s="5" t="s">
        <v>12</v>
      </c>
      <c r="C5555" s="5" t="s">
        <v>44</v>
      </c>
      <c r="D5555" s="3">
        <v>13912</v>
      </c>
    </row>
    <row r="5556" spans="1:4" x14ac:dyDescent="0.25">
      <c r="A5556" s="5">
        <v>2002</v>
      </c>
      <c r="B5556" s="5" t="s">
        <v>13</v>
      </c>
      <c r="C5556" s="5" t="s">
        <v>44</v>
      </c>
      <c r="D5556" s="3">
        <v>13937</v>
      </c>
    </row>
    <row r="5557" spans="1:4" x14ac:dyDescent="0.25">
      <c r="A5557" s="5">
        <v>2002</v>
      </c>
      <c r="B5557" s="5" t="s">
        <v>14</v>
      </c>
      <c r="C5557" s="5" t="s">
        <v>44</v>
      </c>
      <c r="D5557" s="3">
        <v>16042</v>
      </c>
    </row>
    <row r="5558" spans="1:4" x14ac:dyDescent="0.25">
      <c r="A5558" s="5">
        <v>2002</v>
      </c>
      <c r="B5558" s="5" t="s">
        <v>15</v>
      </c>
      <c r="C5558" s="5" t="s">
        <v>44</v>
      </c>
      <c r="D5558" s="3">
        <v>15429</v>
      </c>
    </row>
    <row r="5559" spans="1:4" x14ac:dyDescent="0.25">
      <c r="A5559" s="5">
        <v>2002</v>
      </c>
      <c r="B5559" s="5" t="s">
        <v>4</v>
      </c>
      <c r="C5559" s="5" t="s">
        <v>44</v>
      </c>
      <c r="D5559" s="3">
        <v>16020</v>
      </c>
    </row>
    <row r="5560" spans="1:4" x14ac:dyDescent="0.25">
      <c r="A5560" s="5">
        <v>2002</v>
      </c>
      <c r="B5560" s="5" t="s">
        <v>5</v>
      </c>
      <c r="C5560" s="5" t="s">
        <v>44</v>
      </c>
      <c r="D5560" s="3">
        <v>16175</v>
      </c>
    </row>
    <row r="5561" spans="1:4" x14ac:dyDescent="0.25">
      <c r="A5561" s="5">
        <v>2002</v>
      </c>
      <c r="B5561" s="5" t="s">
        <v>6</v>
      </c>
      <c r="C5561" s="5" t="s">
        <v>44</v>
      </c>
      <c r="D5561" s="3">
        <v>17822</v>
      </c>
    </row>
    <row r="5562" spans="1:4" x14ac:dyDescent="0.25">
      <c r="A5562" s="5">
        <v>2002</v>
      </c>
      <c r="B5562" s="5" t="s">
        <v>7</v>
      </c>
      <c r="C5562" s="5" t="s">
        <v>44</v>
      </c>
      <c r="D5562" s="3">
        <v>19492</v>
      </c>
    </row>
    <row r="5563" spans="1:4" x14ac:dyDescent="0.25">
      <c r="A5563" s="5">
        <v>2002</v>
      </c>
      <c r="B5563" s="5" t="s">
        <v>8</v>
      </c>
      <c r="C5563" s="5" t="s">
        <v>44</v>
      </c>
      <c r="D5563" s="3">
        <v>19334</v>
      </c>
    </row>
    <row r="5564" spans="1:4" x14ac:dyDescent="0.25">
      <c r="A5564" s="5">
        <v>2002</v>
      </c>
      <c r="B5564" s="5" t="s">
        <v>9</v>
      </c>
      <c r="C5564" s="5" t="s">
        <v>44</v>
      </c>
      <c r="D5564" s="3">
        <v>19131</v>
      </c>
    </row>
    <row r="5565" spans="1:4" x14ac:dyDescent="0.25">
      <c r="A5565" s="5">
        <v>2002</v>
      </c>
      <c r="B5565" s="5" t="s">
        <v>10</v>
      </c>
      <c r="C5565" s="5" t="s">
        <v>44</v>
      </c>
      <c r="D5565" s="3">
        <v>19389</v>
      </c>
    </row>
    <row r="5566" spans="1:4" x14ac:dyDescent="0.25">
      <c r="A5566" s="5">
        <v>2002</v>
      </c>
      <c r="B5566" s="5" t="s">
        <v>11</v>
      </c>
      <c r="C5566" s="5" t="s">
        <v>44</v>
      </c>
      <c r="D5566" s="3">
        <v>17812</v>
      </c>
    </row>
    <row r="5567" spans="1:4" x14ac:dyDescent="0.25">
      <c r="A5567" s="5">
        <v>2003</v>
      </c>
      <c r="B5567" s="5" t="s">
        <v>12</v>
      </c>
      <c r="C5567" s="5" t="s">
        <v>44</v>
      </c>
      <c r="D5567" s="3">
        <v>15979</v>
      </c>
    </row>
    <row r="5568" spans="1:4" x14ac:dyDescent="0.25">
      <c r="A5568" s="5">
        <v>2003</v>
      </c>
      <c r="B5568" s="5" t="s">
        <v>13</v>
      </c>
      <c r="C5568" s="5" t="s">
        <v>44</v>
      </c>
      <c r="D5568" s="3">
        <v>14555</v>
      </c>
    </row>
    <row r="5569" spans="1:4" x14ac:dyDescent="0.25">
      <c r="A5569" s="5">
        <v>2003</v>
      </c>
      <c r="B5569" s="5" t="s">
        <v>14</v>
      </c>
      <c r="C5569" s="5" t="s">
        <v>44</v>
      </c>
      <c r="D5569" s="3">
        <v>18233</v>
      </c>
    </row>
    <row r="5570" spans="1:4" x14ac:dyDescent="0.25">
      <c r="A5570" s="5">
        <v>2003</v>
      </c>
      <c r="B5570" s="5" t="s">
        <v>15</v>
      </c>
      <c r="C5570" s="5" t="s">
        <v>44</v>
      </c>
      <c r="D5570" s="3">
        <v>19536</v>
      </c>
    </row>
    <row r="5571" spans="1:4" x14ac:dyDescent="0.25">
      <c r="A5571" s="5">
        <v>2003</v>
      </c>
      <c r="B5571" s="5" t="s">
        <v>4</v>
      </c>
      <c r="C5571" s="5" t="s">
        <v>44</v>
      </c>
      <c r="D5571" s="3">
        <v>19331</v>
      </c>
    </row>
    <row r="5572" spans="1:4" x14ac:dyDescent="0.25">
      <c r="A5572" s="5">
        <v>2003</v>
      </c>
      <c r="B5572" s="5" t="s">
        <v>5</v>
      </c>
      <c r="C5572" s="5" t="s">
        <v>44</v>
      </c>
      <c r="D5572" s="3">
        <v>18576</v>
      </c>
    </row>
    <row r="5573" spans="1:4" x14ac:dyDescent="0.25">
      <c r="A5573" s="5">
        <v>2003</v>
      </c>
      <c r="B5573" s="5" t="s">
        <v>6</v>
      </c>
      <c r="C5573" s="5" t="s">
        <v>44</v>
      </c>
      <c r="D5573" s="3">
        <v>20002</v>
      </c>
    </row>
    <row r="5574" spans="1:4" x14ac:dyDescent="0.25">
      <c r="A5574" s="5">
        <v>2003</v>
      </c>
      <c r="B5574" s="5" t="s">
        <v>7</v>
      </c>
      <c r="C5574" s="5" t="s">
        <v>44</v>
      </c>
      <c r="D5574" s="3">
        <v>20447</v>
      </c>
    </row>
    <row r="5575" spans="1:4" x14ac:dyDescent="0.25">
      <c r="A5575" s="5">
        <v>2003</v>
      </c>
      <c r="B5575" s="5" t="s">
        <v>8</v>
      </c>
      <c r="C5575" s="5" t="s">
        <v>44</v>
      </c>
      <c r="D5575" s="3">
        <v>20476</v>
      </c>
    </row>
    <row r="5576" spans="1:4" x14ac:dyDescent="0.25">
      <c r="A5576" s="5">
        <v>2003</v>
      </c>
      <c r="B5576" s="5" t="s">
        <v>9</v>
      </c>
      <c r="C5576" s="5" t="s">
        <v>44</v>
      </c>
      <c r="D5576" s="3">
        <v>20476</v>
      </c>
    </row>
    <row r="5577" spans="1:4" x14ac:dyDescent="0.25">
      <c r="A5577" s="5">
        <v>2003</v>
      </c>
      <c r="B5577" s="5" t="s">
        <v>10</v>
      </c>
      <c r="C5577" s="5" t="s">
        <v>44</v>
      </c>
      <c r="D5577" s="3">
        <v>19341</v>
      </c>
    </row>
    <row r="5578" spans="1:4" x14ac:dyDescent="0.25">
      <c r="A5578" s="5">
        <v>2003</v>
      </c>
      <c r="B5578" s="5" t="s">
        <v>11</v>
      </c>
      <c r="C5578" s="5" t="s">
        <v>44</v>
      </c>
      <c r="D5578" s="3">
        <v>20027</v>
      </c>
    </row>
    <row r="5579" spans="1:4" x14ac:dyDescent="0.25">
      <c r="A5579" s="5">
        <v>2004</v>
      </c>
      <c r="B5579" s="5" t="s">
        <v>12</v>
      </c>
      <c r="C5579" s="5" t="s">
        <v>44</v>
      </c>
      <c r="D5579" s="3">
        <v>16693</v>
      </c>
    </row>
    <row r="5580" spans="1:4" x14ac:dyDescent="0.25">
      <c r="A5580" s="5">
        <v>2004</v>
      </c>
      <c r="B5580" s="5" t="s">
        <v>13</v>
      </c>
      <c r="C5580" s="5" t="s">
        <v>44</v>
      </c>
      <c r="D5580" s="3">
        <v>17540</v>
      </c>
    </row>
    <row r="5581" spans="1:4" x14ac:dyDescent="0.25">
      <c r="A5581" s="5">
        <v>2004</v>
      </c>
      <c r="B5581" s="5" t="s">
        <v>14</v>
      </c>
      <c r="C5581" s="5" t="s">
        <v>44</v>
      </c>
      <c r="D5581" s="3">
        <v>21717</v>
      </c>
    </row>
    <row r="5582" spans="1:4" x14ac:dyDescent="0.25">
      <c r="A5582" s="5">
        <v>2004</v>
      </c>
      <c r="B5582" s="5" t="s">
        <v>15</v>
      </c>
      <c r="C5582" s="5" t="s">
        <v>44</v>
      </c>
      <c r="D5582" s="3">
        <v>19075</v>
      </c>
    </row>
    <row r="5583" spans="1:4" x14ac:dyDescent="0.25">
      <c r="A5583" s="5">
        <v>2004</v>
      </c>
      <c r="B5583" s="5" t="s">
        <v>4</v>
      </c>
      <c r="C5583" s="5" t="s">
        <v>44</v>
      </c>
      <c r="D5583" s="3">
        <v>23285</v>
      </c>
    </row>
    <row r="5584" spans="1:4" x14ac:dyDescent="0.25">
      <c r="A5584" s="5">
        <v>2004</v>
      </c>
      <c r="B5584" s="5" t="s">
        <v>5</v>
      </c>
      <c r="C5584" s="5" t="s">
        <v>44</v>
      </c>
      <c r="D5584" s="3">
        <v>24852</v>
      </c>
    </row>
    <row r="5585" spans="1:4" x14ac:dyDescent="0.25">
      <c r="A5585" s="5">
        <v>2004</v>
      </c>
      <c r="B5585" s="5" t="s">
        <v>6</v>
      </c>
      <c r="C5585" s="5" t="s">
        <v>44</v>
      </c>
      <c r="D5585" s="3">
        <v>24420</v>
      </c>
    </row>
    <row r="5586" spans="1:4" x14ac:dyDescent="0.25">
      <c r="A5586" s="5">
        <v>2004</v>
      </c>
      <c r="B5586" s="5" t="s">
        <v>7</v>
      </c>
      <c r="C5586" s="5" t="s">
        <v>44</v>
      </c>
      <c r="D5586" s="3">
        <v>24471</v>
      </c>
    </row>
    <row r="5587" spans="1:4" x14ac:dyDescent="0.25">
      <c r="A5587" s="5">
        <v>2004</v>
      </c>
      <c r="B5587" s="5" t="s">
        <v>8</v>
      </c>
      <c r="C5587" s="5" t="s">
        <v>44</v>
      </c>
      <c r="D5587" s="3">
        <v>25653</v>
      </c>
    </row>
    <row r="5588" spans="1:4" x14ac:dyDescent="0.25">
      <c r="A5588" s="5">
        <v>2004</v>
      </c>
      <c r="B5588" s="5" t="s">
        <v>9</v>
      </c>
      <c r="C5588" s="5" t="s">
        <v>44</v>
      </c>
      <c r="D5588" s="3">
        <v>24753</v>
      </c>
    </row>
    <row r="5589" spans="1:4" x14ac:dyDescent="0.25">
      <c r="A5589" s="5">
        <v>2004</v>
      </c>
      <c r="B5589" s="5" t="s">
        <v>10</v>
      </c>
      <c r="C5589" s="5" t="s">
        <v>44</v>
      </c>
      <c r="D5589" s="3">
        <v>26303</v>
      </c>
    </row>
    <row r="5590" spans="1:4" x14ac:dyDescent="0.25">
      <c r="A5590" s="5">
        <v>2004</v>
      </c>
      <c r="B5590" s="5" t="s">
        <v>11</v>
      </c>
      <c r="C5590" s="5" t="s">
        <v>44</v>
      </c>
      <c r="D5590" s="3">
        <v>24427</v>
      </c>
    </row>
    <row r="5591" spans="1:4" x14ac:dyDescent="0.25">
      <c r="A5591" s="5">
        <v>2005</v>
      </c>
      <c r="B5591" s="5" t="s">
        <v>12</v>
      </c>
      <c r="C5591" s="5" t="s">
        <v>44</v>
      </c>
      <c r="D5591" s="3">
        <v>20186</v>
      </c>
    </row>
    <row r="5592" spans="1:4" x14ac:dyDescent="0.25">
      <c r="A5592" s="5">
        <v>2005</v>
      </c>
      <c r="B5592" s="5" t="s">
        <v>13</v>
      </c>
      <c r="C5592" s="5" t="s">
        <v>44</v>
      </c>
      <c r="D5592" s="3">
        <v>19664</v>
      </c>
    </row>
    <row r="5593" spans="1:4" x14ac:dyDescent="0.25">
      <c r="A5593" s="5">
        <v>2005</v>
      </c>
      <c r="B5593" s="5" t="s">
        <v>14</v>
      </c>
      <c r="C5593" s="5" t="s">
        <v>44</v>
      </c>
      <c r="D5593" s="3">
        <v>24662</v>
      </c>
    </row>
    <row r="5594" spans="1:4" x14ac:dyDescent="0.25">
      <c r="A5594" s="5">
        <v>2005</v>
      </c>
      <c r="B5594" s="5" t="s">
        <v>15</v>
      </c>
      <c r="C5594" s="5" t="s">
        <v>44</v>
      </c>
      <c r="D5594" s="3">
        <v>26078</v>
      </c>
    </row>
    <row r="5595" spans="1:4" x14ac:dyDescent="0.25">
      <c r="A5595" s="5">
        <v>2005</v>
      </c>
      <c r="B5595" s="5" t="s">
        <v>4</v>
      </c>
      <c r="C5595" s="5" t="s">
        <v>44</v>
      </c>
      <c r="D5595" s="3">
        <v>25621</v>
      </c>
    </row>
    <row r="5596" spans="1:4" x14ac:dyDescent="0.25">
      <c r="A5596" s="5">
        <v>2005</v>
      </c>
      <c r="B5596" s="5" t="s">
        <v>5</v>
      </c>
      <c r="C5596" s="5" t="s">
        <v>44</v>
      </c>
      <c r="D5596" s="3">
        <v>24177</v>
      </c>
    </row>
    <row r="5597" spans="1:4" x14ac:dyDescent="0.25">
      <c r="A5597" s="5">
        <v>2005</v>
      </c>
      <c r="B5597" s="5" t="s">
        <v>6</v>
      </c>
      <c r="C5597" s="5" t="s">
        <v>44</v>
      </c>
      <c r="D5597" s="3">
        <v>24323</v>
      </c>
    </row>
    <row r="5598" spans="1:4" x14ac:dyDescent="0.25">
      <c r="A5598" s="5">
        <v>2005</v>
      </c>
      <c r="B5598" s="5" t="s">
        <v>7</v>
      </c>
      <c r="C5598" s="5" t="s">
        <v>44</v>
      </c>
      <c r="D5598" s="3">
        <v>24808</v>
      </c>
    </row>
    <row r="5599" spans="1:4" x14ac:dyDescent="0.25">
      <c r="A5599" s="5">
        <v>2005</v>
      </c>
      <c r="B5599" s="5" t="s">
        <v>8</v>
      </c>
      <c r="C5599" s="5" t="s">
        <v>44</v>
      </c>
      <c r="D5599" s="3">
        <v>27043</v>
      </c>
    </row>
    <row r="5600" spans="1:4" x14ac:dyDescent="0.25">
      <c r="A5600" s="5">
        <v>2005</v>
      </c>
      <c r="B5600" s="5" t="s">
        <v>9</v>
      </c>
      <c r="C5600" s="5" t="s">
        <v>44</v>
      </c>
      <c r="D5600" s="3">
        <v>25790</v>
      </c>
    </row>
    <row r="5601" spans="1:4" x14ac:dyDescent="0.25">
      <c r="A5601" s="5">
        <v>2005</v>
      </c>
      <c r="B5601" s="5" t="s">
        <v>10</v>
      </c>
      <c r="C5601" s="5" t="s">
        <v>44</v>
      </c>
      <c r="D5601" s="3">
        <v>27179</v>
      </c>
    </row>
    <row r="5602" spans="1:4" x14ac:dyDescent="0.25">
      <c r="A5602" s="5">
        <v>2005</v>
      </c>
      <c r="B5602" s="5" t="s">
        <v>11</v>
      </c>
      <c r="C5602" s="5" t="s">
        <v>44</v>
      </c>
      <c r="D5602" s="3">
        <v>26451</v>
      </c>
    </row>
    <row r="5603" spans="1:4" x14ac:dyDescent="0.25">
      <c r="A5603" s="5">
        <v>2006</v>
      </c>
      <c r="B5603" s="5" t="s">
        <v>12</v>
      </c>
      <c r="C5603" s="5" t="s">
        <v>44</v>
      </c>
      <c r="D5603" s="3">
        <v>21289</v>
      </c>
    </row>
    <row r="5604" spans="1:4" x14ac:dyDescent="0.25">
      <c r="A5604" s="5">
        <v>2006</v>
      </c>
      <c r="B5604" s="5" t="s">
        <v>13</v>
      </c>
      <c r="C5604" s="5" t="s">
        <v>44</v>
      </c>
      <c r="D5604" s="3">
        <v>19975</v>
      </c>
    </row>
    <row r="5605" spans="1:4" x14ac:dyDescent="0.25">
      <c r="A5605" s="5">
        <v>2006</v>
      </c>
      <c r="B5605" s="5" t="s">
        <v>14</v>
      </c>
      <c r="C5605" s="5" t="s">
        <v>44</v>
      </c>
      <c r="D5605" s="3">
        <v>25549</v>
      </c>
    </row>
    <row r="5606" spans="1:4" x14ac:dyDescent="0.25">
      <c r="A5606" s="5">
        <v>2006</v>
      </c>
      <c r="B5606" s="5" t="s">
        <v>15</v>
      </c>
      <c r="C5606" s="5" t="s">
        <v>44</v>
      </c>
      <c r="D5606" s="3">
        <v>23086</v>
      </c>
    </row>
    <row r="5607" spans="1:4" x14ac:dyDescent="0.25">
      <c r="A5607" s="5">
        <v>2006</v>
      </c>
      <c r="B5607" s="5" t="s">
        <v>4</v>
      </c>
      <c r="C5607" s="5" t="s">
        <v>44</v>
      </c>
      <c r="D5607" s="3">
        <v>23236</v>
      </c>
    </row>
    <row r="5608" spans="1:4" x14ac:dyDescent="0.25">
      <c r="A5608" s="5">
        <v>2006</v>
      </c>
      <c r="B5608" s="5" t="s">
        <v>5</v>
      </c>
      <c r="C5608" s="5" t="s">
        <v>44</v>
      </c>
      <c r="D5608" s="3">
        <v>23617</v>
      </c>
    </row>
    <row r="5609" spans="1:4" x14ac:dyDescent="0.25">
      <c r="A5609" s="5">
        <v>2006</v>
      </c>
      <c r="B5609" s="5" t="s">
        <v>6</v>
      </c>
      <c r="C5609" s="5" t="s">
        <v>44</v>
      </c>
      <c r="D5609" s="3">
        <v>25655</v>
      </c>
    </row>
    <row r="5610" spans="1:4" x14ac:dyDescent="0.25">
      <c r="A5610" s="5">
        <v>2006</v>
      </c>
      <c r="B5610" s="5" t="s">
        <v>7</v>
      </c>
      <c r="C5610" s="5" t="s">
        <v>44</v>
      </c>
      <c r="D5610" s="3">
        <v>26452</v>
      </c>
    </row>
    <row r="5611" spans="1:4" x14ac:dyDescent="0.25">
      <c r="A5611" s="5">
        <v>2006</v>
      </c>
      <c r="B5611" s="5" t="s">
        <v>8</v>
      </c>
      <c r="C5611" s="5" t="s">
        <v>44</v>
      </c>
      <c r="D5611" s="3">
        <v>24946</v>
      </c>
    </row>
    <row r="5612" spans="1:4" x14ac:dyDescent="0.25">
      <c r="A5612" s="5">
        <v>2006</v>
      </c>
      <c r="B5612" s="5" t="s">
        <v>9</v>
      </c>
      <c r="C5612" s="5" t="s">
        <v>44</v>
      </c>
      <c r="D5612" s="3">
        <v>25076</v>
      </c>
    </row>
    <row r="5613" spans="1:4" x14ac:dyDescent="0.25">
      <c r="A5613" s="5">
        <v>2006</v>
      </c>
      <c r="B5613" s="5" t="s">
        <v>10</v>
      </c>
      <c r="C5613" s="5" t="s">
        <v>44</v>
      </c>
      <c r="D5613" s="3">
        <v>27473</v>
      </c>
    </row>
    <row r="5614" spans="1:4" x14ac:dyDescent="0.25">
      <c r="A5614" s="5">
        <v>2006</v>
      </c>
      <c r="B5614" s="5" t="s">
        <v>11</v>
      </c>
      <c r="C5614" s="5" t="s">
        <v>44</v>
      </c>
      <c r="D5614" s="3">
        <v>20978</v>
      </c>
    </row>
    <row r="5615" spans="1:4" x14ac:dyDescent="0.25">
      <c r="A5615" s="5">
        <v>2007</v>
      </c>
      <c r="B5615" s="5" t="s">
        <v>12</v>
      </c>
      <c r="C5615" s="5" t="s">
        <v>44</v>
      </c>
      <c r="D5615" s="3">
        <v>18538</v>
      </c>
    </row>
    <row r="5616" spans="1:4" x14ac:dyDescent="0.25">
      <c r="A5616" s="5">
        <v>2007</v>
      </c>
      <c r="B5616" s="5" t="s">
        <v>13</v>
      </c>
      <c r="C5616" s="5" t="s">
        <v>44</v>
      </c>
      <c r="D5616" s="3">
        <v>17825</v>
      </c>
    </row>
    <row r="5617" spans="1:4" x14ac:dyDescent="0.25">
      <c r="A5617" s="5">
        <v>2007</v>
      </c>
      <c r="B5617" s="5" t="s">
        <v>14</v>
      </c>
      <c r="C5617" s="5" t="s">
        <v>44</v>
      </c>
      <c r="D5617" s="3">
        <v>23511</v>
      </c>
    </row>
    <row r="5618" spans="1:4" x14ac:dyDescent="0.25">
      <c r="A5618" s="5">
        <v>2007</v>
      </c>
      <c r="B5618" s="5" t="s">
        <v>15</v>
      </c>
      <c r="C5618" s="5" t="s">
        <v>44</v>
      </c>
      <c r="D5618" s="3">
        <v>20905</v>
      </c>
    </row>
    <row r="5619" spans="1:4" x14ac:dyDescent="0.25">
      <c r="A5619" s="5">
        <v>2007</v>
      </c>
      <c r="B5619" s="5" t="s">
        <v>4</v>
      </c>
      <c r="C5619" s="5" t="s">
        <v>44</v>
      </c>
      <c r="D5619" s="3">
        <v>26197</v>
      </c>
    </row>
    <row r="5620" spans="1:4" x14ac:dyDescent="0.25">
      <c r="A5620" s="5">
        <v>2007</v>
      </c>
      <c r="B5620" s="5" t="s">
        <v>5</v>
      </c>
      <c r="C5620" s="5" t="s">
        <v>44</v>
      </c>
      <c r="D5620" s="3">
        <v>24419</v>
      </c>
    </row>
    <row r="5621" spans="1:4" x14ac:dyDescent="0.25">
      <c r="A5621" s="5">
        <v>2007</v>
      </c>
      <c r="B5621" s="5" t="s">
        <v>6</v>
      </c>
      <c r="C5621" s="5" t="s">
        <v>44</v>
      </c>
      <c r="D5621" s="3">
        <v>24032</v>
      </c>
    </row>
    <row r="5622" spans="1:4" x14ac:dyDescent="0.25">
      <c r="A5622" s="5">
        <v>2007</v>
      </c>
      <c r="B5622" s="5" t="s">
        <v>7</v>
      </c>
      <c r="C5622" s="5" t="s">
        <v>44</v>
      </c>
      <c r="D5622" s="3">
        <v>24848</v>
      </c>
    </row>
    <row r="5623" spans="1:4" x14ac:dyDescent="0.25">
      <c r="A5623" s="5">
        <v>2007</v>
      </c>
      <c r="B5623" s="5" t="s">
        <v>8</v>
      </c>
      <c r="C5623" s="5" t="s">
        <v>44</v>
      </c>
      <c r="D5623" s="3">
        <v>24288</v>
      </c>
    </row>
    <row r="5624" spans="1:4" x14ac:dyDescent="0.25">
      <c r="A5624" s="5">
        <v>2007</v>
      </c>
      <c r="B5624" s="5" t="s">
        <v>9</v>
      </c>
      <c r="C5624" s="5" t="s">
        <v>44</v>
      </c>
      <c r="D5624" s="3">
        <v>23200</v>
      </c>
    </row>
    <row r="5625" spans="1:4" x14ac:dyDescent="0.25">
      <c r="A5625" s="5">
        <v>2007</v>
      </c>
      <c r="B5625" s="5" t="s">
        <v>10</v>
      </c>
      <c r="C5625" s="5" t="s">
        <v>44</v>
      </c>
      <c r="D5625" s="3">
        <v>27450</v>
      </c>
    </row>
    <row r="5626" spans="1:4" x14ac:dyDescent="0.25">
      <c r="A5626" s="5">
        <v>2007</v>
      </c>
      <c r="B5626" s="5" t="s">
        <v>11</v>
      </c>
      <c r="C5626" s="5" t="s">
        <v>44</v>
      </c>
      <c r="D5626" s="3">
        <v>23539</v>
      </c>
    </row>
    <row r="5627" spans="1:4" x14ac:dyDescent="0.25">
      <c r="A5627" s="5">
        <v>2008</v>
      </c>
      <c r="B5627" s="5" t="s">
        <v>12</v>
      </c>
      <c r="C5627" s="5" t="s">
        <v>44</v>
      </c>
      <c r="D5627" s="3">
        <v>21409</v>
      </c>
    </row>
    <row r="5628" spans="1:4" x14ac:dyDescent="0.25">
      <c r="A5628" s="5">
        <v>2008</v>
      </c>
      <c r="B5628" s="5" t="s">
        <v>13</v>
      </c>
      <c r="C5628" s="5" t="s">
        <v>44</v>
      </c>
      <c r="D5628" s="3">
        <v>24061</v>
      </c>
    </row>
    <row r="5629" spans="1:4" x14ac:dyDescent="0.25">
      <c r="A5629" s="5">
        <v>2008</v>
      </c>
      <c r="B5629" s="5" t="s">
        <v>14</v>
      </c>
      <c r="C5629" s="5" t="s">
        <v>44</v>
      </c>
      <c r="D5629" s="3">
        <v>24145</v>
      </c>
    </row>
    <row r="5630" spans="1:4" x14ac:dyDescent="0.25">
      <c r="A5630" s="5">
        <v>2008</v>
      </c>
      <c r="B5630" s="5" t="s">
        <v>15</v>
      </c>
      <c r="C5630" s="5" t="s">
        <v>44</v>
      </c>
      <c r="D5630" s="3">
        <v>25322</v>
      </c>
    </row>
    <row r="5631" spans="1:4" x14ac:dyDescent="0.25">
      <c r="A5631" s="5">
        <v>2008</v>
      </c>
      <c r="B5631" s="5" t="s">
        <v>4</v>
      </c>
      <c r="C5631" s="5" t="s">
        <v>44</v>
      </c>
      <c r="D5631" s="3">
        <v>24660</v>
      </c>
    </row>
    <row r="5632" spans="1:4" x14ac:dyDescent="0.25">
      <c r="A5632" s="5">
        <v>2008</v>
      </c>
      <c r="B5632" s="5" t="s">
        <v>5</v>
      </c>
      <c r="C5632" s="5" t="s">
        <v>44</v>
      </c>
      <c r="D5632" s="3">
        <v>21413</v>
      </c>
    </row>
    <row r="5633" spans="1:4" x14ac:dyDescent="0.25">
      <c r="A5633" s="5">
        <v>2008</v>
      </c>
      <c r="B5633" s="5" t="s">
        <v>6</v>
      </c>
      <c r="C5633" s="5" t="s">
        <v>44</v>
      </c>
      <c r="D5633" s="3">
        <v>24175</v>
      </c>
    </row>
    <row r="5634" spans="1:4" x14ac:dyDescent="0.25">
      <c r="A5634" s="5">
        <v>2008</v>
      </c>
      <c r="B5634" s="5" t="s">
        <v>7</v>
      </c>
      <c r="C5634" s="5" t="s">
        <v>44</v>
      </c>
      <c r="D5634" s="3">
        <v>21813</v>
      </c>
    </row>
    <row r="5635" spans="1:4" x14ac:dyDescent="0.25">
      <c r="A5635" s="5">
        <v>2008</v>
      </c>
      <c r="B5635" s="5" t="s">
        <v>8</v>
      </c>
      <c r="C5635" s="5" t="s">
        <v>44</v>
      </c>
      <c r="D5635" s="3">
        <v>21765</v>
      </c>
    </row>
    <row r="5636" spans="1:4" x14ac:dyDescent="0.25">
      <c r="A5636" s="5">
        <v>2008</v>
      </c>
      <c r="B5636" s="5" t="s">
        <v>9</v>
      </c>
      <c r="C5636" s="5" t="s">
        <v>44</v>
      </c>
      <c r="D5636" s="3">
        <v>21480</v>
      </c>
    </row>
    <row r="5637" spans="1:4" x14ac:dyDescent="0.25">
      <c r="A5637" s="5">
        <v>2008</v>
      </c>
      <c r="B5637" s="5" t="s">
        <v>10</v>
      </c>
      <c r="C5637" s="5" t="s">
        <v>44</v>
      </c>
      <c r="D5637" s="3">
        <v>20435</v>
      </c>
    </row>
    <row r="5638" spans="1:4" x14ac:dyDescent="0.25">
      <c r="A5638" s="5">
        <v>2008</v>
      </c>
      <c r="B5638" s="5" t="s">
        <v>11</v>
      </c>
      <c r="C5638" s="5" t="s">
        <v>44</v>
      </c>
      <c r="D5638" s="3">
        <v>19172</v>
      </c>
    </row>
    <row r="5639" spans="1:4" x14ac:dyDescent="0.25">
      <c r="A5639" s="5">
        <v>2009</v>
      </c>
      <c r="B5639" s="5" t="s">
        <v>12</v>
      </c>
      <c r="C5639" s="5" t="s">
        <v>44</v>
      </c>
      <c r="D5639" s="3">
        <v>18263</v>
      </c>
    </row>
    <row r="5640" spans="1:4" x14ac:dyDescent="0.25">
      <c r="A5640" s="5">
        <v>2009</v>
      </c>
      <c r="B5640" s="5" t="s">
        <v>13</v>
      </c>
      <c r="C5640" s="5" t="s">
        <v>44</v>
      </c>
      <c r="D5640" s="3">
        <v>17806</v>
      </c>
    </row>
    <row r="5641" spans="1:4" x14ac:dyDescent="0.25">
      <c r="A5641" s="5">
        <v>2009</v>
      </c>
      <c r="B5641" s="5" t="s">
        <v>14</v>
      </c>
      <c r="C5641" s="5" t="s">
        <v>44</v>
      </c>
      <c r="D5641" s="3">
        <v>18155</v>
      </c>
    </row>
    <row r="5642" spans="1:4" x14ac:dyDescent="0.25">
      <c r="A5642" s="5">
        <v>2009</v>
      </c>
      <c r="B5642" s="5" t="s">
        <v>15</v>
      </c>
      <c r="C5642" s="5" t="s">
        <v>44</v>
      </c>
      <c r="D5642" s="3">
        <v>17855</v>
      </c>
    </row>
    <row r="5643" spans="1:4" x14ac:dyDescent="0.25">
      <c r="A5643" s="5">
        <v>2009</v>
      </c>
      <c r="B5643" s="5" t="s">
        <v>4</v>
      </c>
      <c r="C5643" s="5" t="s">
        <v>44</v>
      </c>
      <c r="D5643" s="3">
        <v>18811</v>
      </c>
    </row>
    <row r="5644" spans="1:4" x14ac:dyDescent="0.25">
      <c r="A5644" s="5">
        <v>2009</v>
      </c>
      <c r="B5644" s="5" t="s">
        <v>5</v>
      </c>
      <c r="C5644" s="5" t="s">
        <v>44</v>
      </c>
      <c r="D5644" s="3">
        <v>18586</v>
      </c>
    </row>
    <row r="5645" spans="1:4" x14ac:dyDescent="0.25">
      <c r="A5645" s="5">
        <v>2009</v>
      </c>
      <c r="B5645" s="5" t="s">
        <v>6</v>
      </c>
      <c r="C5645" s="5" t="s">
        <v>44</v>
      </c>
      <c r="D5645" s="3">
        <v>17287</v>
      </c>
    </row>
    <row r="5646" spans="1:4" x14ac:dyDescent="0.25">
      <c r="A5646" s="5">
        <v>2009</v>
      </c>
      <c r="B5646" s="5" t="s">
        <v>7</v>
      </c>
      <c r="C5646" s="5" t="s">
        <v>44</v>
      </c>
      <c r="D5646" s="3">
        <v>17934</v>
      </c>
    </row>
    <row r="5647" spans="1:4" x14ac:dyDescent="0.25">
      <c r="A5647" s="5">
        <v>2009</v>
      </c>
      <c r="B5647" s="5" t="s">
        <v>8</v>
      </c>
      <c r="C5647" s="5" t="s">
        <v>44</v>
      </c>
      <c r="D5647" s="3">
        <v>19592</v>
      </c>
    </row>
    <row r="5648" spans="1:4" x14ac:dyDescent="0.25">
      <c r="A5648" s="5">
        <v>2009</v>
      </c>
      <c r="B5648" s="5" t="s">
        <v>9</v>
      </c>
      <c r="C5648" s="5" t="s">
        <v>44</v>
      </c>
      <c r="D5648" s="3">
        <v>19367</v>
      </c>
    </row>
    <row r="5649" spans="1:4" x14ac:dyDescent="0.25">
      <c r="A5649" s="5">
        <v>2009</v>
      </c>
      <c r="B5649" s="5" t="s">
        <v>10</v>
      </c>
      <c r="C5649" s="5" t="s">
        <v>44</v>
      </c>
      <c r="D5649" s="3">
        <v>17399</v>
      </c>
    </row>
    <row r="5650" spans="1:4" x14ac:dyDescent="0.25">
      <c r="A5650" s="5">
        <v>2009</v>
      </c>
      <c r="B5650" s="5" t="s">
        <v>11</v>
      </c>
      <c r="C5650" s="5" t="s">
        <v>44</v>
      </c>
      <c r="D5650" s="3">
        <v>16994</v>
      </c>
    </row>
    <row r="5651" spans="1:4" x14ac:dyDescent="0.25">
      <c r="A5651" s="5">
        <v>2010</v>
      </c>
      <c r="B5651" s="5" t="s">
        <v>12</v>
      </c>
      <c r="C5651" s="5" t="s">
        <v>44</v>
      </c>
      <c r="D5651" s="3">
        <v>15040</v>
      </c>
    </row>
    <row r="5652" spans="1:4" x14ac:dyDescent="0.25">
      <c r="A5652" s="5">
        <v>2010</v>
      </c>
      <c r="B5652" s="5" t="s">
        <v>13</v>
      </c>
      <c r="C5652" s="5" t="s">
        <v>44</v>
      </c>
      <c r="D5652" s="3">
        <v>16922</v>
      </c>
    </row>
    <row r="5653" spans="1:4" x14ac:dyDescent="0.25">
      <c r="A5653" s="5">
        <v>2010</v>
      </c>
      <c r="B5653" s="5" t="s">
        <v>14</v>
      </c>
      <c r="C5653" s="5" t="s">
        <v>44</v>
      </c>
      <c r="D5653" s="3">
        <v>18632</v>
      </c>
    </row>
    <row r="5654" spans="1:4" x14ac:dyDescent="0.25">
      <c r="A5654" s="5">
        <v>2010</v>
      </c>
      <c r="B5654" s="5" t="s">
        <v>15</v>
      </c>
      <c r="C5654" s="5" t="s">
        <v>44</v>
      </c>
      <c r="D5654" s="3">
        <v>17334</v>
      </c>
    </row>
    <row r="5655" spans="1:4" x14ac:dyDescent="0.25">
      <c r="A5655" s="5">
        <v>2010</v>
      </c>
      <c r="B5655" s="5" t="s">
        <v>4</v>
      </c>
      <c r="C5655" s="5" t="s">
        <v>44</v>
      </c>
      <c r="D5655" s="3">
        <v>16234</v>
      </c>
    </row>
    <row r="5656" spans="1:4" x14ac:dyDescent="0.25">
      <c r="A5656" s="5">
        <v>2010</v>
      </c>
      <c r="B5656" s="5" t="s">
        <v>5</v>
      </c>
      <c r="C5656" s="5" t="s">
        <v>44</v>
      </c>
      <c r="D5656" s="3">
        <v>17704</v>
      </c>
    </row>
    <row r="5657" spans="1:4" x14ac:dyDescent="0.25">
      <c r="A5657" s="5">
        <v>2010</v>
      </c>
      <c r="B5657" s="5" t="s">
        <v>6</v>
      </c>
      <c r="C5657" s="5" t="s">
        <v>44</v>
      </c>
      <c r="D5657" s="3">
        <v>16989</v>
      </c>
    </row>
    <row r="5658" spans="1:4" x14ac:dyDescent="0.25">
      <c r="A5658" s="5">
        <v>2010</v>
      </c>
      <c r="B5658" s="5" t="s">
        <v>7</v>
      </c>
      <c r="C5658" s="5" t="s">
        <v>44</v>
      </c>
      <c r="D5658" s="3">
        <v>17463</v>
      </c>
    </row>
    <row r="5659" spans="1:4" x14ac:dyDescent="0.25">
      <c r="A5659" s="5">
        <v>2010</v>
      </c>
      <c r="B5659" s="5" t="s">
        <v>8</v>
      </c>
      <c r="C5659" s="5" t="s">
        <v>44</v>
      </c>
      <c r="D5659" s="3">
        <v>17888</v>
      </c>
    </row>
    <row r="5660" spans="1:4" x14ac:dyDescent="0.25">
      <c r="A5660" s="5">
        <v>2010</v>
      </c>
      <c r="B5660" s="5" t="s">
        <v>9</v>
      </c>
      <c r="C5660" s="5" t="s">
        <v>44</v>
      </c>
      <c r="D5660" s="3">
        <v>15675</v>
      </c>
    </row>
    <row r="5661" spans="1:4" x14ac:dyDescent="0.25">
      <c r="A5661" s="5">
        <v>2010</v>
      </c>
      <c r="B5661" s="5" t="s">
        <v>10</v>
      </c>
      <c r="C5661" s="5" t="s">
        <v>44</v>
      </c>
      <c r="D5661" s="3">
        <v>16396</v>
      </c>
    </row>
    <row r="5662" spans="1:4" x14ac:dyDescent="0.25">
      <c r="A5662" s="5">
        <v>2010</v>
      </c>
      <c r="B5662" s="5" t="s">
        <v>11</v>
      </c>
      <c r="C5662" s="5" t="s">
        <v>44</v>
      </c>
      <c r="D5662" s="3">
        <v>15246</v>
      </c>
    </row>
    <row r="5663" spans="1:4" x14ac:dyDescent="0.25">
      <c r="A5663" s="5">
        <v>2011</v>
      </c>
      <c r="B5663" s="5" t="s">
        <v>12</v>
      </c>
      <c r="C5663" s="5" t="s">
        <v>44</v>
      </c>
      <c r="D5663" s="3">
        <v>12810</v>
      </c>
    </row>
    <row r="5664" spans="1:4" x14ac:dyDescent="0.25">
      <c r="A5664" s="5">
        <v>2011</v>
      </c>
      <c r="B5664" s="5" t="s">
        <v>13</v>
      </c>
      <c r="C5664" s="5" t="s">
        <v>44</v>
      </c>
      <c r="D5664" s="3">
        <v>12502</v>
      </c>
    </row>
    <row r="5665" spans="1:4" x14ac:dyDescent="0.25">
      <c r="A5665" s="5">
        <v>2011</v>
      </c>
      <c r="B5665" s="5" t="s">
        <v>14</v>
      </c>
      <c r="C5665" s="5" t="s">
        <v>44</v>
      </c>
      <c r="D5665" s="3">
        <v>10877</v>
      </c>
    </row>
    <row r="5666" spans="1:4" x14ac:dyDescent="0.25">
      <c r="A5666" s="5">
        <v>2011</v>
      </c>
      <c r="B5666" s="5" t="s">
        <v>15</v>
      </c>
      <c r="C5666" s="5" t="s">
        <v>44</v>
      </c>
      <c r="D5666" s="3">
        <v>11691</v>
      </c>
    </row>
    <row r="5667" spans="1:4" x14ac:dyDescent="0.25">
      <c r="A5667" s="5">
        <v>2011</v>
      </c>
      <c r="B5667" s="5" t="s">
        <v>4</v>
      </c>
      <c r="C5667" s="5" t="s">
        <v>44</v>
      </c>
      <c r="D5667" s="3">
        <v>9682</v>
      </c>
    </row>
    <row r="5668" spans="1:4" x14ac:dyDescent="0.25">
      <c r="A5668" s="5">
        <v>2011</v>
      </c>
      <c r="B5668" s="5" t="s">
        <v>5</v>
      </c>
      <c r="C5668" s="5" t="s">
        <v>44</v>
      </c>
      <c r="D5668" s="3">
        <v>8592</v>
      </c>
    </row>
    <row r="5669" spans="1:4" x14ac:dyDescent="0.25">
      <c r="A5669" s="5">
        <v>2011</v>
      </c>
      <c r="B5669" s="5" t="s">
        <v>6</v>
      </c>
      <c r="C5669" s="5" t="s">
        <v>44</v>
      </c>
      <c r="D5669" s="3">
        <v>4432</v>
      </c>
    </row>
    <row r="5670" spans="1:4" x14ac:dyDescent="0.25">
      <c r="A5670" s="5">
        <v>2011</v>
      </c>
      <c r="B5670" s="5" t="s">
        <v>7</v>
      </c>
      <c r="C5670" s="5" t="s">
        <v>44</v>
      </c>
      <c r="D5670" s="3">
        <v>5222</v>
      </c>
    </row>
    <row r="5671" spans="1:4" x14ac:dyDescent="0.25">
      <c r="A5671" s="5">
        <v>2011</v>
      </c>
      <c r="B5671" s="5" t="s">
        <v>8</v>
      </c>
      <c r="C5671" s="5" t="s">
        <v>44</v>
      </c>
      <c r="D5671" s="3">
        <v>6614</v>
      </c>
    </row>
    <row r="5672" spans="1:4" x14ac:dyDescent="0.25">
      <c r="A5672" s="5">
        <v>2011</v>
      </c>
      <c r="B5672" s="5" t="s">
        <v>9</v>
      </c>
      <c r="C5672" s="5" t="s">
        <v>44</v>
      </c>
      <c r="D5672" s="3">
        <v>5704</v>
      </c>
    </row>
    <row r="5673" spans="1:4" x14ac:dyDescent="0.25">
      <c r="A5673" s="5">
        <v>2011</v>
      </c>
      <c r="B5673" s="5" t="s">
        <v>10</v>
      </c>
      <c r="C5673" s="5" t="s">
        <v>44</v>
      </c>
      <c r="D5673" s="3">
        <v>9983</v>
      </c>
    </row>
    <row r="5674" spans="1:4" x14ac:dyDescent="0.25">
      <c r="A5674" s="5">
        <v>2011</v>
      </c>
      <c r="B5674" s="5" t="s">
        <v>11</v>
      </c>
      <c r="C5674" s="5" t="s">
        <v>44</v>
      </c>
      <c r="D5674" s="3">
        <v>8713</v>
      </c>
    </row>
    <row r="5675" spans="1:4" x14ac:dyDescent="0.25">
      <c r="A5675" s="5">
        <v>2012</v>
      </c>
      <c r="B5675" s="5" t="s">
        <v>12</v>
      </c>
      <c r="C5675" s="5" t="s">
        <v>44</v>
      </c>
      <c r="D5675" s="3">
        <v>7112</v>
      </c>
    </row>
    <row r="5676" spans="1:4" x14ac:dyDescent="0.25">
      <c r="A5676" s="5">
        <v>2012</v>
      </c>
      <c r="B5676" s="5" t="s">
        <v>13</v>
      </c>
      <c r="C5676" s="5" t="s">
        <v>44</v>
      </c>
      <c r="D5676" s="3">
        <v>6235</v>
      </c>
    </row>
    <row r="5677" spans="1:4" x14ac:dyDescent="0.25">
      <c r="A5677" s="5">
        <v>2012</v>
      </c>
      <c r="B5677" s="5" t="s">
        <v>14</v>
      </c>
      <c r="C5677" s="5" t="s">
        <v>44</v>
      </c>
      <c r="D5677" s="3">
        <v>8036</v>
      </c>
    </row>
    <row r="5678" spans="1:4" x14ac:dyDescent="0.25">
      <c r="A5678" s="5">
        <v>2012</v>
      </c>
      <c r="B5678" s="5" t="s">
        <v>15</v>
      </c>
      <c r="C5678" s="5" t="s">
        <v>44</v>
      </c>
      <c r="D5678" s="3">
        <v>6681</v>
      </c>
    </row>
    <row r="5679" spans="1:4" x14ac:dyDescent="0.25">
      <c r="A5679" s="5">
        <v>2012</v>
      </c>
      <c r="B5679" s="5" t="s">
        <v>4</v>
      </c>
      <c r="C5679" s="5" t="s">
        <v>44</v>
      </c>
      <c r="D5679" s="3">
        <v>8404</v>
      </c>
    </row>
    <row r="5680" spans="1:4" x14ac:dyDescent="0.25">
      <c r="A5680" s="5">
        <v>2012</v>
      </c>
      <c r="B5680" s="5" t="s">
        <v>5</v>
      </c>
      <c r="C5680" s="5" t="s">
        <v>44</v>
      </c>
      <c r="D5680" s="3">
        <v>8522</v>
      </c>
    </row>
    <row r="5681" spans="1:4" x14ac:dyDescent="0.25">
      <c r="A5681" s="5">
        <v>2012</v>
      </c>
      <c r="B5681" s="5" t="s">
        <v>6</v>
      </c>
      <c r="C5681" s="5" t="s">
        <v>44</v>
      </c>
      <c r="D5681" s="3">
        <v>11421</v>
      </c>
    </row>
    <row r="5682" spans="1:4" x14ac:dyDescent="0.25">
      <c r="A5682" s="5">
        <v>2012</v>
      </c>
      <c r="B5682" s="5" t="s">
        <v>7</v>
      </c>
      <c r="C5682" s="5" t="s">
        <v>44</v>
      </c>
      <c r="D5682" s="3">
        <v>9148</v>
      </c>
    </row>
    <row r="5683" spans="1:4" x14ac:dyDescent="0.25">
      <c r="A5683" s="5">
        <v>2012</v>
      </c>
      <c r="B5683" s="5" t="s">
        <v>8</v>
      </c>
      <c r="C5683" s="5" t="s">
        <v>44</v>
      </c>
      <c r="D5683" s="3">
        <v>9758</v>
      </c>
    </row>
    <row r="5684" spans="1:4" x14ac:dyDescent="0.25">
      <c r="A5684" s="5">
        <v>2012</v>
      </c>
      <c r="B5684" s="5" t="s">
        <v>9</v>
      </c>
      <c r="C5684" s="5" t="s">
        <v>44</v>
      </c>
      <c r="D5684" s="3">
        <v>9471</v>
      </c>
    </row>
    <row r="5685" spans="1:4" x14ac:dyDescent="0.25">
      <c r="A5685" s="5">
        <v>2012</v>
      </c>
      <c r="B5685" s="5" t="s">
        <v>10</v>
      </c>
      <c r="C5685" s="5" t="s">
        <v>44</v>
      </c>
      <c r="D5685" s="3">
        <v>7366</v>
      </c>
    </row>
    <row r="5686" spans="1:4" x14ac:dyDescent="0.25">
      <c r="A5686" s="5">
        <v>2012</v>
      </c>
      <c r="B5686" s="5" t="s">
        <v>11</v>
      </c>
      <c r="C5686" s="5" t="s">
        <v>44</v>
      </c>
      <c r="D5686" s="3">
        <v>8124</v>
      </c>
    </row>
    <row r="5687" spans="1:4" x14ac:dyDescent="0.25">
      <c r="A5687" s="5">
        <v>2013</v>
      </c>
      <c r="B5687" s="5" t="s">
        <v>12</v>
      </c>
      <c r="C5687" s="5" t="s">
        <v>44</v>
      </c>
      <c r="D5687" s="3">
        <v>6878</v>
      </c>
    </row>
    <row r="5688" spans="1:4" x14ac:dyDescent="0.25">
      <c r="A5688" s="5">
        <v>2013</v>
      </c>
      <c r="B5688" s="5" t="s">
        <v>13</v>
      </c>
      <c r="C5688" s="5" t="s">
        <v>44</v>
      </c>
      <c r="D5688" s="3">
        <v>6186</v>
      </c>
    </row>
    <row r="5689" spans="1:4" x14ac:dyDescent="0.25">
      <c r="A5689" s="5">
        <v>2013</v>
      </c>
      <c r="B5689" s="5" t="s">
        <v>14</v>
      </c>
      <c r="C5689" s="5" t="s">
        <v>44</v>
      </c>
      <c r="D5689" s="3">
        <v>5578</v>
      </c>
    </row>
    <row r="5690" spans="1:4" x14ac:dyDescent="0.25">
      <c r="A5690" s="5">
        <v>2013</v>
      </c>
      <c r="B5690" s="5" t="s">
        <v>15</v>
      </c>
      <c r="C5690" s="5" t="s">
        <v>44</v>
      </c>
      <c r="D5690" s="3">
        <v>5091</v>
      </c>
    </row>
    <row r="5691" spans="1:4" x14ac:dyDescent="0.25">
      <c r="A5691" s="5">
        <v>2013</v>
      </c>
      <c r="B5691" s="5" t="s">
        <v>4</v>
      </c>
      <c r="C5691" s="5" t="s">
        <v>44</v>
      </c>
      <c r="D5691" s="3">
        <v>6581</v>
      </c>
    </row>
    <row r="5692" spans="1:4" x14ac:dyDescent="0.25">
      <c r="A5692" s="5">
        <v>2013</v>
      </c>
      <c r="B5692" s="5" t="s">
        <v>5</v>
      </c>
      <c r="C5692" s="5" t="s">
        <v>44</v>
      </c>
      <c r="D5692" s="3">
        <v>5309</v>
      </c>
    </row>
    <row r="5693" spans="1:4" x14ac:dyDescent="0.25">
      <c r="A5693" s="5">
        <v>2013</v>
      </c>
      <c r="B5693" s="5" t="s">
        <v>6</v>
      </c>
      <c r="C5693" s="5" t="s">
        <v>44</v>
      </c>
      <c r="D5693" s="3">
        <v>7016</v>
      </c>
    </row>
    <row r="5694" spans="1:4" x14ac:dyDescent="0.25">
      <c r="A5694" s="5">
        <v>2013</v>
      </c>
      <c r="B5694" s="5" t="s">
        <v>7</v>
      </c>
      <c r="C5694" s="5" t="s">
        <v>44</v>
      </c>
      <c r="D5694" s="3">
        <v>6668</v>
      </c>
    </row>
    <row r="5695" spans="1:4" x14ac:dyDescent="0.25">
      <c r="A5695" s="5">
        <v>2013</v>
      </c>
      <c r="B5695" s="5" t="s">
        <v>8</v>
      </c>
      <c r="C5695" s="5" t="s">
        <v>44</v>
      </c>
      <c r="D5695" s="3">
        <v>6080</v>
      </c>
    </row>
    <row r="5696" spans="1:4" x14ac:dyDescent="0.25">
      <c r="A5696" s="5">
        <v>2013</v>
      </c>
      <c r="B5696" s="5" t="s">
        <v>9</v>
      </c>
      <c r="C5696" s="5" t="s">
        <v>44</v>
      </c>
      <c r="D5696" s="3">
        <v>6711</v>
      </c>
    </row>
    <row r="5697" spans="1:4" x14ac:dyDescent="0.25">
      <c r="A5697" s="5">
        <v>2013</v>
      </c>
      <c r="B5697" s="5" t="s">
        <v>10</v>
      </c>
      <c r="C5697" s="5" t="s">
        <v>44</v>
      </c>
      <c r="D5697" s="3">
        <v>6103</v>
      </c>
    </row>
    <row r="5698" spans="1:4" x14ac:dyDescent="0.25">
      <c r="A5698" s="5">
        <v>2013</v>
      </c>
      <c r="B5698" s="5" t="s">
        <v>11</v>
      </c>
      <c r="C5698" s="5" t="s">
        <v>44</v>
      </c>
      <c r="D5698" s="3">
        <v>5067</v>
      </c>
    </row>
    <row r="5699" spans="1:4" x14ac:dyDescent="0.25">
      <c r="A5699" s="5">
        <v>2014</v>
      </c>
      <c r="B5699" s="5" t="s">
        <v>12</v>
      </c>
      <c r="C5699" s="5" t="s">
        <v>44</v>
      </c>
      <c r="D5699" s="3">
        <v>4679</v>
      </c>
    </row>
    <row r="5700" spans="1:4" x14ac:dyDescent="0.25">
      <c r="A5700" s="5">
        <v>2014</v>
      </c>
      <c r="B5700" s="5" t="s">
        <v>13</v>
      </c>
      <c r="C5700" s="5" t="s">
        <v>44</v>
      </c>
      <c r="D5700" s="3">
        <v>3711</v>
      </c>
    </row>
    <row r="5701" spans="1:4" x14ac:dyDescent="0.25">
      <c r="A5701" s="5">
        <v>2014</v>
      </c>
      <c r="B5701" s="5" t="s">
        <v>14</v>
      </c>
      <c r="C5701" s="5" t="s">
        <v>44</v>
      </c>
      <c r="D5701" s="3">
        <v>3538</v>
      </c>
    </row>
    <row r="5702" spans="1:4" x14ac:dyDescent="0.25">
      <c r="A5702" s="5">
        <v>2014</v>
      </c>
      <c r="B5702" s="5" t="s">
        <v>15</v>
      </c>
      <c r="C5702" s="5" t="s">
        <v>44</v>
      </c>
      <c r="D5702" s="3">
        <v>7230</v>
      </c>
    </row>
    <row r="5703" spans="1:4" x14ac:dyDescent="0.25">
      <c r="A5703" s="5">
        <v>2014</v>
      </c>
      <c r="B5703" s="5" t="s">
        <v>4</v>
      </c>
      <c r="C5703" s="5" t="s">
        <v>44</v>
      </c>
      <c r="D5703" s="3">
        <v>7460</v>
      </c>
    </row>
    <row r="5704" spans="1:4" x14ac:dyDescent="0.25">
      <c r="A5704" s="5">
        <v>2014</v>
      </c>
      <c r="B5704" s="5" t="s">
        <v>5</v>
      </c>
      <c r="C5704" s="5" t="s">
        <v>44</v>
      </c>
      <c r="D5704" s="3">
        <v>5382</v>
      </c>
    </row>
    <row r="5705" spans="1:4" x14ac:dyDescent="0.25">
      <c r="A5705" s="5">
        <v>2014</v>
      </c>
      <c r="B5705" s="5" t="s">
        <v>6</v>
      </c>
      <c r="C5705" s="5" t="s">
        <v>44</v>
      </c>
      <c r="D5705" s="3">
        <v>4724</v>
      </c>
    </row>
    <row r="5706" spans="1:4" x14ac:dyDescent="0.25">
      <c r="A5706" s="5">
        <v>2014</v>
      </c>
      <c r="B5706" s="5" t="s">
        <v>7</v>
      </c>
      <c r="C5706" s="5" t="s">
        <v>44</v>
      </c>
      <c r="D5706" s="3">
        <v>5082</v>
      </c>
    </row>
    <row r="5707" spans="1:4" x14ac:dyDescent="0.25">
      <c r="A5707" s="5">
        <v>2014</v>
      </c>
      <c r="B5707" s="5" t="s">
        <v>8</v>
      </c>
      <c r="C5707" s="5" t="s">
        <v>44</v>
      </c>
      <c r="D5707" s="3">
        <v>5568</v>
      </c>
    </row>
    <row r="5708" spans="1:4" x14ac:dyDescent="0.25">
      <c r="A5708" s="5">
        <v>2014</v>
      </c>
      <c r="B5708" s="5" t="s">
        <v>9</v>
      </c>
      <c r="C5708" s="5" t="s">
        <v>44</v>
      </c>
      <c r="D5708" s="3">
        <v>5265</v>
      </c>
    </row>
    <row r="5709" spans="1:4" x14ac:dyDescent="0.25">
      <c r="A5709" s="5">
        <v>2014</v>
      </c>
      <c r="B5709" s="5" t="s">
        <v>10</v>
      </c>
      <c r="C5709" s="5" t="s">
        <v>44</v>
      </c>
      <c r="D5709" s="3">
        <v>4036</v>
      </c>
    </row>
    <row r="5710" spans="1:4" x14ac:dyDescent="0.25">
      <c r="A5710" s="5">
        <v>2014</v>
      </c>
      <c r="B5710" s="5" t="s">
        <v>11</v>
      </c>
      <c r="C5710" s="5" t="s">
        <v>44</v>
      </c>
      <c r="D5710" s="3">
        <v>3140</v>
      </c>
    </row>
    <row r="5711" spans="1:4" x14ac:dyDescent="0.25">
      <c r="A5711" s="5">
        <v>2015</v>
      </c>
      <c r="B5711" s="5" t="s">
        <v>12</v>
      </c>
      <c r="C5711" s="5" t="s">
        <v>44</v>
      </c>
      <c r="D5711" s="3">
        <v>3637</v>
      </c>
    </row>
    <row r="5712" spans="1:4" x14ac:dyDescent="0.25">
      <c r="A5712" s="5">
        <v>2015</v>
      </c>
      <c r="B5712" s="5" t="s">
        <v>13</v>
      </c>
      <c r="C5712" s="5" t="s">
        <v>44</v>
      </c>
      <c r="D5712" s="3">
        <v>3990</v>
      </c>
    </row>
    <row r="5713" spans="1:4" x14ac:dyDescent="0.25">
      <c r="A5713" s="5">
        <v>2015</v>
      </c>
      <c r="B5713" s="5" t="s">
        <v>14</v>
      </c>
      <c r="C5713" s="5" t="s">
        <v>44</v>
      </c>
      <c r="D5713" s="3">
        <v>9423</v>
      </c>
    </row>
    <row r="5714" spans="1:4" x14ac:dyDescent="0.25">
      <c r="A5714" s="5">
        <v>2015</v>
      </c>
      <c r="B5714" s="5" t="s">
        <v>15</v>
      </c>
      <c r="C5714" s="5" t="s">
        <v>44</v>
      </c>
      <c r="D5714" s="3">
        <v>9696</v>
      </c>
    </row>
    <row r="5715" spans="1:4" x14ac:dyDescent="0.25">
      <c r="A5715" s="5">
        <v>2015</v>
      </c>
      <c r="B5715" s="5" t="s">
        <v>4</v>
      </c>
      <c r="C5715" s="5" t="s">
        <v>44</v>
      </c>
      <c r="D5715" s="3">
        <v>9543</v>
      </c>
    </row>
    <row r="5716" spans="1:4" x14ac:dyDescent="0.25">
      <c r="A5716" s="5">
        <v>2015</v>
      </c>
      <c r="B5716" s="5" t="s">
        <v>5</v>
      </c>
      <c r="C5716" s="5" t="s">
        <v>44</v>
      </c>
      <c r="D5716" s="3">
        <v>12432</v>
      </c>
    </row>
    <row r="5717" spans="1:4" x14ac:dyDescent="0.25">
      <c r="A5717" s="5">
        <v>2015</v>
      </c>
      <c r="B5717" s="5" t="s">
        <v>6</v>
      </c>
      <c r="C5717" s="5" t="s">
        <v>44</v>
      </c>
      <c r="D5717" s="3">
        <v>12298</v>
      </c>
    </row>
    <row r="5718" spans="1:4" x14ac:dyDescent="0.25">
      <c r="A5718" s="5">
        <v>2015</v>
      </c>
      <c r="B5718" s="5" t="s">
        <v>7</v>
      </c>
      <c r="C5718" s="5" t="s">
        <v>44</v>
      </c>
      <c r="D5718" s="3">
        <v>13267</v>
      </c>
    </row>
    <row r="5719" spans="1:4" x14ac:dyDescent="0.25">
      <c r="A5719" s="5">
        <v>2015</v>
      </c>
      <c r="B5719" s="5" t="s">
        <v>8</v>
      </c>
      <c r="C5719" s="5" t="s">
        <v>44</v>
      </c>
      <c r="D5719" s="3">
        <v>14191</v>
      </c>
    </row>
    <row r="5720" spans="1:4" x14ac:dyDescent="0.25">
      <c r="A5720" s="5">
        <v>2015</v>
      </c>
      <c r="B5720" s="5" t="s">
        <v>9</v>
      </c>
      <c r="C5720" s="5" t="s">
        <v>44</v>
      </c>
      <c r="D5720" s="3">
        <v>15485</v>
      </c>
    </row>
    <row r="5721" spans="1:4" x14ac:dyDescent="0.25">
      <c r="A5721" s="5">
        <v>2015</v>
      </c>
      <c r="B5721" s="5" t="s">
        <v>10</v>
      </c>
      <c r="C5721" s="5" t="s">
        <v>44</v>
      </c>
      <c r="D5721" s="3">
        <v>18662</v>
      </c>
    </row>
    <row r="5722" spans="1:4" x14ac:dyDescent="0.25">
      <c r="A5722" s="5">
        <v>2015</v>
      </c>
      <c r="B5722" s="5" t="s">
        <v>11</v>
      </c>
      <c r="C5722" s="5" t="s">
        <v>44</v>
      </c>
      <c r="D5722" s="3">
        <v>18276</v>
      </c>
    </row>
    <row r="5723" spans="1:4" x14ac:dyDescent="0.25">
      <c r="A5723" s="5">
        <v>2016</v>
      </c>
      <c r="B5723" s="5" t="s">
        <v>12</v>
      </c>
      <c r="C5723" s="5" t="s">
        <v>44</v>
      </c>
      <c r="D5723" s="3">
        <v>13437</v>
      </c>
    </row>
    <row r="5724" spans="1:4" x14ac:dyDescent="0.25">
      <c r="A5724" s="5">
        <v>2016</v>
      </c>
      <c r="B5724" s="5" t="s">
        <v>13</v>
      </c>
      <c r="C5724" s="5" t="s">
        <v>44</v>
      </c>
      <c r="D5724" s="3">
        <v>15061</v>
      </c>
    </row>
    <row r="5725" spans="1:4" x14ac:dyDescent="0.25">
      <c r="A5725" s="5">
        <v>2016</v>
      </c>
      <c r="B5725" s="5" t="s">
        <v>14</v>
      </c>
      <c r="C5725" s="5" t="s">
        <v>44</v>
      </c>
      <c r="D5725" s="3">
        <v>20104</v>
      </c>
    </row>
    <row r="5726" spans="1:4" x14ac:dyDescent="0.25">
      <c r="A5726" s="5">
        <v>2016</v>
      </c>
      <c r="B5726" s="5" t="s">
        <v>15</v>
      </c>
      <c r="C5726" s="5" t="s">
        <v>44</v>
      </c>
      <c r="D5726" s="3">
        <v>19740</v>
      </c>
    </row>
    <row r="5727" spans="1:4" x14ac:dyDescent="0.25">
      <c r="A5727" s="5">
        <v>2016</v>
      </c>
      <c r="B5727" s="5" t="s">
        <v>4</v>
      </c>
      <c r="C5727" s="5" t="s">
        <v>44</v>
      </c>
      <c r="D5727" s="3">
        <v>17755</v>
      </c>
    </row>
    <row r="5728" spans="1:4" x14ac:dyDescent="0.25">
      <c r="A5728" s="5">
        <v>2016</v>
      </c>
      <c r="B5728" s="5" t="s">
        <v>5</v>
      </c>
      <c r="C5728" s="5" t="s">
        <v>44</v>
      </c>
      <c r="D5728" s="3">
        <v>14817</v>
      </c>
    </row>
    <row r="5729" spans="1:4" x14ac:dyDescent="0.25">
      <c r="A5729" s="5">
        <v>2016</v>
      </c>
      <c r="B5729" s="5" t="s">
        <v>6</v>
      </c>
      <c r="C5729" s="5" t="s">
        <v>44</v>
      </c>
      <c r="D5729" s="3">
        <v>13282</v>
      </c>
    </row>
    <row r="5730" spans="1:4" x14ac:dyDescent="0.25">
      <c r="A5730" s="5">
        <v>2016</v>
      </c>
      <c r="B5730" s="5" t="s">
        <v>7</v>
      </c>
      <c r="C5730" s="5" t="s">
        <v>44</v>
      </c>
      <c r="D5730" s="3">
        <v>14656</v>
      </c>
    </row>
    <row r="5731" spans="1:4" x14ac:dyDescent="0.25">
      <c r="A5731" s="5">
        <v>2016</v>
      </c>
      <c r="B5731" s="5" t="s">
        <v>8</v>
      </c>
      <c r="C5731" s="5" t="s">
        <v>44</v>
      </c>
      <c r="D5731" s="3">
        <v>14644</v>
      </c>
    </row>
    <row r="5732" spans="1:4" x14ac:dyDescent="0.25">
      <c r="A5732" s="5">
        <v>2016</v>
      </c>
      <c r="B5732" s="5" t="s">
        <v>9</v>
      </c>
      <c r="C5732" s="5" t="s">
        <v>44</v>
      </c>
      <c r="D5732" s="3">
        <v>12853</v>
      </c>
    </row>
    <row r="5733" spans="1:4" x14ac:dyDescent="0.25">
      <c r="A5733" s="5">
        <v>2016</v>
      </c>
      <c r="B5733" s="5" t="s">
        <v>10</v>
      </c>
      <c r="C5733" s="5" t="s">
        <v>44</v>
      </c>
      <c r="D5733" s="3">
        <v>14363</v>
      </c>
    </row>
    <row r="5734" spans="1:4" x14ac:dyDescent="0.25">
      <c r="A5734" s="5">
        <v>2016</v>
      </c>
      <c r="B5734" s="5" t="s">
        <v>11</v>
      </c>
      <c r="C5734" s="5" t="s">
        <v>44</v>
      </c>
      <c r="D5734" s="3">
        <v>13254</v>
      </c>
    </row>
    <row r="5735" spans="1:4" x14ac:dyDescent="0.25">
      <c r="A5735" s="5">
        <v>2017</v>
      </c>
      <c r="B5735" s="5" t="s">
        <v>12</v>
      </c>
      <c r="C5735" s="5" t="s">
        <v>44</v>
      </c>
      <c r="D5735" s="3">
        <v>10359</v>
      </c>
    </row>
    <row r="5736" spans="1:4" x14ac:dyDescent="0.25">
      <c r="A5736" s="5">
        <v>2017</v>
      </c>
      <c r="B5736" s="5" t="s">
        <v>13</v>
      </c>
      <c r="C5736" s="5" t="s">
        <v>44</v>
      </c>
      <c r="D5736" s="3">
        <v>11322</v>
      </c>
    </row>
    <row r="5737" spans="1:4" x14ac:dyDescent="0.25">
      <c r="A5737" s="5">
        <v>2017</v>
      </c>
      <c r="B5737" s="5" t="s">
        <v>14</v>
      </c>
      <c r="C5737" s="5" t="s">
        <v>44</v>
      </c>
      <c r="D5737" s="3">
        <v>17487</v>
      </c>
    </row>
    <row r="5738" spans="1:4" x14ac:dyDescent="0.25">
      <c r="A5738" s="5">
        <v>2017</v>
      </c>
      <c r="B5738" s="5" t="s">
        <v>15</v>
      </c>
      <c r="C5738" s="5" t="s">
        <v>44</v>
      </c>
      <c r="D5738" s="3">
        <v>15533</v>
      </c>
    </row>
    <row r="5739" spans="1:4" x14ac:dyDescent="0.25">
      <c r="A5739" s="5">
        <v>2017</v>
      </c>
      <c r="B5739" s="5" t="s">
        <v>4</v>
      </c>
      <c r="C5739" s="5" t="s">
        <v>44</v>
      </c>
      <c r="D5739" s="3">
        <v>18666</v>
      </c>
    </row>
    <row r="5740" spans="1:4" x14ac:dyDescent="0.25">
      <c r="A5740" s="5">
        <v>2017</v>
      </c>
      <c r="B5740" s="5" t="s">
        <v>5</v>
      </c>
      <c r="C5740" s="5" t="s">
        <v>44</v>
      </c>
      <c r="D5740" s="3">
        <v>18430</v>
      </c>
    </row>
    <row r="5741" spans="1:4" x14ac:dyDescent="0.25">
      <c r="A5741" s="5">
        <v>2017</v>
      </c>
      <c r="B5741" s="5" t="s">
        <v>6</v>
      </c>
      <c r="C5741" s="5" t="s">
        <v>44</v>
      </c>
      <c r="D5741" s="3">
        <v>26614</v>
      </c>
    </row>
    <row r="5742" spans="1:4" x14ac:dyDescent="0.25">
      <c r="A5742" s="5">
        <v>2017</v>
      </c>
      <c r="B5742" s="5" t="s">
        <v>7</v>
      </c>
      <c r="C5742" s="5" t="s">
        <v>44</v>
      </c>
      <c r="D5742" s="3">
        <v>26767</v>
      </c>
    </row>
    <row r="5743" spans="1:4" x14ac:dyDescent="0.25">
      <c r="A5743" s="5">
        <v>2017</v>
      </c>
      <c r="B5743" s="5" t="s">
        <v>8</v>
      </c>
      <c r="C5743" s="5" t="s">
        <v>44</v>
      </c>
      <c r="D5743" s="3">
        <v>33151</v>
      </c>
    </row>
    <row r="5744" spans="1:4" x14ac:dyDescent="0.25">
      <c r="A5744" s="5">
        <v>2017</v>
      </c>
      <c r="B5744" s="5" t="s">
        <v>9</v>
      </c>
      <c r="C5744" s="5" t="s">
        <v>44</v>
      </c>
      <c r="D5744" s="3">
        <v>33358</v>
      </c>
    </row>
    <row r="5745" spans="1:4" x14ac:dyDescent="0.25">
      <c r="A5745" s="5">
        <v>2017</v>
      </c>
      <c r="B5745" s="5" t="s">
        <v>10</v>
      </c>
      <c r="C5745" s="5" t="s">
        <v>44</v>
      </c>
      <c r="D5745" s="3">
        <v>33170</v>
      </c>
    </row>
    <row r="5746" spans="1:4" x14ac:dyDescent="0.25">
      <c r="A5746" s="5">
        <v>2017</v>
      </c>
      <c r="B5746" s="5" t="s">
        <v>11</v>
      </c>
      <c r="C5746" s="5" t="s">
        <v>44</v>
      </c>
      <c r="D5746" s="3">
        <v>26656</v>
      </c>
    </row>
    <row r="5747" spans="1:4" x14ac:dyDescent="0.25">
      <c r="A5747" s="5">
        <v>2018</v>
      </c>
      <c r="B5747" s="5" t="s">
        <v>12</v>
      </c>
      <c r="C5747" s="5" t="s">
        <v>44</v>
      </c>
      <c r="D5747" s="3">
        <v>24105</v>
      </c>
    </row>
    <row r="5748" spans="1:4" x14ac:dyDescent="0.25">
      <c r="A5748" s="5">
        <v>2018</v>
      </c>
      <c r="B5748" s="5" t="s">
        <v>13</v>
      </c>
      <c r="C5748" s="5" t="s">
        <v>44</v>
      </c>
      <c r="D5748" s="3">
        <v>24144</v>
      </c>
    </row>
    <row r="5749" spans="1:4" x14ac:dyDescent="0.25">
      <c r="A5749" s="5">
        <v>2018</v>
      </c>
      <c r="B5749" s="5" t="s">
        <v>14</v>
      </c>
      <c r="C5749" s="5" t="s">
        <v>44</v>
      </c>
      <c r="D5749" s="3">
        <v>30844</v>
      </c>
    </row>
    <row r="5750" spans="1:4" x14ac:dyDescent="0.25">
      <c r="A5750" s="5">
        <v>2018</v>
      </c>
      <c r="B5750" s="5" t="s">
        <v>15</v>
      </c>
      <c r="C5750" s="5" t="s">
        <v>44</v>
      </c>
      <c r="D5750" s="3">
        <v>27141</v>
      </c>
    </row>
    <row r="5751" spans="1:4" x14ac:dyDescent="0.25">
      <c r="A5751" s="5">
        <v>2018</v>
      </c>
      <c r="B5751" s="5" t="s">
        <v>4</v>
      </c>
      <c r="C5751" s="5" t="s">
        <v>44</v>
      </c>
      <c r="D5751" s="3">
        <v>25938</v>
      </c>
    </row>
    <row r="5752" spans="1:4" x14ac:dyDescent="0.25">
      <c r="A5752" s="5">
        <v>2018</v>
      </c>
      <c r="B5752" s="5" t="s">
        <v>5</v>
      </c>
      <c r="C5752" s="5" t="s">
        <v>44</v>
      </c>
      <c r="D5752" s="3">
        <v>25503</v>
      </c>
    </row>
    <row r="5753" spans="1:4" x14ac:dyDescent="0.25">
      <c r="A5753" s="5">
        <v>2018</v>
      </c>
      <c r="B5753" s="5" t="s">
        <v>6</v>
      </c>
      <c r="C5753" s="5" t="s">
        <v>44</v>
      </c>
      <c r="D5753" s="3">
        <v>25975</v>
      </c>
    </row>
    <row r="5754" spans="1:4" x14ac:dyDescent="0.25">
      <c r="A5754" s="5">
        <v>2018</v>
      </c>
      <c r="B5754" s="5" t="s">
        <v>7</v>
      </c>
      <c r="C5754" s="5" t="s">
        <v>44</v>
      </c>
      <c r="D5754" s="3">
        <v>28088</v>
      </c>
    </row>
    <row r="5755" spans="1:4" x14ac:dyDescent="0.25">
      <c r="A5755" s="5">
        <v>2018</v>
      </c>
      <c r="B5755" s="5" t="s">
        <v>8</v>
      </c>
      <c r="C5755" s="5" t="s">
        <v>44</v>
      </c>
      <c r="D5755" s="3">
        <v>26713</v>
      </c>
    </row>
    <row r="5756" spans="1:4" x14ac:dyDescent="0.25">
      <c r="A5756" s="5">
        <v>2018</v>
      </c>
      <c r="B5756" s="5" t="s">
        <v>9</v>
      </c>
      <c r="C5756" s="5" t="s">
        <v>44</v>
      </c>
      <c r="D5756" s="3">
        <v>32956</v>
      </c>
    </row>
    <row r="5757" spans="1:4" x14ac:dyDescent="0.25">
      <c r="A5757" s="5">
        <v>2018</v>
      </c>
      <c r="B5757" s="5" t="s">
        <v>10</v>
      </c>
      <c r="C5757" s="5" t="s">
        <v>44</v>
      </c>
      <c r="D5757" s="3">
        <v>30709</v>
      </c>
    </row>
    <row r="5758" spans="1:4" x14ac:dyDescent="0.25">
      <c r="A5758" s="5">
        <v>2018</v>
      </c>
      <c r="B5758" s="5" t="s">
        <v>11</v>
      </c>
      <c r="C5758" s="5" t="s">
        <v>44</v>
      </c>
      <c r="D5758" s="3">
        <v>21825</v>
      </c>
    </row>
    <row r="5759" spans="1:4" x14ac:dyDescent="0.25">
      <c r="A5759" s="5">
        <v>2019</v>
      </c>
      <c r="B5759" s="5" t="s">
        <v>12</v>
      </c>
      <c r="C5759" s="5" t="s">
        <v>44</v>
      </c>
      <c r="D5759" s="3">
        <v>22208</v>
      </c>
    </row>
    <row r="5760" spans="1:4" x14ac:dyDescent="0.25">
      <c r="A5760" s="5">
        <v>2019</v>
      </c>
      <c r="B5760" s="5" t="s">
        <v>13</v>
      </c>
      <c r="C5760" s="5" t="s">
        <v>44</v>
      </c>
      <c r="D5760" s="3">
        <v>22505</v>
      </c>
    </row>
    <row r="5761" spans="1:4" x14ac:dyDescent="0.25">
      <c r="A5761" s="5">
        <v>2019</v>
      </c>
      <c r="B5761" s="5" t="s">
        <v>14</v>
      </c>
      <c r="C5761" s="5" t="s">
        <v>44</v>
      </c>
      <c r="D5761" s="3">
        <v>26329</v>
      </c>
    </row>
    <row r="5762" spans="1:4" x14ac:dyDescent="0.25">
      <c r="A5762" s="5">
        <v>2019</v>
      </c>
      <c r="B5762" s="5" t="s">
        <v>15</v>
      </c>
      <c r="C5762" s="5" t="s">
        <v>44</v>
      </c>
      <c r="D5762" s="3">
        <v>23817</v>
      </c>
    </row>
    <row r="5763" spans="1:4" x14ac:dyDescent="0.25">
      <c r="A5763" s="5">
        <v>2019</v>
      </c>
      <c r="B5763" s="5" t="s">
        <v>4</v>
      </c>
      <c r="C5763" s="5" t="s">
        <v>44</v>
      </c>
      <c r="D5763" s="3">
        <v>25729</v>
      </c>
    </row>
    <row r="5764" spans="1:4" x14ac:dyDescent="0.25">
      <c r="A5764" s="5">
        <v>2019</v>
      </c>
      <c r="B5764" s="5" t="s">
        <v>5</v>
      </c>
      <c r="C5764" s="5" t="s">
        <v>44</v>
      </c>
      <c r="D5764" s="3">
        <v>21499</v>
      </c>
    </row>
    <row r="5765" spans="1:4" x14ac:dyDescent="0.25">
      <c r="A5765" s="5">
        <v>2019</v>
      </c>
      <c r="B5765" s="5" t="s">
        <v>6</v>
      </c>
      <c r="C5765" s="5" t="s">
        <v>44</v>
      </c>
      <c r="D5765" s="3">
        <v>22085</v>
      </c>
    </row>
    <row r="5766" spans="1:4" x14ac:dyDescent="0.25">
      <c r="A5766" s="5">
        <v>2019</v>
      </c>
      <c r="B5766" s="5" t="s">
        <v>7</v>
      </c>
      <c r="C5766" s="5" t="s">
        <v>44</v>
      </c>
      <c r="D5766" s="3">
        <v>26311</v>
      </c>
    </row>
    <row r="5767" spans="1:4" x14ac:dyDescent="0.25">
      <c r="A5767" s="5">
        <v>2019</v>
      </c>
      <c r="B5767" s="5" t="s">
        <v>8</v>
      </c>
      <c r="C5767" s="5" t="s">
        <v>44</v>
      </c>
      <c r="D5767" s="3">
        <v>24898</v>
      </c>
    </row>
    <row r="5768" spans="1:4" x14ac:dyDescent="0.25">
      <c r="A5768" s="5">
        <v>2019</v>
      </c>
      <c r="B5768" s="5" t="s">
        <v>9</v>
      </c>
      <c r="C5768" s="5" t="s">
        <v>44</v>
      </c>
      <c r="D5768" s="3">
        <v>25973</v>
      </c>
    </row>
    <row r="5769" spans="1:4" x14ac:dyDescent="0.25">
      <c r="A5769" s="5">
        <v>2019</v>
      </c>
      <c r="B5769" s="5" t="s">
        <v>10</v>
      </c>
      <c r="C5769" s="5" t="s">
        <v>44</v>
      </c>
      <c r="D5769" s="3">
        <v>25617</v>
      </c>
    </row>
    <row r="5770" spans="1:4" x14ac:dyDescent="0.25">
      <c r="A5770" s="5">
        <v>2019</v>
      </c>
      <c r="B5770" s="5" t="s">
        <v>11</v>
      </c>
      <c r="C5770" s="5" t="s">
        <v>44</v>
      </c>
      <c r="D5770" s="3">
        <v>22311</v>
      </c>
    </row>
    <row r="5771" spans="1:4" x14ac:dyDescent="0.25">
      <c r="A5771" s="5">
        <v>2020</v>
      </c>
      <c r="B5771" s="5" t="s">
        <v>12</v>
      </c>
      <c r="C5771" s="5" t="s">
        <v>44</v>
      </c>
      <c r="D5771" s="3">
        <v>23639</v>
      </c>
    </row>
    <row r="5772" spans="1:4" x14ac:dyDescent="0.25">
      <c r="A5772" s="5">
        <v>2020</v>
      </c>
      <c r="B5772" s="5" t="s">
        <v>13</v>
      </c>
      <c r="C5772" s="5" t="s">
        <v>44</v>
      </c>
      <c r="D5772" s="3">
        <v>22463</v>
      </c>
    </row>
    <row r="5773" spans="1:4" x14ac:dyDescent="0.25">
      <c r="A5773" s="5">
        <v>2020</v>
      </c>
      <c r="B5773" s="5" t="s">
        <v>14</v>
      </c>
      <c r="C5773" s="5" t="s">
        <v>44</v>
      </c>
      <c r="D5773" s="3">
        <v>16106</v>
      </c>
    </row>
    <row r="5774" spans="1:4" x14ac:dyDescent="0.25">
      <c r="A5774" s="5">
        <v>2020</v>
      </c>
      <c r="B5774" s="5" t="s">
        <v>15</v>
      </c>
      <c r="C5774" s="5" t="s">
        <v>44</v>
      </c>
      <c r="D5774" s="3">
        <v>2400</v>
      </c>
    </row>
    <row r="5775" spans="1:4" x14ac:dyDescent="0.25">
      <c r="A5775" s="5">
        <v>2020</v>
      </c>
      <c r="B5775" s="5" t="s">
        <v>4</v>
      </c>
      <c r="C5775" s="5" t="s">
        <v>44</v>
      </c>
      <c r="D5775" s="3">
        <v>3997</v>
      </c>
    </row>
    <row r="5776" spans="1:4" x14ac:dyDescent="0.25">
      <c r="A5776" s="5">
        <v>2020</v>
      </c>
      <c r="B5776" s="5" t="s">
        <v>5</v>
      </c>
      <c r="C5776" s="5" t="s">
        <v>44</v>
      </c>
      <c r="D5776" s="3">
        <v>3926</v>
      </c>
    </row>
    <row r="5777" spans="1:4" x14ac:dyDescent="0.25">
      <c r="A5777" s="5">
        <v>2020</v>
      </c>
      <c r="B5777" s="5" t="s">
        <v>6</v>
      </c>
      <c r="C5777" s="5" t="s">
        <v>44</v>
      </c>
      <c r="D5777" s="3">
        <v>3498</v>
      </c>
    </row>
    <row r="5778" spans="1:4" x14ac:dyDescent="0.25">
      <c r="A5778" s="5">
        <v>2020</v>
      </c>
      <c r="B5778" s="5" t="s">
        <v>7</v>
      </c>
      <c r="C5778" s="5" t="s">
        <v>44</v>
      </c>
      <c r="D5778" s="3">
        <v>4397</v>
      </c>
    </row>
    <row r="5779" spans="1:4" x14ac:dyDescent="0.25">
      <c r="A5779" s="5">
        <v>2020</v>
      </c>
      <c r="B5779" s="5" t="s">
        <v>8</v>
      </c>
      <c r="C5779" s="5" t="s">
        <v>44</v>
      </c>
      <c r="D5779" s="3">
        <v>5659</v>
      </c>
    </row>
    <row r="5780" spans="1:4" x14ac:dyDescent="0.25">
      <c r="A5780" s="5">
        <v>1994</v>
      </c>
      <c r="B5780" s="5" t="s">
        <v>12</v>
      </c>
      <c r="C5780" s="5" t="s">
        <v>45</v>
      </c>
      <c r="D5780" s="3">
        <v>14555</v>
      </c>
    </row>
    <row r="5781" spans="1:4" x14ac:dyDescent="0.25">
      <c r="A5781" s="5">
        <v>1994</v>
      </c>
      <c r="B5781" s="5" t="s">
        <v>13</v>
      </c>
      <c r="C5781" s="5" t="s">
        <v>45</v>
      </c>
      <c r="D5781" s="3">
        <v>14213</v>
      </c>
    </row>
    <row r="5782" spans="1:4" x14ac:dyDescent="0.25">
      <c r="A5782" s="5">
        <v>1994</v>
      </c>
      <c r="B5782" s="5" t="s">
        <v>14</v>
      </c>
      <c r="C5782" s="5" t="s">
        <v>45</v>
      </c>
      <c r="D5782" s="3">
        <v>19689</v>
      </c>
    </row>
    <row r="5783" spans="1:4" x14ac:dyDescent="0.25">
      <c r="A5783" s="5">
        <v>1994</v>
      </c>
      <c r="B5783" s="5" t="s">
        <v>15</v>
      </c>
      <c r="C5783" s="5" t="s">
        <v>45</v>
      </c>
      <c r="D5783" s="3">
        <v>17794</v>
      </c>
    </row>
    <row r="5784" spans="1:4" x14ac:dyDescent="0.25">
      <c r="A5784" s="5">
        <v>1994</v>
      </c>
      <c r="B5784" s="5" t="s">
        <v>4</v>
      </c>
      <c r="C5784" s="5" t="s">
        <v>45</v>
      </c>
      <c r="D5784" s="3">
        <v>22845</v>
      </c>
    </row>
    <row r="5785" spans="1:4" x14ac:dyDescent="0.25">
      <c r="A5785" s="5">
        <v>1994</v>
      </c>
      <c r="B5785" s="5" t="s">
        <v>5</v>
      </c>
      <c r="C5785" s="5" t="s">
        <v>45</v>
      </c>
      <c r="D5785" s="3">
        <v>20240</v>
      </c>
    </row>
    <row r="5786" spans="1:4" x14ac:dyDescent="0.25">
      <c r="A5786" s="5">
        <v>1994</v>
      </c>
      <c r="B5786" s="5" t="s">
        <v>6</v>
      </c>
      <c r="C5786" s="5" t="s">
        <v>45</v>
      </c>
      <c r="D5786" s="3">
        <v>19983</v>
      </c>
    </row>
    <row r="5787" spans="1:4" x14ac:dyDescent="0.25">
      <c r="A5787" s="5">
        <v>1994</v>
      </c>
      <c r="B5787" s="5" t="s">
        <v>7</v>
      </c>
      <c r="C5787" s="5" t="s">
        <v>45</v>
      </c>
      <c r="D5787" s="3">
        <v>23194</v>
      </c>
    </row>
    <row r="5788" spans="1:4" x14ac:dyDescent="0.25">
      <c r="A5788" s="5">
        <v>1994</v>
      </c>
      <c r="B5788" s="5" t="s">
        <v>8</v>
      </c>
      <c r="C5788" s="5" t="s">
        <v>45</v>
      </c>
      <c r="D5788" s="3">
        <v>24261</v>
      </c>
    </row>
    <row r="5789" spans="1:4" x14ac:dyDescent="0.25">
      <c r="A5789" s="5">
        <v>1994</v>
      </c>
      <c r="B5789" s="5" t="s">
        <v>9</v>
      </c>
      <c r="C5789" s="5" t="s">
        <v>45</v>
      </c>
      <c r="D5789" s="3">
        <v>24142</v>
      </c>
    </row>
    <row r="5790" spans="1:4" x14ac:dyDescent="0.25">
      <c r="A5790" s="5">
        <v>1994</v>
      </c>
      <c r="B5790" s="5" t="s">
        <v>10</v>
      </c>
      <c r="C5790" s="5" t="s">
        <v>45</v>
      </c>
      <c r="D5790" s="3">
        <v>23770</v>
      </c>
    </row>
    <row r="5791" spans="1:4" x14ac:dyDescent="0.25">
      <c r="A5791" s="5">
        <v>1994</v>
      </c>
      <c r="B5791" s="5" t="s">
        <v>11</v>
      </c>
      <c r="C5791" s="5" t="s">
        <v>45</v>
      </c>
      <c r="D5791" s="3">
        <v>22758</v>
      </c>
    </row>
    <row r="5792" spans="1:4" x14ac:dyDescent="0.25">
      <c r="A5792" s="5">
        <v>1995</v>
      </c>
      <c r="B5792" s="5" t="s">
        <v>12</v>
      </c>
      <c r="C5792" s="5" t="s">
        <v>45</v>
      </c>
      <c r="D5792" s="3">
        <v>18286</v>
      </c>
    </row>
    <row r="5793" spans="1:4" x14ac:dyDescent="0.25">
      <c r="A5793" s="5">
        <v>1995</v>
      </c>
      <c r="B5793" s="5" t="s">
        <v>13</v>
      </c>
      <c r="C5793" s="5" t="s">
        <v>45</v>
      </c>
      <c r="D5793" s="3">
        <v>18533</v>
      </c>
    </row>
    <row r="5794" spans="1:4" x14ac:dyDescent="0.25">
      <c r="A5794" s="5">
        <v>1995</v>
      </c>
      <c r="B5794" s="5" t="s">
        <v>14</v>
      </c>
      <c r="C5794" s="5" t="s">
        <v>45</v>
      </c>
      <c r="D5794" s="3">
        <v>27639</v>
      </c>
    </row>
    <row r="5795" spans="1:4" x14ac:dyDescent="0.25">
      <c r="A5795" s="5">
        <v>1995</v>
      </c>
      <c r="B5795" s="5" t="s">
        <v>15</v>
      </c>
      <c r="C5795" s="5" t="s">
        <v>45</v>
      </c>
      <c r="D5795" s="3">
        <v>22347</v>
      </c>
    </row>
    <row r="5796" spans="1:4" x14ac:dyDescent="0.25">
      <c r="A5796" s="5">
        <v>1995</v>
      </c>
      <c r="B5796" s="5" t="s">
        <v>4</v>
      </c>
      <c r="C5796" s="5" t="s">
        <v>45</v>
      </c>
      <c r="D5796" s="3">
        <v>21582</v>
      </c>
    </row>
    <row r="5797" spans="1:4" x14ac:dyDescent="0.25">
      <c r="A5797" s="5">
        <v>1995</v>
      </c>
      <c r="B5797" s="5" t="s">
        <v>5</v>
      </c>
      <c r="C5797" s="5" t="s">
        <v>45</v>
      </c>
      <c r="D5797" s="3">
        <v>21172</v>
      </c>
    </row>
    <row r="5798" spans="1:4" x14ac:dyDescent="0.25">
      <c r="A5798" s="5">
        <v>1995</v>
      </c>
      <c r="B5798" s="5" t="s">
        <v>6</v>
      </c>
      <c r="C5798" s="5" t="s">
        <v>45</v>
      </c>
      <c r="D5798" s="3">
        <v>22166</v>
      </c>
    </row>
    <row r="5799" spans="1:4" x14ac:dyDescent="0.25">
      <c r="A5799" s="5">
        <v>1995</v>
      </c>
      <c r="B5799" s="5" t="s">
        <v>7</v>
      </c>
      <c r="C5799" s="5" t="s">
        <v>45</v>
      </c>
      <c r="D5799" s="3">
        <v>23704</v>
      </c>
    </row>
    <row r="5800" spans="1:4" x14ac:dyDescent="0.25">
      <c r="A5800" s="5">
        <v>1995</v>
      </c>
      <c r="B5800" s="5" t="s">
        <v>8</v>
      </c>
      <c r="C5800" s="5" t="s">
        <v>45</v>
      </c>
      <c r="D5800" s="3">
        <v>24543</v>
      </c>
    </row>
    <row r="5801" spans="1:4" x14ac:dyDescent="0.25">
      <c r="A5801" s="5">
        <v>1995</v>
      </c>
      <c r="B5801" s="5" t="s">
        <v>9</v>
      </c>
      <c r="C5801" s="5" t="s">
        <v>45</v>
      </c>
      <c r="D5801" s="3">
        <v>26467</v>
      </c>
    </row>
    <row r="5802" spans="1:4" x14ac:dyDescent="0.25">
      <c r="A5802" s="5">
        <v>1995</v>
      </c>
      <c r="B5802" s="5" t="s">
        <v>10</v>
      </c>
      <c r="C5802" s="5" t="s">
        <v>45</v>
      </c>
      <c r="D5802" s="3">
        <v>24303</v>
      </c>
    </row>
    <row r="5803" spans="1:4" x14ac:dyDescent="0.25">
      <c r="A5803" s="5">
        <v>1995</v>
      </c>
      <c r="B5803" s="5" t="s">
        <v>11</v>
      </c>
      <c r="C5803" s="5" t="s">
        <v>45</v>
      </c>
      <c r="D5803" s="3">
        <v>23653</v>
      </c>
    </row>
    <row r="5804" spans="1:4" x14ac:dyDescent="0.25">
      <c r="A5804" s="5">
        <v>1996</v>
      </c>
      <c r="B5804" s="5" t="s">
        <v>12</v>
      </c>
      <c r="C5804" s="5" t="s">
        <v>45</v>
      </c>
      <c r="D5804" s="3">
        <v>19132</v>
      </c>
    </row>
    <row r="5805" spans="1:4" x14ac:dyDescent="0.25">
      <c r="A5805" s="5">
        <v>1996</v>
      </c>
      <c r="B5805" s="5" t="s">
        <v>13</v>
      </c>
      <c r="C5805" s="5" t="s">
        <v>45</v>
      </c>
      <c r="D5805" s="3">
        <v>22065</v>
      </c>
    </row>
    <row r="5806" spans="1:4" x14ac:dyDescent="0.25">
      <c r="A5806" s="5">
        <v>1996</v>
      </c>
      <c r="B5806" s="5" t="s">
        <v>14</v>
      </c>
      <c r="C5806" s="5" t="s">
        <v>45</v>
      </c>
      <c r="D5806" s="3">
        <v>26280</v>
      </c>
    </row>
    <row r="5807" spans="1:4" x14ac:dyDescent="0.25">
      <c r="A5807" s="5">
        <v>1996</v>
      </c>
      <c r="B5807" s="5" t="s">
        <v>15</v>
      </c>
      <c r="C5807" s="5" t="s">
        <v>45</v>
      </c>
      <c r="D5807" s="3">
        <v>23983</v>
      </c>
    </row>
    <row r="5808" spans="1:4" x14ac:dyDescent="0.25">
      <c r="A5808" s="5">
        <v>1996</v>
      </c>
      <c r="B5808" s="5" t="s">
        <v>4</v>
      </c>
      <c r="C5808" s="5" t="s">
        <v>45</v>
      </c>
      <c r="D5808" s="3">
        <v>28237</v>
      </c>
    </row>
    <row r="5809" spans="1:4" x14ac:dyDescent="0.25">
      <c r="A5809" s="5">
        <v>1996</v>
      </c>
      <c r="B5809" s="5" t="s">
        <v>5</v>
      </c>
      <c r="C5809" s="5" t="s">
        <v>45</v>
      </c>
      <c r="D5809" s="3">
        <v>23226</v>
      </c>
    </row>
    <row r="5810" spans="1:4" x14ac:dyDescent="0.25">
      <c r="A5810" s="5">
        <v>1996</v>
      </c>
      <c r="B5810" s="5" t="s">
        <v>6</v>
      </c>
      <c r="C5810" s="5" t="s">
        <v>45</v>
      </c>
      <c r="D5810" s="3">
        <v>24211</v>
      </c>
    </row>
    <row r="5811" spans="1:4" x14ac:dyDescent="0.25">
      <c r="A5811" s="5">
        <v>1996</v>
      </c>
      <c r="B5811" s="5" t="s">
        <v>7</v>
      </c>
      <c r="C5811" s="5" t="s">
        <v>45</v>
      </c>
      <c r="D5811" s="3">
        <v>25801</v>
      </c>
    </row>
    <row r="5812" spans="1:4" x14ac:dyDescent="0.25">
      <c r="A5812" s="5">
        <v>1996</v>
      </c>
      <c r="B5812" s="5" t="s">
        <v>8</v>
      </c>
      <c r="C5812" s="5" t="s">
        <v>45</v>
      </c>
      <c r="D5812" s="3">
        <v>24567</v>
      </c>
    </row>
    <row r="5813" spans="1:4" x14ac:dyDescent="0.25">
      <c r="A5813" s="5">
        <v>1996</v>
      </c>
      <c r="B5813" s="5" t="s">
        <v>9</v>
      </c>
      <c r="C5813" s="5" t="s">
        <v>45</v>
      </c>
      <c r="D5813" s="3">
        <v>29965</v>
      </c>
    </row>
    <row r="5814" spans="1:4" x14ac:dyDescent="0.25">
      <c r="A5814" s="5">
        <v>1996</v>
      </c>
      <c r="B5814" s="5" t="s">
        <v>10</v>
      </c>
      <c r="C5814" s="5" t="s">
        <v>45</v>
      </c>
      <c r="D5814" s="3">
        <v>28566</v>
      </c>
    </row>
    <row r="5815" spans="1:4" x14ac:dyDescent="0.25">
      <c r="A5815" s="5">
        <v>1996</v>
      </c>
      <c r="B5815" s="5" t="s">
        <v>11</v>
      </c>
      <c r="C5815" s="5" t="s">
        <v>45</v>
      </c>
      <c r="D5815" s="3">
        <v>27397</v>
      </c>
    </row>
    <row r="5816" spans="1:4" x14ac:dyDescent="0.25">
      <c r="A5816" s="5">
        <v>1997</v>
      </c>
      <c r="B5816" s="5" t="s">
        <v>12</v>
      </c>
      <c r="C5816" s="5" t="s">
        <v>45</v>
      </c>
      <c r="D5816" s="3">
        <v>19058</v>
      </c>
    </row>
    <row r="5817" spans="1:4" x14ac:dyDescent="0.25">
      <c r="A5817" s="5">
        <v>1997</v>
      </c>
      <c r="B5817" s="5" t="s">
        <v>13</v>
      </c>
      <c r="C5817" s="5" t="s">
        <v>45</v>
      </c>
      <c r="D5817" s="3">
        <v>23443</v>
      </c>
    </row>
    <row r="5818" spans="1:4" x14ac:dyDescent="0.25">
      <c r="A5818" s="5">
        <v>1997</v>
      </c>
      <c r="B5818" s="5" t="s">
        <v>14</v>
      </c>
      <c r="C5818" s="5" t="s">
        <v>45</v>
      </c>
      <c r="D5818" s="3">
        <v>25164</v>
      </c>
    </row>
    <row r="5819" spans="1:4" x14ac:dyDescent="0.25">
      <c r="A5819" s="5">
        <v>1997</v>
      </c>
      <c r="B5819" s="5" t="s">
        <v>15</v>
      </c>
      <c r="C5819" s="5" t="s">
        <v>45</v>
      </c>
      <c r="D5819" s="3">
        <v>27825</v>
      </c>
    </row>
    <row r="5820" spans="1:4" x14ac:dyDescent="0.25">
      <c r="A5820" s="5">
        <v>1997</v>
      </c>
      <c r="B5820" s="5" t="s">
        <v>4</v>
      </c>
      <c r="C5820" s="5" t="s">
        <v>45</v>
      </c>
      <c r="D5820" s="3">
        <v>28148</v>
      </c>
    </row>
    <row r="5821" spans="1:4" x14ac:dyDescent="0.25">
      <c r="A5821" s="5">
        <v>1997</v>
      </c>
      <c r="B5821" s="5" t="s">
        <v>5</v>
      </c>
      <c r="C5821" s="5" t="s">
        <v>45</v>
      </c>
      <c r="D5821" s="3">
        <v>23991</v>
      </c>
    </row>
    <row r="5822" spans="1:4" x14ac:dyDescent="0.25">
      <c r="A5822" s="5">
        <v>1997</v>
      </c>
      <c r="B5822" s="5" t="s">
        <v>6</v>
      </c>
      <c r="C5822" s="5" t="s">
        <v>45</v>
      </c>
      <c r="D5822" s="3">
        <v>26172</v>
      </c>
    </row>
    <row r="5823" spans="1:4" x14ac:dyDescent="0.25">
      <c r="A5823" s="5">
        <v>1997</v>
      </c>
      <c r="B5823" s="5" t="s">
        <v>7</v>
      </c>
      <c r="C5823" s="5" t="s">
        <v>45</v>
      </c>
      <c r="D5823" s="3">
        <v>22574</v>
      </c>
    </row>
    <row r="5824" spans="1:4" x14ac:dyDescent="0.25">
      <c r="A5824" s="5">
        <v>1997</v>
      </c>
      <c r="B5824" s="5" t="s">
        <v>8</v>
      </c>
      <c r="C5824" s="5" t="s">
        <v>45</v>
      </c>
      <c r="D5824" s="3">
        <v>26609</v>
      </c>
    </row>
    <row r="5825" spans="1:4" x14ac:dyDescent="0.25">
      <c r="A5825" s="5">
        <v>1997</v>
      </c>
      <c r="B5825" s="5" t="s">
        <v>9</v>
      </c>
      <c r="C5825" s="5" t="s">
        <v>45</v>
      </c>
      <c r="D5825" s="3">
        <v>28656</v>
      </c>
    </row>
    <row r="5826" spans="1:4" x14ac:dyDescent="0.25">
      <c r="A5826" s="5">
        <v>1997</v>
      </c>
      <c r="B5826" s="5" t="s">
        <v>10</v>
      </c>
      <c r="C5826" s="5" t="s">
        <v>45</v>
      </c>
      <c r="D5826" s="3">
        <v>24844</v>
      </c>
    </row>
    <row r="5827" spans="1:4" x14ac:dyDescent="0.25">
      <c r="A5827" s="5">
        <v>1997</v>
      </c>
      <c r="B5827" s="5" t="s">
        <v>11</v>
      </c>
      <c r="C5827" s="5" t="s">
        <v>45</v>
      </c>
      <c r="D5827" s="3">
        <v>23006</v>
      </c>
    </row>
    <row r="5828" spans="1:4" x14ac:dyDescent="0.25">
      <c r="A5828" s="5">
        <v>1998</v>
      </c>
      <c r="B5828" s="5" t="s">
        <v>12</v>
      </c>
      <c r="C5828" s="5" t="s">
        <v>45</v>
      </c>
      <c r="D5828" s="3">
        <v>17890</v>
      </c>
    </row>
    <row r="5829" spans="1:4" x14ac:dyDescent="0.25">
      <c r="A5829" s="5">
        <v>1998</v>
      </c>
      <c r="B5829" s="5" t="s">
        <v>13</v>
      </c>
      <c r="C5829" s="5" t="s">
        <v>45</v>
      </c>
      <c r="D5829" s="3">
        <v>21998</v>
      </c>
    </row>
    <row r="5830" spans="1:4" x14ac:dyDescent="0.25">
      <c r="A5830" s="5">
        <v>1998</v>
      </c>
      <c r="B5830" s="5" t="s">
        <v>14</v>
      </c>
      <c r="C5830" s="5" t="s">
        <v>45</v>
      </c>
      <c r="D5830" s="3">
        <v>27315</v>
      </c>
    </row>
    <row r="5831" spans="1:4" x14ac:dyDescent="0.25">
      <c r="A5831" s="5">
        <v>1998</v>
      </c>
      <c r="B5831" s="5" t="s">
        <v>15</v>
      </c>
      <c r="C5831" s="5" t="s">
        <v>45</v>
      </c>
      <c r="D5831" s="3">
        <v>27122</v>
      </c>
    </row>
    <row r="5832" spans="1:4" x14ac:dyDescent="0.25">
      <c r="A5832" s="5">
        <v>1998</v>
      </c>
      <c r="B5832" s="5" t="s">
        <v>4</v>
      </c>
      <c r="C5832" s="5" t="s">
        <v>45</v>
      </c>
      <c r="D5832" s="3">
        <v>27167</v>
      </c>
    </row>
    <row r="5833" spans="1:4" x14ac:dyDescent="0.25">
      <c r="A5833" s="5">
        <v>1998</v>
      </c>
      <c r="B5833" s="5" t="s">
        <v>5</v>
      </c>
      <c r="C5833" s="5" t="s">
        <v>45</v>
      </c>
      <c r="D5833" s="3">
        <v>25653</v>
      </c>
    </row>
    <row r="5834" spans="1:4" x14ac:dyDescent="0.25">
      <c r="A5834" s="5">
        <v>1998</v>
      </c>
      <c r="B5834" s="5" t="s">
        <v>6</v>
      </c>
      <c r="C5834" s="5" t="s">
        <v>45</v>
      </c>
      <c r="D5834" s="3">
        <v>25996</v>
      </c>
    </row>
    <row r="5835" spans="1:4" x14ac:dyDescent="0.25">
      <c r="A5835" s="5">
        <v>1998</v>
      </c>
      <c r="B5835" s="5" t="s">
        <v>7</v>
      </c>
      <c r="C5835" s="5" t="s">
        <v>45</v>
      </c>
      <c r="D5835" s="3">
        <v>27631</v>
      </c>
    </row>
    <row r="5836" spans="1:4" x14ac:dyDescent="0.25">
      <c r="A5836" s="5">
        <v>1998</v>
      </c>
      <c r="B5836" s="5" t="s">
        <v>8</v>
      </c>
      <c r="C5836" s="5" t="s">
        <v>45</v>
      </c>
      <c r="D5836" s="3">
        <v>28569</v>
      </c>
    </row>
    <row r="5837" spans="1:4" x14ac:dyDescent="0.25">
      <c r="A5837" s="5">
        <v>1998</v>
      </c>
      <c r="B5837" s="5" t="s">
        <v>9</v>
      </c>
      <c r="C5837" s="5" t="s">
        <v>45</v>
      </c>
      <c r="D5837" s="3">
        <v>28913</v>
      </c>
    </row>
    <row r="5838" spans="1:4" x14ac:dyDescent="0.25">
      <c r="A5838" s="5">
        <v>1998</v>
      </c>
      <c r="B5838" s="5" t="s">
        <v>10</v>
      </c>
      <c r="C5838" s="5" t="s">
        <v>45</v>
      </c>
      <c r="D5838" s="3">
        <v>30943</v>
      </c>
    </row>
    <row r="5839" spans="1:4" x14ac:dyDescent="0.25">
      <c r="A5839" s="5">
        <v>1998</v>
      </c>
      <c r="B5839" s="5" t="s">
        <v>11</v>
      </c>
      <c r="C5839" s="5" t="s">
        <v>45</v>
      </c>
      <c r="D5839" s="3">
        <v>28108</v>
      </c>
    </row>
    <row r="5840" spans="1:4" x14ac:dyDescent="0.25">
      <c r="A5840" s="5">
        <v>1999</v>
      </c>
      <c r="B5840" s="5" t="s">
        <v>12</v>
      </c>
      <c r="C5840" s="5" t="s">
        <v>45</v>
      </c>
      <c r="D5840" s="3">
        <v>20459</v>
      </c>
    </row>
    <row r="5841" spans="1:4" x14ac:dyDescent="0.25">
      <c r="A5841" s="5">
        <v>1999</v>
      </c>
      <c r="B5841" s="5" t="s">
        <v>13</v>
      </c>
      <c r="C5841" s="5" t="s">
        <v>45</v>
      </c>
      <c r="D5841" s="3">
        <v>24507</v>
      </c>
    </row>
    <row r="5842" spans="1:4" x14ac:dyDescent="0.25">
      <c r="A5842" s="5">
        <v>1999</v>
      </c>
      <c r="B5842" s="5" t="s">
        <v>14</v>
      </c>
      <c r="C5842" s="5" t="s">
        <v>45</v>
      </c>
      <c r="D5842" s="3">
        <v>30768</v>
      </c>
    </row>
    <row r="5843" spans="1:4" x14ac:dyDescent="0.25">
      <c r="A5843" s="5">
        <v>1999</v>
      </c>
      <c r="B5843" s="5" t="s">
        <v>15</v>
      </c>
      <c r="C5843" s="5" t="s">
        <v>45</v>
      </c>
      <c r="D5843" s="3">
        <v>29200</v>
      </c>
    </row>
    <row r="5844" spans="1:4" x14ac:dyDescent="0.25">
      <c r="A5844" s="5">
        <v>1999</v>
      </c>
      <c r="B5844" s="5" t="s">
        <v>4</v>
      </c>
      <c r="C5844" s="5" t="s">
        <v>45</v>
      </c>
      <c r="D5844" s="3">
        <v>29719</v>
      </c>
    </row>
    <row r="5845" spans="1:4" x14ac:dyDescent="0.25">
      <c r="A5845" s="5">
        <v>1999</v>
      </c>
      <c r="B5845" s="5" t="s">
        <v>5</v>
      </c>
      <c r="C5845" s="5" t="s">
        <v>45</v>
      </c>
      <c r="D5845" s="3">
        <v>28673</v>
      </c>
    </row>
    <row r="5846" spans="1:4" x14ac:dyDescent="0.25">
      <c r="A5846" s="5">
        <v>1999</v>
      </c>
      <c r="B5846" s="5" t="s">
        <v>6</v>
      </c>
      <c r="C5846" s="5" t="s">
        <v>45</v>
      </c>
      <c r="D5846" s="3">
        <v>26148</v>
      </c>
    </row>
    <row r="5847" spans="1:4" x14ac:dyDescent="0.25">
      <c r="A5847" s="5">
        <v>1999</v>
      </c>
      <c r="B5847" s="5" t="s">
        <v>7</v>
      </c>
      <c r="C5847" s="5" t="s">
        <v>45</v>
      </c>
      <c r="D5847" s="3">
        <v>27790</v>
      </c>
    </row>
    <row r="5848" spans="1:4" x14ac:dyDescent="0.25">
      <c r="A5848" s="5">
        <v>1999</v>
      </c>
      <c r="B5848" s="5" t="s">
        <v>8</v>
      </c>
      <c r="C5848" s="5" t="s">
        <v>45</v>
      </c>
      <c r="D5848" s="3">
        <v>30386</v>
      </c>
    </row>
    <row r="5849" spans="1:4" x14ac:dyDescent="0.25">
      <c r="A5849" s="5">
        <v>1999</v>
      </c>
      <c r="B5849" s="5" t="s">
        <v>9</v>
      </c>
      <c r="C5849" s="5" t="s">
        <v>45</v>
      </c>
      <c r="D5849" s="3">
        <v>29809</v>
      </c>
    </row>
    <row r="5850" spans="1:4" x14ac:dyDescent="0.25">
      <c r="A5850" s="5">
        <v>1999</v>
      </c>
      <c r="B5850" s="5" t="s">
        <v>10</v>
      </c>
      <c r="C5850" s="5" t="s">
        <v>45</v>
      </c>
      <c r="D5850" s="3">
        <v>31253</v>
      </c>
    </row>
    <row r="5851" spans="1:4" x14ac:dyDescent="0.25">
      <c r="A5851" s="5">
        <v>1999</v>
      </c>
      <c r="B5851" s="5" t="s">
        <v>11</v>
      </c>
      <c r="C5851" s="5" t="s">
        <v>45</v>
      </c>
      <c r="D5851" s="3">
        <v>27553</v>
      </c>
    </row>
    <row r="5852" spans="1:4" x14ac:dyDescent="0.25">
      <c r="A5852" s="5">
        <v>2000</v>
      </c>
      <c r="B5852" s="5" t="s">
        <v>12</v>
      </c>
      <c r="C5852" s="5" t="s">
        <v>45</v>
      </c>
      <c r="D5852" s="3">
        <v>20426</v>
      </c>
    </row>
    <row r="5853" spans="1:4" x14ac:dyDescent="0.25">
      <c r="A5853" s="5">
        <v>2000</v>
      </c>
      <c r="B5853" s="5" t="s">
        <v>13</v>
      </c>
      <c r="C5853" s="5" t="s">
        <v>45</v>
      </c>
      <c r="D5853" s="3">
        <v>27467</v>
      </c>
    </row>
    <row r="5854" spans="1:4" x14ac:dyDescent="0.25">
      <c r="A5854" s="5">
        <v>2000</v>
      </c>
      <c r="B5854" s="5" t="s">
        <v>14</v>
      </c>
      <c r="C5854" s="5" t="s">
        <v>45</v>
      </c>
      <c r="D5854" s="3">
        <v>33592</v>
      </c>
    </row>
    <row r="5855" spans="1:4" x14ac:dyDescent="0.25">
      <c r="A5855" s="5">
        <v>2000</v>
      </c>
      <c r="B5855" s="5" t="s">
        <v>15</v>
      </c>
      <c r="C5855" s="5" t="s">
        <v>45</v>
      </c>
      <c r="D5855" s="3">
        <v>27609</v>
      </c>
    </row>
    <row r="5856" spans="1:4" x14ac:dyDescent="0.25">
      <c r="A5856" s="5">
        <v>2000</v>
      </c>
      <c r="B5856" s="5" t="s">
        <v>4</v>
      </c>
      <c r="C5856" s="5" t="s">
        <v>45</v>
      </c>
      <c r="D5856" s="3">
        <v>30250</v>
      </c>
    </row>
    <row r="5857" spans="1:4" x14ac:dyDescent="0.25">
      <c r="A5857" s="5">
        <v>2000</v>
      </c>
      <c r="B5857" s="5" t="s">
        <v>5</v>
      </c>
      <c r="C5857" s="5" t="s">
        <v>45</v>
      </c>
      <c r="D5857" s="3">
        <v>29369</v>
      </c>
    </row>
    <row r="5858" spans="1:4" x14ac:dyDescent="0.25">
      <c r="A5858" s="5">
        <v>2000</v>
      </c>
      <c r="B5858" s="5" t="s">
        <v>6</v>
      </c>
      <c r="C5858" s="5" t="s">
        <v>45</v>
      </c>
      <c r="D5858" s="3">
        <v>28416</v>
      </c>
    </row>
    <row r="5859" spans="1:4" x14ac:dyDescent="0.25">
      <c r="A5859" s="5">
        <v>2000</v>
      </c>
      <c r="B5859" s="5" t="s">
        <v>7</v>
      </c>
      <c r="C5859" s="5" t="s">
        <v>45</v>
      </c>
      <c r="D5859" s="3">
        <v>32302</v>
      </c>
    </row>
    <row r="5860" spans="1:4" x14ac:dyDescent="0.25">
      <c r="A5860" s="5">
        <v>2000</v>
      </c>
      <c r="B5860" s="5" t="s">
        <v>8</v>
      </c>
      <c r="C5860" s="5" t="s">
        <v>45</v>
      </c>
      <c r="D5860" s="3">
        <v>33155</v>
      </c>
    </row>
    <row r="5861" spans="1:4" x14ac:dyDescent="0.25">
      <c r="A5861" s="5">
        <v>2000</v>
      </c>
      <c r="B5861" s="5" t="s">
        <v>9</v>
      </c>
      <c r="C5861" s="5" t="s">
        <v>45</v>
      </c>
      <c r="D5861" s="3">
        <v>32868</v>
      </c>
    </row>
    <row r="5862" spans="1:4" x14ac:dyDescent="0.25">
      <c r="A5862" s="5">
        <v>2000</v>
      </c>
      <c r="B5862" s="5" t="s">
        <v>10</v>
      </c>
      <c r="C5862" s="5" t="s">
        <v>45</v>
      </c>
      <c r="D5862" s="3">
        <v>31620</v>
      </c>
    </row>
    <row r="5863" spans="1:4" x14ac:dyDescent="0.25">
      <c r="A5863" s="5">
        <v>2000</v>
      </c>
      <c r="B5863" s="5" t="s">
        <v>11</v>
      </c>
      <c r="C5863" s="5" t="s">
        <v>45</v>
      </c>
      <c r="D5863" s="3">
        <v>26195</v>
      </c>
    </row>
    <row r="5864" spans="1:4" x14ac:dyDescent="0.25">
      <c r="A5864" s="5">
        <v>2001</v>
      </c>
      <c r="B5864" s="5" t="s">
        <v>12</v>
      </c>
      <c r="C5864" s="5" t="s">
        <v>45</v>
      </c>
      <c r="D5864" s="3">
        <v>22485</v>
      </c>
    </row>
    <row r="5865" spans="1:4" x14ac:dyDescent="0.25">
      <c r="A5865" s="5">
        <v>2001</v>
      </c>
      <c r="B5865" s="5" t="s">
        <v>13</v>
      </c>
      <c r="C5865" s="5" t="s">
        <v>45</v>
      </c>
      <c r="D5865" s="3">
        <v>24851</v>
      </c>
    </row>
    <row r="5866" spans="1:4" x14ac:dyDescent="0.25">
      <c r="A5866" s="5">
        <v>2001</v>
      </c>
      <c r="B5866" s="5" t="s">
        <v>14</v>
      </c>
      <c r="C5866" s="5" t="s">
        <v>45</v>
      </c>
      <c r="D5866" s="3">
        <v>30239</v>
      </c>
    </row>
    <row r="5867" spans="1:4" x14ac:dyDescent="0.25">
      <c r="A5867" s="5">
        <v>2001</v>
      </c>
      <c r="B5867" s="5" t="s">
        <v>15</v>
      </c>
      <c r="C5867" s="5" t="s">
        <v>45</v>
      </c>
      <c r="D5867" s="3">
        <v>28152</v>
      </c>
    </row>
    <row r="5868" spans="1:4" x14ac:dyDescent="0.25">
      <c r="A5868" s="5">
        <v>2001</v>
      </c>
      <c r="B5868" s="5" t="s">
        <v>4</v>
      </c>
      <c r="C5868" s="5" t="s">
        <v>45</v>
      </c>
      <c r="D5868" s="3">
        <v>29306</v>
      </c>
    </row>
    <row r="5869" spans="1:4" x14ac:dyDescent="0.25">
      <c r="A5869" s="5">
        <v>2001</v>
      </c>
      <c r="B5869" s="5" t="s">
        <v>5</v>
      </c>
      <c r="C5869" s="5" t="s">
        <v>45</v>
      </c>
      <c r="D5869" s="3">
        <v>27671</v>
      </c>
    </row>
    <row r="5870" spans="1:4" x14ac:dyDescent="0.25">
      <c r="A5870" s="5">
        <v>2001</v>
      </c>
      <c r="B5870" s="5" t="s">
        <v>6</v>
      </c>
      <c r="C5870" s="5" t="s">
        <v>45</v>
      </c>
      <c r="D5870" s="3">
        <v>25502</v>
      </c>
    </row>
    <row r="5871" spans="1:4" x14ac:dyDescent="0.25">
      <c r="A5871" s="5">
        <v>2001</v>
      </c>
      <c r="B5871" s="5" t="s">
        <v>7</v>
      </c>
      <c r="C5871" s="5" t="s">
        <v>45</v>
      </c>
      <c r="D5871" s="3">
        <v>28516</v>
      </c>
    </row>
    <row r="5872" spans="1:4" x14ac:dyDescent="0.25">
      <c r="A5872" s="5">
        <v>2001</v>
      </c>
      <c r="B5872" s="5" t="s">
        <v>8</v>
      </c>
      <c r="C5872" s="5" t="s">
        <v>45</v>
      </c>
      <c r="D5872" s="3">
        <v>28514</v>
      </c>
    </row>
    <row r="5873" spans="1:4" x14ac:dyDescent="0.25">
      <c r="A5873" s="5">
        <v>2001</v>
      </c>
      <c r="B5873" s="5" t="s">
        <v>9</v>
      </c>
      <c r="C5873" s="5" t="s">
        <v>45</v>
      </c>
      <c r="D5873" s="3">
        <v>29260</v>
      </c>
    </row>
    <row r="5874" spans="1:4" x14ac:dyDescent="0.25">
      <c r="A5874" s="5">
        <v>2001</v>
      </c>
      <c r="B5874" s="5" t="s">
        <v>10</v>
      </c>
      <c r="C5874" s="5" t="s">
        <v>45</v>
      </c>
      <c r="D5874" s="3">
        <v>28068</v>
      </c>
    </row>
    <row r="5875" spans="1:4" x14ac:dyDescent="0.25">
      <c r="A5875" s="5">
        <v>2001</v>
      </c>
      <c r="B5875" s="5" t="s">
        <v>11</v>
      </c>
      <c r="C5875" s="5" t="s">
        <v>45</v>
      </c>
      <c r="D5875" s="3">
        <v>17949</v>
      </c>
    </row>
    <row r="5876" spans="1:4" x14ac:dyDescent="0.25">
      <c r="A5876" s="5">
        <v>2002</v>
      </c>
      <c r="B5876" s="5" t="s">
        <v>12</v>
      </c>
      <c r="C5876" s="5" t="s">
        <v>45</v>
      </c>
      <c r="D5876" s="3">
        <v>18229</v>
      </c>
    </row>
    <row r="5877" spans="1:4" x14ac:dyDescent="0.25">
      <c r="A5877" s="5">
        <v>2002</v>
      </c>
      <c r="B5877" s="5" t="s">
        <v>13</v>
      </c>
      <c r="C5877" s="5" t="s">
        <v>45</v>
      </c>
      <c r="D5877" s="3">
        <v>21021</v>
      </c>
    </row>
    <row r="5878" spans="1:4" x14ac:dyDescent="0.25">
      <c r="A5878" s="5">
        <v>2002</v>
      </c>
      <c r="B5878" s="5" t="s">
        <v>14</v>
      </c>
      <c r="C5878" s="5" t="s">
        <v>45</v>
      </c>
      <c r="D5878" s="3">
        <v>24091</v>
      </c>
    </row>
    <row r="5879" spans="1:4" x14ac:dyDescent="0.25">
      <c r="A5879" s="5">
        <v>2002</v>
      </c>
      <c r="B5879" s="5" t="s">
        <v>15</v>
      </c>
      <c r="C5879" s="5" t="s">
        <v>45</v>
      </c>
      <c r="D5879" s="3">
        <v>26133</v>
      </c>
    </row>
    <row r="5880" spans="1:4" x14ac:dyDescent="0.25">
      <c r="A5880" s="5">
        <v>2002</v>
      </c>
      <c r="B5880" s="5" t="s">
        <v>4</v>
      </c>
      <c r="C5880" s="5" t="s">
        <v>45</v>
      </c>
      <c r="D5880" s="3">
        <v>27339</v>
      </c>
    </row>
    <row r="5881" spans="1:4" x14ac:dyDescent="0.25">
      <c r="A5881" s="5">
        <v>2002</v>
      </c>
      <c r="B5881" s="5" t="s">
        <v>5</v>
      </c>
      <c r="C5881" s="5" t="s">
        <v>45</v>
      </c>
      <c r="D5881" s="3">
        <v>24300</v>
      </c>
    </row>
    <row r="5882" spans="1:4" x14ac:dyDescent="0.25">
      <c r="A5882" s="5">
        <v>2002</v>
      </c>
      <c r="B5882" s="5" t="s">
        <v>6</v>
      </c>
      <c r="C5882" s="5" t="s">
        <v>45</v>
      </c>
      <c r="D5882" s="3">
        <v>25466</v>
      </c>
    </row>
    <row r="5883" spans="1:4" x14ac:dyDescent="0.25">
      <c r="A5883" s="5">
        <v>2002</v>
      </c>
      <c r="B5883" s="5" t="s">
        <v>7</v>
      </c>
      <c r="C5883" s="5" t="s">
        <v>45</v>
      </c>
      <c r="D5883" s="3">
        <v>29293</v>
      </c>
    </row>
    <row r="5884" spans="1:4" x14ac:dyDescent="0.25">
      <c r="A5884" s="5">
        <v>2002</v>
      </c>
      <c r="B5884" s="5" t="s">
        <v>8</v>
      </c>
      <c r="C5884" s="5" t="s">
        <v>45</v>
      </c>
      <c r="D5884" s="3">
        <v>30601</v>
      </c>
    </row>
    <row r="5885" spans="1:4" x14ac:dyDescent="0.25">
      <c r="A5885" s="5">
        <v>2002</v>
      </c>
      <c r="B5885" s="5" t="s">
        <v>9</v>
      </c>
      <c r="C5885" s="5" t="s">
        <v>45</v>
      </c>
      <c r="D5885" s="3">
        <v>33445</v>
      </c>
    </row>
    <row r="5886" spans="1:4" x14ac:dyDescent="0.25">
      <c r="A5886" s="5">
        <v>2002</v>
      </c>
      <c r="B5886" s="5" t="s">
        <v>10</v>
      </c>
      <c r="C5886" s="5" t="s">
        <v>45</v>
      </c>
      <c r="D5886" s="3">
        <v>32286</v>
      </c>
    </row>
    <row r="5887" spans="1:4" x14ac:dyDescent="0.25">
      <c r="A5887" s="5">
        <v>2002</v>
      </c>
      <c r="B5887" s="5" t="s">
        <v>11</v>
      </c>
      <c r="C5887" s="5" t="s">
        <v>45</v>
      </c>
      <c r="D5887" s="3">
        <v>27435</v>
      </c>
    </row>
    <row r="5888" spans="1:4" x14ac:dyDescent="0.25">
      <c r="A5888" s="5">
        <v>2003</v>
      </c>
      <c r="B5888" s="5" t="s">
        <v>12</v>
      </c>
      <c r="C5888" s="5" t="s">
        <v>45</v>
      </c>
      <c r="D5888" s="3">
        <v>23861</v>
      </c>
    </row>
    <row r="5889" spans="1:4" x14ac:dyDescent="0.25">
      <c r="A5889" s="5">
        <v>2003</v>
      </c>
      <c r="B5889" s="5" t="s">
        <v>13</v>
      </c>
      <c r="C5889" s="5" t="s">
        <v>45</v>
      </c>
      <c r="D5889" s="3">
        <v>22753</v>
      </c>
    </row>
    <row r="5890" spans="1:4" x14ac:dyDescent="0.25">
      <c r="A5890" s="5">
        <v>2003</v>
      </c>
      <c r="B5890" s="5" t="s">
        <v>14</v>
      </c>
      <c r="C5890" s="5" t="s">
        <v>45</v>
      </c>
      <c r="D5890" s="3">
        <v>28693</v>
      </c>
    </row>
    <row r="5891" spans="1:4" x14ac:dyDescent="0.25">
      <c r="A5891" s="5">
        <v>2003</v>
      </c>
      <c r="B5891" s="5" t="s">
        <v>15</v>
      </c>
      <c r="C5891" s="5" t="s">
        <v>45</v>
      </c>
      <c r="D5891" s="3">
        <v>32986</v>
      </c>
    </row>
    <row r="5892" spans="1:4" x14ac:dyDescent="0.25">
      <c r="A5892" s="5">
        <v>2003</v>
      </c>
      <c r="B5892" s="5" t="s">
        <v>4</v>
      </c>
      <c r="C5892" s="5" t="s">
        <v>45</v>
      </c>
      <c r="D5892" s="3">
        <v>39446</v>
      </c>
    </row>
    <row r="5893" spans="1:4" x14ac:dyDescent="0.25">
      <c r="A5893" s="5">
        <v>2003</v>
      </c>
      <c r="B5893" s="5" t="s">
        <v>5</v>
      </c>
      <c r="C5893" s="5" t="s">
        <v>45</v>
      </c>
      <c r="D5893" s="3">
        <v>36611</v>
      </c>
    </row>
    <row r="5894" spans="1:4" x14ac:dyDescent="0.25">
      <c r="A5894" s="5">
        <v>2003</v>
      </c>
      <c r="B5894" s="5" t="s">
        <v>6</v>
      </c>
      <c r="C5894" s="5" t="s">
        <v>45</v>
      </c>
      <c r="D5894" s="3">
        <v>36307</v>
      </c>
    </row>
    <row r="5895" spans="1:4" x14ac:dyDescent="0.25">
      <c r="A5895" s="5">
        <v>2003</v>
      </c>
      <c r="B5895" s="5" t="s">
        <v>7</v>
      </c>
      <c r="C5895" s="5" t="s">
        <v>45</v>
      </c>
      <c r="D5895" s="3">
        <v>39713</v>
      </c>
    </row>
    <row r="5896" spans="1:4" x14ac:dyDescent="0.25">
      <c r="A5896" s="5">
        <v>2003</v>
      </c>
      <c r="B5896" s="5" t="s">
        <v>8</v>
      </c>
      <c r="C5896" s="5" t="s">
        <v>45</v>
      </c>
      <c r="D5896" s="3">
        <v>39363</v>
      </c>
    </row>
    <row r="5897" spans="1:4" x14ac:dyDescent="0.25">
      <c r="A5897" s="5">
        <v>2003</v>
      </c>
      <c r="B5897" s="5" t="s">
        <v>9</v>
      </c>
      <c r="C5897" s="5" t="s">
        <v>45</v>
      </c>
      <c r="D5897" s="3">
        <v>39363</v>
      </c>
    </row>
    <row r="5898" spans="1:4" x14ac:dyDescent="0.25">
      <c r="A5898" s="5">
        <v>2003</v>
      </c>
      <c r="B5898" s="5" t="s">
        <v>10</v>
      </c>
      <c r="C5898" s="5" t="s">
        <v>45</v>
      </c>
      <c r="D5898" s="3">
        <v>37424</v>
      </c>
    </row>
    <row r="5899" spans="1:4" x14ac:dyDescent="0.25">
      <c r="A5899" s="5">
        <v>2003</v>
      </c>
      <c r="B5899" s="5" t="s">
        <v>11</v>
      </c>
      <c r="C5899" s="5" t="s">
        <v>45</v>
      </c>
      <c r="D5899" s="3">
        <v>32971</v>
      </c>
    </row>
    <row r="5900" spans="1:4" x14ac:dyDescent="0.25">
      <c r="A5900" s="5">
        <v>2004</v>
      </c>
      <c r="B5900" s="5" t="s">
        <v>12</v>
      </c>
      <c r="C5900" s="5" t="s">
        <v>45</v>
      </c>
      <c r="D5900" s="3">
        <v>28689</v>
      </c>
    </row>
    <row r="5901" spans="1:4" x14ac:dyDescent="0.25">
      <c r="A5901" s="5">
        <v>2004</v>
      </c>
      <c r="B5901" s="5" t="s">
        <v>13</v>
      </c>
      <c r="C5901" s="5" t="s">
        <v>45</v>
      </c>
      <c r="D5901" s="3">
        <v>33683</v>
      </c>
    </row>
    <row r="5902" spans="1:4" x14ac:dyDescent="0.25">
      <c r="A5902" s="5">
        <v>2004</v>
      </c>
      <c r="B5902" s="5" t="s">
        <v>14</v>
      </c>
      <c r="C5902" s="5" t="s">
        <v>45</v>
      </c>
      <c r="D5902" s="3">
        <v>44286</v>
      </c>
    </row>
    <row r="5903" spans="1:4" x14ac:dyDescent="0.25">
      <c r="A5903" s="5">
        <v>2004</v>
      </c>
      <c r="B5903" s="5" t="s">
        <v>15</v>
      </c>
      <c r="C5903" s="5" t="s">
        <v>45</v>
      </c>
      <c r="D5903" s="3">
        <v>38416</v>
      </c>
    </row>
    <row r="5904" spans="1:4" x14ac:dyDescent="0.25">
      <c r="A5904" s="5">
        <v>2004</v>
      </c>
      <c r="B5904" s="5" t="s">
        <v>4</v>
      </c>
      <c r="C5904" s="5" t="s">
        <v>45</v>
      </c>
      <c r="D5904" s="3">
        <v>37907</v>
      </c>
    </row>
    <row r="5905" spans="1:4" x14ac:dyDescent="0.25">
      <c r="A5905" s="5">
        <v>2004</v>
      </c>
      <c r="B5905" s="5" t="s">
        <v>5</v>
      </c>
      <c r="C5905" s="5" t="s">
        <v>45</v>
      </c>
      <c r="D5905" s="3">
        <v>38125</v>
      </c>
    </row>
    <row r="5906" spans="1:4" x14ac:dyDescent="0.25">
      <c r="A5906" s="5">
        <v>2004</v>
      </c>
      <c r="B5906" s="5" t="s">
        <v>6</v>
      </c>
      <c r="C5906" s="5" t="s">
        <v>45</v>
      </c>
      <c r="D5906" s="3">
        <v>35321</v>
      </c>
    </row>
    <row r="5907" spans="1:4" x14ac:dyDescent="0.25">
      <c r="A5907" s="5">
        <v>2004</v>
      </c>
      <c r="B5907" s="5" t="s">
        <v>7</v>
      </c>
      <c r="C5907" s="5" t="s">
        <v>45</v>
      </c>
      <c r="D5907" s="3">
        <v>35967</v>
      </c>
    </row>
    <row r="5908" spans="1:4" x14ac:dyDescent="0.25">
      <c r="A5908" s="5">
        <v>2004</v>
      </c>
      <c r="B5908" s="5" t="s">
        <v>8</v>
      </c>
      <c r="C5908" s="5" t="s">
        <v>45</v>
      </c>
      <c r="D5908" s="3">
        <v>40448</v>
      </c>
    </row>
    <row r="5909" spans="1:4" x14ac:dyDescent="0.25">
      <c r="A5909" s="5">
        <v>2004</v>
      </c>
      <c r="B5909" s="5" t="s">
        <v>9</v>
      </c>
      <c r="C5909" s="5" t="s">
        <v>45</v>
      </c>
      <c r="D5909" s="3">
        <v>37888</v>
      </c>
    </row>
    <row r="5910" spans="1:4" x14ac:dyDescent="0.25">
      <c r="A5910" s="5">
        <v>2004</v>
      </c>
      <c r="B5910" s="5" t="s">
        <v>10</v>
      </c>
      <c r="C5910" s="5" t="s">
        <v>45</v>
      </c>
      <c r="D5910" s="3">
        <v>38733</v>
      </c>
    </row>
    <row r="5911" spans="1:4" x14ac:dyDescent="0.25">
      <c r="A5911" s="5">
        <v>2004</v>
      </c>
      <c r="B5911" s="5" t="s">
        <v>11</v>
      </c>
      <c r="C5911" s="5" t="s">
        <v>45</v>
      </c>
      <c r="D5911" s="3">
        <v>34329</v>
      </c>
    </row>
    <row r="5912" spans="1:4" x14ac:dyDescent="0.25">
      <c r="A5912" s="5">
        <v>2005</v>
      </c>
      <c r="B5912" s="5" t="s">
        <v>12</v>
      </c>
      <c r="C5912" s="5" t="s">
        <v>45</v>
      </c>
      <c r="D5912" s="3">
        <v>29323</v>
      </c>
    </row>
    <row r="5913" spans="1:4" x14ac:dyDescent="0.25">
      <c r="A5913" s="5">
        <v>2005</v>
      </c>
      <c r="B5913" s="5" t="s">
        <v>13</v>
      </c>
      <c r="C5913" s="5" t="s">
        <v>45</v>
      </c>
      <c r="D5913" s="3">
        <v>28437</v>
      </c>
    </row>
    <row r="5914" spans="1:4" x14ac:dyDescent="0.25">
      <c r="A5914" s="5">
        <v>2005</v>
      </c>
      <c r="B5914" s="5" t="s">
        <v>14</v>
      </c>
      <c r="C5914" s="5" t="s">
        <v>45</v>
      </c>
      <c r="D5914" s="3">
        <v>37099</v>
      </c>
    </row>
    <row r="5915" spans="1:4" x14ac:dyDescent="0.25">
      <c r="A5915" s="5">
        <v>2005</v>
      </c>
      <c r="B5915" s="5" t="s">
        <v>15</v>
      </c>
      <c r="C5915" s="5" t="s">
        <v>45</v>
      </c>
      <c r="D5915" s="3">
        <v>39432</v>
      </c>
    </row>
    <row r="5916" spans="1:4" x14ac:dyDescent="0.25">
      <c r="A5916" s="5">
        <v>2005</v>
      </c>
      <c r="B5916" s="5" t="s">
        <v>4</v>
      </c>
      <c r="C5916" s="5" t="s">
        <v>45</v>
      </c>
      <c r="D5916" s="3">
        <v>39743</v>
      </c>
    </row>
    <row r="5917" spans="1:4" x14ac:dyDescent="0.25">
      <c r="A5917" s="5">
        <v>2005</v>
      </c>
      <c r="B5917" s="5" t="s">
        <v>5</v>
      </c>
      <c r="C5917" s="5" t="s">
        <v>45</v>
      </c>
      <c r="D5917" s="3">
        <v>38462</v>
      </c>
    </row>
    <row r="5918" spans="1:4" x14ac:dyDescent="0.25">
      <c r="A5918" s="5">
        <v>2005</v>
      </c>
      <c r="B5918" s="5" t="s">
        <v>6</v>
      </c>
      <c r="C5918" s="5" t="s">
        <v>45</v>
      </c>
      <c r="D5918" s="3">
        <v>36756</v>
      </c>
    </row>
    <row r="5919" spans="1:4" x14ac:dyDescent="0.25">
      <c r="A5919" s="5">
        <v>2005</v>
      </c>
      <c r="B5919" s="5" t="s">
        <v>7</v>
      </c>
      <c r="C5919" s="5" t="s">
        <v>45</v>
      </c>
      <c r="D5919" s="3">
        <v>39634</v>
      </c>
    </row>
    <row r="5920" spans="1:4" x14ac:dyDescent="0.25">
      <c r="A5920" s="5">
        <v>2005</v>
      </c>
      <c r="B5920" s="5" t="s">
        <v>8</v>
      </c>
      <c r="C5920" s="5" t="s">
        <v>45</v>
      </c>
      <c r="D5920" s="3">
        <v>43714</v>
      </c>
    </row>
    <row r="5921" spans="1:4" x14ac:dyDescent="0.25">
      <c r="A5921" s="5">
        <v>2005</v>
      </c>
      <c r="B5921" s="5" t="s">
        <v>9</v>
      </c>
      <c r="C5921" s="5" t="s">
        <v>45</v>
      </c>
      <c r="D5921" s="3">
        <v>40438</v>
      </c>
    </row>
    <row r="5922" spans="1:4" x14ac:dyDescent="0.25">
      <c r="A5922" s="5">
        <v>2005</v>
      </c>
      <c r="B5922" s="5" t="s">
        <v>10</v>
      </c>
      <c r="C5922" s="5" t="s">
        <v>45</v>
      </c>
      <c r="D5922" s="3">
        <v>40052</v>
      </c>
    </row>
    <row r="5923" spans="1:4" x14ac:dyDescent="0.25">
      <c r="A5923" s="5">
        <v>2005</v>
      </c>
      <c r="B5923" s="5" t="s">
        <v>11</v>
      </c>
      <c r="C5923" s="5" t="s">
        <v>45</v>
      </c>
      <c r="D5923" s="3">
        <v>34383</v>
      </c>
    </row>
    <row r="5924" spans="1:4" x14ac:dyDescent="0.25">
      <c r="A5924" s="5">
        <v>2006</v>
      </c>
      <c r="B5924" s="5" t="s">
        <v>12</v>
      </c>
      <c r="C5924" s="5" t="s">
        <v>45</v>
      </c>
      <c r="D5924" s="3">
        <v>28493</v>
      </c>
    </row>
    <row r="5925" spans="1:4" x14ac:dyDescent="0.25">
      <c r="A5925" s="5">
        <v>2006</v>
      </c>
      <c r="B5925" s="5" t="s">
        <v>13</v>
      </c>
      <c r="C5925" s="5" t="s">
        <v>45</v>
      </c>
      <c r="D5925" s="3">
        <v>29526</v>
      </c>
    </row>
    <row r="5926" spans="1:4" x14ac:dyDescent="0.25">
      <c r="A5926" s="5">
        <v>2006</v>
      </c>
      <c r="B5926" s="5" t="s">
        <v>14</v>
      </c>
      <c r="C5926" s="5" t="s">
        <v>45</v>
      </c>
      <c r="D5926" s="3">
        <v>36134</v>
      </c>
    </row>
    <row r="5927" spans="1:4" x14ac:dyDescent="0.25">
      <c r="A5927" s="5">
        <v>2006</v>
      </c>
      <c r="B5927" s="5" t="s">
        <v>15</v>
      </c>
      <c r="C5927" s="5" t="s">
        <v>45</v>
      </c>
      <c r="D5927" s="3">
        <v>32438</v>
      </c>
    </row>
    <row r="5928" spans="1:4" x14ac:dyDescent="0.25">
      <c r="A5928" s="5">
        <v>2006</v>
      </c>
      <c r="B5928" s="5" t="s">
        <v>4</v>
      </c>
      <c r="C5928" s="5" t="s">
        <v>45</v>
      </c>
      <c r="D5928" s="3">
        <v>34419</v>
      </c>
    </row>
    <row r="5929" spans="1:4" x14ac:dyDescent="0.25">
      <c r="A5929" s="5">
        <v>2006</v>
      </c>
      <c r="B5929" s="5" t="s">
        <v>5</v>
      </c>
      <c r="C5929" s="5" t="s">
        <v>45</v>
      </c>
      <c r="D5929" s="3">
        <v>34638</v>
      </c>
    </row>
    <row r="5930" spans="1:4" x14ac:dyDescent="0.25">
      <c r="A5930" s="5">
        <v>2006</v>
      </c>
      <c r="B5930" s="5" t="s">
        <v>6</v>
      </c>
      <c r="C5930" s="5" t="s">
        <v>45</v>
      </c>
      <c r="D5930" s="3">
        <v>36829</v>
      </c>
    </row>
    <row r="5931" spans="1:4" x14ac:dyDescent="0.25">
      <c r="A5931" s="5">
        <v>2006</v>
      </c>
      <c r="B5931" s="5" t="s">
        <v>7</v>
      </c>
      <c r="C5931" s="5" t="s">
        <v>45</v>
      </c>
      <c r="D5931" s="3">
        <v>39208</v>
      </c>
    </row>
    <row r="5932" spans="1:4" x14ac:dyDescent="0.25">
      <c r="A5932" s="5">
        <v>2006</v>
      </c>
      <c r="B5932" s="5" t="s">
        <v>8</v>
      </c>
      <c r="C5932" s="5" t="s">
        <v>45</v>
      </c>
      <c r="D5932" s="3">
        <v>38273</v>
      </c>
    </row>
    <row r="5933" spans="1:4" x14ac:dyDescent="0.25">
      <c r="A5933" s="5">
        <v>2006</v>
      </c>
      <c r="B5933" s="5" t="s">
        <v>9</v>
      </c>
      <c r="C5933" s="5" t="s">
        <v>45</v>
      </c>
      <c r="D5933" s="3">
        <v>35256</v>
      </c>
    </row>
    <row r="5934" spans="1:4" x14ac:dyDescent="0.25">
      <c r="A5934" s="5">
        <v>2006</v>
      </c>
      <c r="B5934" s="5" t="s">
        <v>10</v>
      </c>
      <c r="C5934" s="5" t="s">
        <v>45</v>
      </c>
      <c r="D5934" s="3">
        <v>39332</v>
      </c>
    </row>
    <row r="5935" spans="1:4" x14ac:dyDescent="0.25">
      <c r="A5935" s="5">
        <v>2006</v>
      </c>
      <c r="B5935" s="5" t="s">
        <v>11</v>
      </c>
      <c r="C5935" s="5" t="s">
        <v>45</v>
      </c>
      <c r="D5935" s="3">
        <v>30726</v>
      </c>
    </row>
    <row r="5936" spans="1:4" x14ac:dyDescent="0.25">
      <c r="A5936" s="5">
        <v>2007</v>
      </c>
      <c r="B5936" s="5" t="s">
        <v>12</v>
      </c>
      <c r="C5936" s="5" t="s">
        <v>45</v>
      </c>
      <c r="D5936" s="3">
        <v>28190</v>
      </c>
    </row>
    <row r="5937" spans="1:4" x14ac:dyDescent="0.25">
      <c r="A5937" s="5">
        <v>2007</v>
      </c>
      <c r="B5937" s="5" t="s">
        <v>13</v>
      </c>
      <c r="C5937" s="5" t="s">
        <v>45</v>
      </c>
      <c r="D5937" s="3">
        <v>27925</v>
      </c>
    </row>
    <row r="5938" spans="1:4" x14ac:dyDescent="0.25">
      <c r="A5938" s="5">
        <v>2007</v>
      </c>
      <c r="B5938" s="5" t="s">
        <v>14</v>
      </c>
      <c r="C5938" s="5" t="s">
        <v>45</v>
      </c>
      <c r="D5938" s="3">
        <v>35024</v>
      </c>
    </row>
    <row r="5939" spans="1:4" x14ac:dyDescent="0.25">
      <c r="A5939" s="5">
        <v>2007</v>
      </c>
      <c r="B5939" s="5" t="s">
        <v>15</v>
      </c>
      <c r="C5939" s="5" t="s">
        <v>45</v>
      </c>
      <c r="D5939" s="3">
        <v>30982</v>
      </c>
    </row>
    <row r="5940" spans="1:4" x14ac:dyDescent="0.25">
      <c r="A5940" s="5">
        <v>2007</v>
      </c>
      <c r="B5940" s="5" t="s">
        <v>4</v>
      </c>
      <c r="C5940" s="5" t="s">
        <v>45</v>
      </c>
      <c r="D5940" s="3">
        <v>33246</v>
      </c>
    </row>
    <row r="5941" spans="1:4" x14ac:dyDescent="0.25">
      <c r="A5941" s="5">
        <v>2007</v>
      </c>
      <c r="B5941" s="5" t="s">
        <v>5</v>
      </c>
      <c r="C5941" s="5" t="s">
        <v>45</v>
      </c>
      <c r="D5941" s="3">
        <v>34357</v>
      </c>
    </row>
    <row r="5942" spans="1:4" x14ac:dyDescent="0.25">
      <c r="A5942" s="5">
        <v>2007</v>
      </c>
      <c r="B5942" s="5" t="s">
        <v>6</v>
      </c>
      <c r="C5942" s="5" t="s">
        <v>45</v>
      </c>
      <c r="D5942" s="3">
        <v>34264</v>
      </c>
    </row>
    <row r="5943" spans="1:4" x14ac:dyDescent="0.25">
      <c r="A5943" s="5">
        <v>2007</v>
      </c>
      <c r="B5943" s="5" t="s">
        <v>7</v>
      </c>
      <c r="C5943" s="5" t="s">
        <v>45</v>
      </c>
      <c r="D5943" s="3">
        <v>36108</v>
      </c>
    </row>
    <row r="5944" spans="1:4" x14ac:dyDescent="0.25">
      <c r="A5944" s="5">
        <v>2007</v>
      </c>
      <c r="B5944" s="5" t="s">
        <v>8</v>
      </c>
      <c r="C5944" s="5" t="s">
        <v>45</v>
      </c>
      <c r="D5944" s="3">
        <v>33078</v>
      </c>
    </row>
    <row r="5945" spans="1:4" x14ac:dyDescent="0.25">
      <c r="A5945" s="5">
        <v>2007</v>
      </c>
      <c r="B5945" s="5" t="s">
        <v>9</v>
      </c>
      <c r="C5945" s="5" t="s">
        <v>45</v>
      </c>
      <c r="D5945" s="3">
        <v>33626</v>
      </c>
    </row>
    <row r="5946" spans="1:4" x14ac:dyDescent="0.25">
      <c r="A5946" s="5">
        <v>2007</v>
      </c>
      <c r="B5946" s="5" t="s">
        <v>10</v>
      </c>
      <c r="C5946" s="5" t="s">
        <v>45</v>
      </c>
      <c r="D5946" s="3">
        <v>34645</v>
      </c>
    </row>
    <row r="5947" spans="1:4" x14ac:dyDescent="0.25">
      <c r="A5947" s="5">
        <v>2007</v>
      </c>
      <c r="B5947" s="5" t="s">
        <v>11</v>
      </c>
      <c r="C5947" s="5" t="s">
        <v>45</v>
      </c>
      <c r="D5947" s="3">
        <v>28460</v>
      </c>
    </row>
    <row r="5948" spans="1:4" x14ac:dyDescent="0.25">
      <c r="A5948" s="5">
        <v>2008</v>
      </c>
      <c r="B5948" s="5" t="s">
        <v>12</v>
      </c>
      <c r="C5948" s="5" t="s">
        <v>45</v>
      </c>
      <c r="D5948" s="3">
        <v>24514</v>
      </c>
    </row>
    <row r="5949" spans="1:4" x14ac:dyDescent="0.25">
      <c r="A5949" s="5">
        <v>2008</v>
      </c>
      <c r="B5949" s="5" t="s">
        <v>13</v>
      </c>
      <c r="C5949" s="5" t="s">
        <v>45</v>
      </c>
      <c r="D5949" s="3">
        <v>25069</v>
      </c>
    </row>
    <row r="5950" spans="1:4" x14ac:dyDescent="0.25">
      <c r="A5950" s="5">
        <v>2008</v>
      </c>
      <c r="B5950" s="5" t="s">
        <v>14</v>
      </c>
      <c r="C5950" s="5" t="s">
        <v>45</v>
      </c>
      <c r="D5950" s="3">
        <v>26881</v>
      </c>
    </row>
    <row r="5951" spans="1:4" x14ac:dyDescent="0.25">
      <c r="A5951" s="5">
        <v>2008</v>
      </c>
      <c r="B5951" s="5" t="s">
        <v>15</v>
      </c>
      <c r="C5951" s="5" t="s">
        <v>45</v>
      </c>
      <c r="D5951" s="3">
        <v>32195</v>
      </c>
    </row>
    <row r="5952" spans="1:4" x14ac:dyDescent="0.25">
      <c r="A5952" s="5">
        <v>2008</v>
      </c>
      <c r="B5952" s="5" t="s">
        <v>4</v>
      </c>
      <c r="C5952" s="5" t="s">
        <v>45</v>
      </c>
      <c r="D5952" s="3">
        <v>29430</v>
      </c>
    </row>
    <row r="5953" spans="1:4" x14ac:dyDescent="0.25">
      <c r="A5953" s="5">
        <v>2008</v>
      </c>
      <c r="B5953" s="5" t="s">
        <v>5</v>
      </c>
      <c r="C5953" s="5" t="s">
        <v>45</v>
      </c>
      <c r="D5953" s="3">
        <v>26363</v>
      </c>
    </row>
    <row r="5954" spans="1:4" x14ac:dyDescent="0.25">
      <c r="A5954" s="5">
        <v>2008</v>
      </c>
      <c r="B5954" s="5" t="s">
        <v>6</v>
      </c>
      <c r="C5954" s="5" t="s">
        <v>45</v>
      </c>
      <c r="D5954" s="3">
        <v>29391</v>
      </c>
    </row>
    <row r="5955" spans="1:4" x14ac:dyDescent="0.25">
      <c r="A5955" s="5">
        <v>2008</v>
      </c>
      <c r="B5955" s="5" t="s">
        <v>7</v>
      </c>
      <c r="C5955" s="5" t="s">
        <v>45</v>
      </c>
      <c r="D5955" s="3">
        <v>27994</v>
      </c>
    </row>
    <row r="5956" spans="1:4" x14ac:dyDescent="0.25">
      <c r="A5956" s="5">
        <v>2008</v>
      </c>
      <c r="B5956" s="5" t="s">
        <v>8</v>
      </c>
      <c r="C5956" s="5" t="s">
        <v>45</v>
      </c>
      <c r="D5956" s="3">
        <v>31649</v>
      </c>
    </row>
    <row r="5957" spans="1:4" x14ac:dyDescent="0.25">
      <c r="A5957" s="5">
        <v>2008</v>
      </c>
      <c r="B5957" s="5" t="s">
        <v>9</v>
      </c>
      <c r="C5957" s="5" t="s">
        <v>45</v>
      </c>
      <c r="D5957" s="3">
        <v>30488</v>
      </c>
    </row>
    <row r="5958" spans="1:4" x14ac:dyDescent="0.25">
      <c r="A5958" s="5">
        <v>2008</v>
      </c>
      <c r="B5958" s="5" t="s">
        <v>10</v>
      </c>
      <c r="C5958" s="5" t="s">
        <v>45</v>
      </c>
      <c r="D5958" s="3">
        <v>28077</v>
      </c>
    </row>
    <row r="5959" spans="1:4" x14ac:dyDescent="0.25">
      <c r="A5959" s="5">
        <v>2008</v>
      </c>
      <c r="B5959" s="5" t="s">
        <v>11</v>
      </c>
      <c r="C5959" s="5" t="s">
        <v>45</v>
      </c>
      <c r="D5959" s="3">
        <v>26781</v>
      </c>
    </row>
    <row r="5960" spans="1:4" x14ac:dyDescent="0.25">
      <c r="A5960" s="5">
        <v>2009</v>
      </c>
      <c r="B5960" s="5" t="s">
        <v>12</v>
      </c>
      <c r="C5960" s="5" t="s">
        <v>45</v>
      </c>
      <c r="D5960" s="3">
        <v>22601</v>
      </c>
    </row>
    <row r="5961" spans="1:4" x14ac:dyDescent="0.25">
      <c r="A5961" s="5">
        <v>2009</v>
      </c>
      <c r="B5961" s="5" t="s">
        <v>13</v>
      </c>
      <c r="C5961" s="5" t="s">
        <v>45</v>
      </c>
      <c r="D5961" s="3">
        <v>23037</v>
      </c>
    </row>
    <row r="5962" spans="1:4" x14ac:dyDescent="0.25">
      <c r="A5962" s="5">
        <v>2009</v>
      </c>
      <c r="B5962" s="5" t="s">
        <v>14</v>
      </c>
      <c r="C5962" s="5" t="s">
        <v>45</v>
      </c>
      <c r="D5962" s="3">
        <v>26289</v>
      </c>
    </row>
    <row r="5963" spans="1:4" x14ac:dyDescent="0.25">
      <c r="A5963" s="5">
        <v>2009</v>
      </c>
      <c r="B5963" s="5" t="s">
        <v>15</v>
      </c>
      <c r="C5963" s="5" t="s">
        <v>45</v>
      </c>
      <c r="D5963" s="3">
        <v>24933</v>
      </c>
    </row>
    <row r="5964" spans="1:4" x14ac:dyDescent="0.25">
      <c r="A5964" s="5">
        <v>2009</v>
      </c>
      <c r="B5964" s="5" t="s">
        <v>4</v>
      </c>
      <c r="C5964" s="5" t="s">
        <v>45</v>
      </c>
      <c r="D5964" s="3">
        <v>23728</v>
      </c>
    </row>
    <row r="5965" spans="1:4" x14ac:dyDescent="0.25">
      <c r="A5965" s="5">
        <v>2009</v>
      </c>
      <c r="B5965" s="5" t="s">
        <v>5</v>
      </c>
      <c r="C5965" s="5" t="s">
        <v>45</v>
      </c>
      <c r="D5965" s="3">
        <v>25014</v>
      </c>
    </row>
    <row r="5966" spans="1:4" x14ac:dyDescent="0.25">
      <c r="A5966" s="5">
        <v>2009</v>
      </c>
      <c r="B5966" s="5" t="s">
        <v>6</v>
      </c>
      <c r="C5966" s="5" t="s">
        <v>45</v>
      </c>
      <c r="D5966" s="3">
        <v>21839</v>
      </c>
    </row>
    <row r="5967" spans="1:4" x14ac:dyDescent="0.25">
      <c r="A5967" s="5">
        <v>2009</v>
      </c>
      <c r="B5967" s="5" t="s">
        <v>7</v>
      </c>
      <c r="C5967" s="5" t="s">
        <v>45</v>
      </c>
      <c r="D5967" s="3">
        <v>23244</v>
      </c>
    </row>
    <row r="5968" spans="1:4" x14ac:dyDescent="0.25">
      <c r="A5968" s="5">
        <v>2009</v>
      </c>
      <c r="B5968" s="5" t="s">
        <v>8</v>
      </c>
      <c r="C5968" s="5" t="s">
        <v>45</v>
      </c>
      <c r="D5968" s="3">
        <v>25432</v>
      </c>
    </row>
    <row r="5969" spans="1:4" x14ac:dyDescent="0.25">
      <c r="A5969" s="5">
        <v>2009</v>
      </c>
      <c r="B5969" s="5" t="s">
        <v>9</v>
      </c>
      <c r="C5969" s="5" t="s">
        <v>45</v>
      </c>
      <c r="D5969" s="3">
        <v>24086</v>
      </c>
    </row>
    <row r="5970" spans="1:4" x14ac:dyDescent="0.25">
      <c r="A5970" s="5">
        <v>2009</v>
      </c>
      <c r="B5970" s="5" t="s">
        <v>10</v>
      </c>
      <c r="C5970" s="5" t="s">
        <v>45</v>
      </c>
      <c r="D5970" s="3">
        <v>23676</v>
      </c>
    </row>
    <row r="5971" spans="1:4" x14ac:dyDescent="0.25">
      <c r="A5971" s="5">
        <v>2009</v>
      </c>
      <c r="B5971" s="5" t="s">
        <v>11</v>
      </c>
      <c r="C5971" s="5" t="s">
        <v>45</v>
      </c>
      <c r="D5971" s="3">
        <v>22362</v>
      </c>
    </row>
    <row r="5972" spans="1:4" x14ac:dyDescent="0.25">
      <c r="A5972" s="5">
        <v>2010</v>
      </c>
      <c r="B5972" s="5" t="s">
        <v>12</v>
      </c>
      <c r="C5972" s="5" t="s">
        <v>45</v>
      </c>
      <c r="D5972" s="3">
        <v>16754</v>
      </c>
    </row>
    <row r="5973" spans="1:4" x14ac:dyDescent="0.25">
      <c r="A5973" s="5">
        <v>2010</v>
      </c>
      <c r="B5973" s="5" t="s">
        <v>13</v>
      </c>
      <c r="C5973" s="5" t="s">
        <v>45</v>
      </c>
      <c r="D5973" s="3">
        <v>18525</v>
      </c>
    </row>
    <row r="5974" spans="1:4" x14ac:dyDescent="0.25">
      <c r="A5974" s="5">
        <v>2010</v>
      </c>
      <c r="B5974" s="5" t="s">
        <v>14</v>
      </c>
      <c r="C5974" s="5" t="s">
        <v>45</v>
      </c>
      <c r="D5974" s="3">
        <v>23768</v>
      </c>
    </row>
    <row r="5975" spans="1:4" x14ac:dyDescent="0.25">
      <c r="A5975" s="5">
        <v>2010</v>
      </c>
      <c r="B5975" s="5" t="s">
        <v>15</v>
      </c>
      <c r="C5975" s="5" t="s">
        <v>45</v>
      </c>
      <c r="D5975" s="3">
        <v>21624</v>
      </c>
    </row>
    <row r="5976" spans="1:4" x14ac:dyDescent="0.25">
      <c r="A5976" s="5">
        <v>2010</v>
      </c>
      <c r="B5976" s="5" t="s">
        <v>4</v>
      </c>
      <c r="C5976" s="5" t="s">
        <v>45</v>
      </c>
      <c r="D5976" s="3">
        <v>21962</v>
      </c>
    </row>
    <row r="5977" spans="1:4" x14ac:dyDescent="0.25">
      <c r="A5977" s="5">
        <v>2010</v>
      </c>
      <c r="B5977" s="5" t="s">
        <v>5</v>
      </c>
      <c r="C5977" s="5" t="s">
        <v>45</v>
      </c>
      <c r="D5977" s="3">
        <v>23429</v>
      </c>
    </row>
    <row r="5978" spans="1:4" x14ac:dyDescent="0.25">
      <c r="A5978" s="5">
        <v>2010</v>
      </c>
      <c r="B5978" s="5" t="s">
        <v>6</v>
      </c>
      <c r="C5978" s="5" t="s">
        <v>45</v>
      </c>
      <c r="D5978" s="3">
        <v>20306</v>
      </c>
    </row>
    <row r="5979" spans="1:4" x14ac:dyDescent="0.25">
      <c r="A5979" s="5">
        <v>2010</v>
      </c>
      <c r="B5979" s="5" t="s">
        <v>7</v>
      </c>
      <c r="C5979" s="5" t="s">
        <v>45</v>
      </c>
      <c r="D5979" s="3">
        <v>22439</v>
      </c>
    </row>
    <row r="5980" spans="1:4" x14ac:dyDescent="0.25">
      <c r="A5980" s="5">
        <v>2010</v>
      </c>
      <c r="B5980" s="5" t="s">
        <v>8</v>
      </c>
      <c r="C5980" s="5" t="s">
        <v>45</v>
      </c>
      <c r="D5980" s="3">
        <v>24292</v>
      </c>
    </row>
    <row r="5981" spans="1:4" x14ac:dyDescent="0.25">
      <c r="A5981" s="5">
        <v>2010</v>
      </c>
      <c r="B5981" s="5" t="s">
        <v>9</v>
      </c>
      <c r="C5981" s="5" t="s">
        <v>45</v>
      </c>
      <c r="D5981" s="3">
        <v>19599</v>
      </c>
    </row>
    <row r="5982" spans="1:4" x14ac:dyDescent="0.25">
      <c r="A5982" s="5">
        <v>2010</v>
      </c>
      <c r="B5982" s="5" t="s">
        <v>10</v>
      </c>
      <c r="C5982" s="5" t="s">
        <v>45</v>
      </c>
      <c r="D5982" s="3">
        <v>19023</v>
      </c>
    </row>
    <row r="5983" spans="1:4" x14ac:dyDescent="0.25">
      <c r="A5983" s="5">
        <v>2010</v>
      </c>
      <c r="B5983" s="5" t="s">
        <v>11</v>
      </c>
      <c r="C5983" s="5" t="s">
        <v>45</v>
      </c>
      <c r="D5983" s="3">
        <v>16968</v>
      </c>
    </row>
    <row r="5984" spans="1:4" x14ac:dyDescent="0.25">
      <c r="A5984" s="5">
        <v>2011</v>
      </c>
      <c r="B5984" s="5" t="s">
        <v>12</v>
      </c>
      <c r="C5984" s="5" t="s">
        <v>45</v>
      </c>
      <c r="D5984" s="3">
        <v>14813</v>
      </c>
    </row>
    <row r="5985" spans="1:4" x14ac:dyDescent="0.25">
      <c r="A5985" s="5">
        <v>2011</v>
      </c>
      <c r="B5985" s="5" t="s">
        <v>13</v>
      </c>
      <c r="C5985" s="5" t="s">
        <v>45</v>
      </c>
      <c r="D5985" s="3">
        <v>14388</v>
      </c>
    </row>
    <row r="5986" spans="1:4" x14ac:dyDescent="0.25">
      <c r="A5986" s="5">
        <v>2011</v>
      </c>
      <c r="B5986" s="5" t="s">
        <v>14</v>
      </c>
      <c r="C5986" s="5" t="s">
        <v>45</v>
      </c>
      <c r="D5986" s="3">
        <v>15441</v>
      </c>
    </row>
    <row r="5987" spans="1:4" x14ac:dyDescent="0.25">
      <c r="A5987" s="5">
        <v>2011</v>
      </c>
      <c r="B5987" s="5" t="s">
        <v>15</v>
      </c>
      <c r="C5987" s="5" t="s">
        <v>45</v>
      </c>
      <c r="D5987" s="3">
        <v>14565</v>
      </c>
    </row>
    <row r="5988" spans="1:4" x14ac:dyDescent="0.25">
      <c r="A5988" s="5">
        <v>2011</v>
      </c>
      <c r="B5988" s="5" t="s">
        <v>4</v>
      </c>
      <c r="C5988" s="5" t="s">
        <v>45</v>
      </c>
      <c r="D5988" s="3">
        <v>14397</v>
      </c>
    </row>
    <row r="5989" spans="1:4" x14ac:dyDescent="0.25">
      <c r="A5989" s="5">
        <v>2011</v>
      </c>
      <c r="B5989" s="5" t="s">
        <v>5</v>
      </c>
      <c r="C5989" s="5" t="s">
        <v>45</v>
      </c>
      <c r="D5989" s="3">
        <v>17217</v>
      </c>
    </row>
    <row r="5990" spans="1:4" x14ac:dyDescent="0.25">
      <c r="A5990" s="5">
        <v>2011</v>
      </c>
      <c r="B5990" s="5" t="s">
        <v>6</v>
      </c>
      <c r="C5990" s="5" t="s">
        <v>45</v>
      </c>
      <c r="D5990" s="3">
        <v>9040</v>
      </c>
    </row>
    <row r="5991" spans="1:4" x14ac:dyDescent="0.25">
      <c r="A5991" s="5">
        <v>2011</v>
      </c>
      <c r="B5991" s="5" t="s">
        <v>7</v>
      </c>
      <c r="C5991" s="5" t="s">
        <v>45</v>
      </c>
      <c r="D5991" s="3">
        <v>4988</v>
      </c>
    </row>
    <row r="5992" spans="1:4" x14ac:dyDescent="0.25">
      <c r="A5992" s="5">
        <v>2011</v>
      </c>
      <c r="B5992" s="5" t="s">
        <v>8</v>
      </c>
      <c r="C5992" s="5" t="s">
        <v>45</v>
      </c>
      <c r="D5992" s="3">
        <v>7613</v>
      </c>
    </row>
    <row r="5993" spans="1:4" x14ac:dyDescent="0.25">
      <c r="A5993" s="5">
        <v>2011</v>
      </c>
      <c r="B5993" s="5" t="s">
        <v>9</v>
      </c>
      <c r="C5993" s="5" t="s">
        <v>45</v>
      </c>
      <c r="D5993" s="3">
        <v>8910</v>
      </c>
    </row>
    <row r="5994" spans="1:4" x14ac:dyDescent="0.25">
      <c r="A5994" s="5">
        <v>2011</v>
      </c>
      <c r="B5994" s="5" t="s">
        <v>10</v>
      </c>
      <c r="C5994" s="5" t="s">
        <v>45</v>
      </c>
      <c r="D5994" s="3">
        <v>16048</v>
      </c>
    </row>
    <row r="5995" spans="1:4" x14ac:dyDescent="0.25">
      <c r="A5995" s="5">
        <v>2011</v>
      </c>
      <c r="B5995" s="5" t="s">
        <v>11</v>
      </c>
      <c r="C5995" s="5" t="s">
        <v>45</v>
      </c>
      <c r="D5995" s="3">
        <v>13619</v>
      </c>
    </row>
    <row r="5996" spans="1:4" x14ac:dyDescent="0.25">
      <c r="A5996" s="5">
        <v>2012</v>
      </c>
      <c r="B5996" s="5" t="s">
        <v>12</v>
      </c>
      <c r="C5996" s="5" t="s">
        <v>45</v>
      </c>
      <c r="D5996" s="3">
        <v>12325</v>
      </c>
    </row>
    <row r="5997" spans="1:4" x14ac:dyDescent="0.25">
      <c r="A5997" s="5">
        <v>2012</v>
      </c>
      <c r="B5997" s="5" t="s">
        <v>13</v>
      </c>
      <c r="C5997" s="5" t="s">
        <v>45</v>
      </c>
      <c r="D5997" s="3">
        <v>15738</v>
      </c>
    </row>
    <row r="5998" spans="1:4" x14ac:dyDescent="0.25">
      <c r="A5998" s="5">
        <v>2012</v>
      </c>
      <c r="B5998" s="5" t="s">
        <v>14</v>
      </c>
      <c r="C5998" s="5" t="s">
        <v>45</v>
      </c>
      <c r="D5998" s="3">
        <v>18500</v>
      </c>
    </row>
    <row r="5999" spans="1:4" x14ac:dyDescent="0.25">
      <c r="A5999" s="5">
        <v>2012</v>
      </c>
      <c r="B5999" s="5" t="s">
        <v>15</v>
      </c>
      <c r="C5999" s="5" t="s">
        <v>45</v>
      </c>
      <c r="D5999" s="3">
        <v>17189</v>
      </c>
    </row>
    <row r="6000" spans="1:4" x14ac:dyDescent="0.25">
      <c r="A6000" s="5">
        <v>2012</v>
      </c>
      <c r="B6000" s="5" t="s">
        <v>4</v>
      </c>
      <c r="C6000" s="5" t="s">
        <v>45</v>
      </c>
      <c r="D6000" s="3">
        <v>19359</v>
      </c>
    </row>
    <row r="6001" spans="1:4" x14ac:dyDescent="0.25">
      <c r="A6001" s="5">
        <v>2012</v>
      </c>
      <c r="B6001" s="5" t="s">
        <v>5</v>
      </c>
      <c r="C6001" s="5" t="s">
        <v>45</v>
      </c>
      <c r="D6001" s="3">
        <v>18298</v>
      </c>
    </row>
    <row r="6002" spans="1:4" x14ac:dyDescent="0.25">
      <c r="A6002" s="5">
        <v>2012</v>
      </c>
      <c r="B6002" s="5" t="s">
        <v>6</v>
      </c>
      <c r="C6002" s="5" t="s">
        <v>45</v>
      </c>
      <c r="D6002" s="3">
        <v>15981</v>
      </c>
    </row>
    <row r="6003" spans="1:4" x14ac:dyDescent="0.25">
      <c r="A6003" s="5">
        <v>2012</v>
      </c>
      <c r="B6003" s="5" t="s">
        <v>7</v>
      </c>
      <c r="C6003" s="5" t="s">
        <v>45</v>
      </c>
      <c r="D6003" s="3">
        <v>15037</v>
      </c>
    </row>
    <row r="6004" spans="1:4" x14ac:dyDescent="0.25">
      <c r="A6004" s="5">
        <v>2012</v>
      </c>
      <c r="B6004" s="5" t="s">
        <v>8</v>
      </c>
      <c r="C6004" s="5" t="s">
        <v>45</v>
      </c>
      <c r="D6004" s="3">
        <v>13779</v>
      </c>
    </row>
    <row r="6005" spans="1:4" x14ac:dyDescent="0.25">
      <c r="A6005" s="5">
        <v>2012</v>
      </c>
      <c r="B6005" s="5" t="s">
        <v>9</v>
      </c>
      <c r="C6005" s="5" t="s">
        <v>45</v>
      </c>
      <c r="D6005" s="3">
        <v>15366</v>
      </c>
    </row>
    <row r="6006" spans="1:4" x14ac:dyDescent="0.25">
      <c r="A6006" s="5">
        <v>2012</v>
      </c>
      <c r="B6006" s="5" t="s">
        <v>10</v>
      </c>
      <c r="C6006" s="5" t="s">
        <v>45</v>
      </c>
      <c r="D6006" s="3">
        <v>14611</v>
      </c>
    </row>
    <row r="6007" spans="1:4" x14ac:dyDescent="0.25">
      <c r="A6007" s="5">
        <v>2012</v>
      </c>
      <c r="B6007" s="5" t="s">
        <v>11</v>
      </c>
      <c r="C6007" s="5" t="s">
        <v>45</v>
      </c>
      <c r="D6007" s="3">
        <v>13034</v>
      </c>
    </row>
    <row r="6008" spans="1:4" x14ac:dyDescent="0.25">
      <c r="A6008" s="5">
        <v>2013</v>
      </c>
      <c r="B6008" s="5" t="s">
        <v>12</v>
      </c>
      <c r="C6008" s="5" t="s">
        <v>45</v>
      </c>
      <c r="D6008" s="3">
        <v>10695</v>
      </c>
    </row>
    <row r="6009" spans="1:4" x14ac:dyDescent="0.25">
      <c r="A6009" s="5">
        <v>2013</v>
      </c>
      <c r="B6009" s="5" t="s">
        <v>13</v>
      </c>
      <c r="C6009" s="5" t="s">
        <v>45</v>
      </c>
      <c r="D6009" s="3">
        <v>8910</v>
      </c>
    </row>
    <row r="6010" spans="1:4" x14ac:dyDescent="0.25">
      <c r="A6010" s="5">
        <v>2013</v>
      </c>
      <c r="B6010" s="5" t="s">
        <v>14</v>
      </c>
      <c r="C6010" s="5" t="s">
        <v>45</v>
      </c>
      <c r="D6010" s="3">
        <v>12033</v>
      </c>
    </row>
    <row r="6011" spans="1:4" x14ac:dyDescent="0.25">
      <c r="A6011" s="5">
        <v>2013</v>
      </c>
      <c r="B6011" s="5" t="s">
        <v>15</v>
      </c>
      <c r="C6011" s="5" t="s">
        <v>45</v>
      </c>
      <c r="D6011" s="3">
        <v>11736</v>
      </c>
    </row>
    <row r="6012" spans="1:4" x14ac:dyDescent="0.25">
      <c r="A6012" s="5">
        <v>2013</v>
      </c>
      <c r="B6012" s="5" t="s">
        <v>4</v>
      </c>
      <c r="C6012" s="5" t="s">
        <v>45</v>
      </c>
      <c r="D6012" s="3">
        <v>15232</v>
      </c>
    </row>
    <row r="6013" spans="1:4" x14ac:dyDescent="0.25">
      <c r="A6013" s="5">
        <v>2013</v>
      </c>
      <c r="B6013" s="5" t="s">
        <v>5</v>
      </c>
      <c r="C6013" s="5" t="s">
        <v>45</v>
      </c>
      <c r="D6013" s="3">
        <v>12158</v>
      </c>
    </row>
    <row r="6014" spans="1:4" x14ac:dyDescent="0.25">
      <c r="A6014" s="5">
        <v>2013</v>
      </c>
      <c r="B6014" s="5" t="s">
        <v>6</v>
      </c>
      <c r="C6014" s="5" t="s">
        <v>45</v>
      </c>
      <c r="D6014" s="3">
        <v>13186</v>
      </c>
    </row>
    <row r="6015" spans="1:4" x14ac:dyDescent="0.25">
      <c r="A6015" s="5">
        <v>2013</v>
      </c>
      <c r="B6015" s="5" t="s">
        <v>7</v>
      </c>
      <c r="C6015" s="5" t="s">
        <v>45</v>
      </c>
      <c r="D6015" s="3">
        <v>10895</v>
      </c>
    </row>
    <row r="6016" spans="1:4" x14ac:dyDescent="0.25">
      <c r="A6016" s="5">
        <v>2013</v>
      </c>
      <c r="B6016" s="5" t="s">
        <v>8</v>
      </c>
      <c r="C6016" s="5" t="s">
        <v>45</v>
      </c>
      <c r="D6016" s="3">
        <v>12973</v>
      </c>
    </row>
    <row r="6017" spans="1:4" x14ac:dyDescent="0.25">
      <c r="A6017" s="5">
        <v>2013</v>
      </c>
      <c r="B6017" s="5" t="s">
        <v>9</v>
      </c>
      <c r="C6017" s="5" t="s">
        <v>45</v>
      </c>
      <c r="D6017" s="3">
        <v>16112</v>
      </c>
    </row>
    <row r="6018" spans="1:4" x14ac:dyDescent="0.25">
      <c r="A6018" s="5">
        <v>2013</v>
      </c>
      <c r="B6018" s="5" t="s">
        <v>10</v>
      </c>
      <c r="C6018" s="5" t="s">
        <v>45</v>
      </c>
      <c r="D6018" s="3">
        <v>14190</v>
      </c>
    </row>
    <row r="6019" spans="1:4" x14ac:dyDescent="0.25">
      <c r="A6019" s="5">
        <v>2013</v>
      </c>
      <c r="B6019" s="5" t="s">
        <v>11</v>
      </c>
      <c r="C6019" s="5" t="s">
        <v>45</v>
      </c>
      <c r="D6019" s="3">
        <v>11963</v>
      </c>
    </row>
    <row r="6020" spans="1:4" x14ac:dyDescent="0.25">
      <c r="A6020" s="5">
        <v>2014</v>
      </c>
      <c r="B6020" s="5" t="s">
        <v>12</v>
      </c>
      <c r="C6020" s="5" t="s">
        <v>45</v>
      </c>
      <c r="D6020" s="3">
        <v>7897</v>
      </c>
    </row>
    <row r="6021" spans="1:4" x14ac:dyDescent="0.25">
      <c r="A6021" s="5">
        <v>2014</v>
      </c>
      <c r="B6021" s="5" t="s">
        <v>13</v>
      </c>
      <c r="C6021" s="5" t="s">
        <v>45</v>
      </c>
      <c r="D6021" s="3">
        <v>8539</v>
      </c>
    </row>
    <row r="6022" spans="1:4" x14ac:dyDescent="0.25">
      <c r="A6022" s="5">
        <v>2014</v>
      </c>
      <c r="B6022" s="5" t="s">
        <v>14</v>
      </c>
      <c r="C6022" s="5" t="s">
        <v>45</v>
      </c>
      <c r="D6022" s="3">
        <v>4919</v>
      </c>
    </row>
    <row r="6023" spans="1:4" x14ac:dyDescent="0.25">
      <c r="A6023" s="5">
        <v>2014</v>
      </c>
      <c r="B6023" s="5" t="s">
        <v>15</v>
      </c>
      <c r="C6023" s="5" t="s">
        <v>45</v>
      </c>
      <c r="D6023" s="3">
        <v>13238</v>
      </c>
    </row>
    <row r="6024" spans="1:4" x14ac:dyDescent="0.25">
      <c r="A6024" s="5">
        <v>2014</v>
      </c>
      <c r="B6024" s="5" t="s">
        <v>4</v>
      </c>
      <c r="C6024" s="5" t="s">
        <v>45</v>
      </c>
      <c r="D6024" s="3">
        <v>12057</v>
      </c>
    </row>
    <row r="6025" spans="1:4" x14ac:dyDescent="0.25">
      <c r="A6025" s="5">
        <v>2014</v>
      </c>
      <c r="B6025" s="5" t="s">
        <v>5</v>
      </c>
      <c r="C6025" s="5" t="s">
        <v>45</v>
      </c>
      <c r="D6025" s="3">
        <v>10496</v>
      </c>
    </row>
    <row r="6026" spans="1:4" x14ac:dyDescent="0.25">
      <c r="A6026" s="5">
        <v>2014</v>
      </c>
      <c r="B6026" s="5" t="s">
        <v>6</v>
      </c>
      <c r="C6026" s="5" t="s">
        <v>45</v>
      </c>
      <c r="D6026" s="3">
        <v>7840</v>
      </c>
    </row>
    <row r="6027" spans="1:4" x14ac:dyDescent="0.25">
      <c r="A6027" s="5">
        <v>2014</v>
      </c>
      <c r="B6027" s="5" t="s">
        <v>7</v>
      </c>
      <c r="C6027" s="5" t="s">
        <v>45</v>
      </c>
      <c r="D6027" s="3">
        <v>8417</v>
      </c>
    </row>
    <row r="6028" spans="1:4" x14ac:dyDescent="0.25">
      <c r="A6028" s="5">
        <v>2014</v>
      </c>
      <c r="B6028" s="5" t="s">
        <v>8</v>
      </c>
      <c r="C6028" s="5" t="s">
        <v>45</v>
      </c>
      <c r="D6028" s="3">
        <v>10280</v>
      </c>
    </row>
    <row r="6029" spans="1:4" x14ac:dyDescent="0.25">
      <c r="A6029" s="5">
        <v>2014</v>
      </c>
      <c r="B6029" s="5" t="s">
        <v>9</v>
      </c>
      <c r="C6029" s="5" t="s">
        <v>45</v>
      </c>
      <c r="D6029" s="3">
        <v>9301</v>
      </c>
    </row>
    <row r="6030" spans="1:4" x14ac:dyDescent="0.25">
      <c r="A6030" s="5">
        <v>2014</v>
      </c>
      <c r="B6030" s="5" t="s">
        <v>10</v>
      </c>
      <c r="C6030" s="5" t="s">
        <v>45</v>
      </c>
      <c r="D6030" s="3">
        <v>8647</v>
      </c>
    </row>
    <row r="6031" spans="1:4" x14ac:dyDescent="0.25">
      <c r="A6031" s="5">
        <v>2014</v>
      </c>
      <c r="B6031" s="5" t="s">
        <v>11</v>
      </c>
      <c r="C6031" s="5" t="s">
        <v>45</v>
      </c>
      <c r="D6031" s="3">
        <v>7861</v>
      </c>
    </row>
    <row r="6032" spans="1:4" x14ac:dyDescent="0.25">
      <c r="A6032" s="5">
        <v>2015</v>
      </c>
      <c r="B6032" s="5" t="s">
        <v>12</v>
      </c>
      <c r="C6032" s="5" t="s">
        <v>45</v>
      </c>
      <c r="D6032" s="3">
        <v>7062</v>
      </c>
    </row>
    <row r="6033" spans="1:4" x14ac:dyDescent="0.25">
      <c r="A6033" s="5">
        <v>2015</v>
      </c>
      <c r="B6033" s="5" t="s">
        <v>13</v>
      </c>
      <c r="C6033" s="5" t="s">
        <v>45</v>
      </c>
      <c r="D6033" s="3">
        <v>72</v>
      </c>
    </row>
    <row r="6034" spans="1:4" x14ac:dyDescent="0.25">
      <c r="A6034" s="5">
        <v>2015</v>
      </c>
      <c r="B6034" s="5" t="s">
        <v>14</v>
      </c>
      <c r="C6034" s="5" t="s">
        <v>45</v>
      </c>
      <c r="D6034" s="3">
        <v>10588</v>
      </c>
    </row>
    <row r="6035" spans="1:4" x14ac:dyDescent="0.25">
      <c r="A6035" s="5">
        <v>2015</v>
      </c>
      <c r="B6035" s="5" t="s">
        <v>15</v>
      </c>
      <c r="C6035" s="5" t="s">
        <v>45</v>
      </c>
      <c r="D6035" s="3">
        <v>13798</v>
      </c>
    </row>
    <row r="6036" spans="1:4" x14ac:dyDescent="0.25">
      <c r="A6036" s="5">
        <v>2015</v>
      </c>
      <c r="B6036" s="5" t="s">
        <v>4</v>
      </c>
      <c r="C6036" s="5" t="s">
        <v>45</v>
      </c>
      <c r="D6036" s="3">
        <v>16772</v>
      </c>
    </row>
    <row r="6037" spans="1:4" x14ac:dyDescent="0.25">
      <c r="A6037" s="5">
        <v>2015</v>
      </c>
      <c r="B6037" s="5" t="s">
        <v>5</v>
      </c>
      <c r="C6037" s="5" t="s">
        <v>45</v>
      </c>
      <c r="D6037" s="3">
        <v>17212</v>
      </c>
    </row>
    <row r="6038" spans="1:4" x14ac:dyDescent="0.25">
      <c r="A6038" s="5">
        <v>2015</v>
      </c>
      <c r="B6038" s="5" t="s">
        <v>6</v>
      </c>
      <c r="C6038" s="5" t="s">
        <v>45</v>
      </c>
      <c r="D6038" s="3">
        <v>14161</v>
      </c>
    </row>
    <row r="6039" spans="1:4" x14ac:dyDescent="0.25">
      <c r="A6039" s="5">
        <v>2015</v>
      </c>
      <c r="B6039" s="5" t="s">
        <v>7</v>
      </c>
      <c r="C6039" s="5" t="s">
        <v>45</v>
      </c>
      <c r="D6039" s="3">
        <v>15423</v>
      </c>
    </row>
    <row r="6040" spans="1:4" x14ac:dyDescent="0.25">
      <c r="A6040" s="5">
        <v>2015</v>
      </c>
      <c r="B6040" s="5" t="s">
        <v>8</v>
      </c>
      <c r="C6040" s="5" t="s">
        <v>45</v>
      </c>
      <c r="D6040" s="3">
        <v>17028</v>
      </c>
    </row>
    <row r="6041" spans="1:4" x14ac:dyDescent="0.25">
      <c r="A6041" s="5">
        <v>2015</v>
      </c>
      <c r="B6041" s="5" t="s">
        <v>9</v>
      </c>
      <c r="C6041" s="5" t="s">
        <v>45</v>
      </c>
      <c r="D6041" s="3">
        <v>16904</v>
      </c>
    </row>
    <row r="6042" spans="1:4" x14ac:dyDescent="0.25">
      <c r="A6042" s="5">
        <v>2015</v>
      </c>
      <c r="B6042" s="5" t="s">
        <v>10</v>
      </c>
      <c r="C6042" s="5" t="s">
        <v>45</v>
      </c>
      <c r="D6042" s="3">
        <v>18917</v>
      </c>
    </row>
    <row r="6043" spans="1:4" x14ac:dyDescent="0.25">
      <c r="A6043" s="5">
        <v>2015</v>
      </c>
      <c r="B6043" s="5" t="s">
        <v>11</v>
      </c>
      <c r="C6043" s="5" t="s">
        <v>45</v>
      </c>
      <c r="D6043" s="3">
        <v>8844</v>
      </c>
    </row>
    <row r="6044" spans="1:4" x14ac:dyDescent="0.25">
      <c r="A6044" s="5">
        <v>2016</v>
      </c>
      <c r="B6044" s="5" t="s">
        <v>12</v>
      </c>
      <c r="C6044" s="5" t="s">
        <v>45</v>
      </c>
      <c r="D6044" s="3">
        <v>10079</v>
      </c>
    </row>
    <row r="6045" spans="1:4" x14ac:dyDescent="0.25">
      <c r="A6045" s="5">
        <v>2016</v>
      </c>
      <c r="B6045" s="5" t="s">
        <v>13</v>
      </c>
      <c r="C6045" s="5" t="s">
        <v>45</v>
      </c>
      <c r="D6045" s="3">
        <v>14740</v>
      </c>
    </row>
    <row r="6046" spans="1:4" x14ac:dyDescent="0.25">
      <c r="A6046" s="5">
        <v>2016</v>
      </c>
      <c r="B6046" s="5" t="s">
        <v>14</v>
      </c>
      <c r="C6046" s="5" t="s">
        <v>45</v>
      </c>
      <c r="D6046" s="3">
        <v>18468</v>
      </c>
    </row>
    <row r="6047" spans="1:4" x14ac:dyDescent="0.25">
      <c r="A6047" s="5">
        <v>2016</v>
      </c>
      <c r="B6047" s="5" t="s">
        <v>15</v>
      </c>
      <c r="C6047" s="5" t="s">
        <v>45</v>
      </c>
      <c r="D6047" s="3">
        <v>20772</v>
      </c>
    </row>
    <row r="6048" spans="1:4" x14ac:dyDescent="0.25">
      <c r="A6048" s="5">
        <v>2016</v>
      </c>
      <c r="B6048" s="5" t="s">
        <v>4</v>
      </c>
      <c r="C6048" s="5" t="s">
        <v>45</v>
      </c>
      <c r="D6048" s="3">
        <v>18820</v>
      </c>
    </row>
    <row r="6049" spans="1:4" x14ac:dyDescent="0.25">
      <c r="A6049" s="5">
        <v>2016</v>
      </c>
      <c r="B6049" s="5" t="s">
        <v>5</v>
      </c>
      <c r="C6049" s="5" t="s">
        <v>45</v>
      </c>
      <c r="D6049" s="3">
        <v>14728</v>
      </c>
    </row>
    <row r="6050" spans="1:4" x14ac:dyDescent="0.25">
      <c r="A6050" s="5">
        <v>2016</v>
      </c>
      <c r="B6050" s="5" t="s">
        <v>6</v>
      </c>
      <c r="C6050" s="5" t="s">
        <v>45</v>
      </c>
      <c r="D6050" s="3">
        <v>13739</v>
      </c>
    </row>
    <row r="6051" spans="1:4" x14ac:dyDescent="0.25">
      <c r="A6051" s="5">
        <v>2016</v>
      </c>
      <c r="B6051" s="5" t="s">
        <v>7</v>
      </c>
      <c r="C6051" s="5" t="s">
        <v>45</v>
      </c>
      <c r="D6051" s="3">
        <v>18616</v>
      </c>
    </row>
    <row r="6052" spans="1:4" x14ac:dyDescent="0.25">
      <c r="A6052" s="5">
        <v>2016</v>
      </c>
      <c r="B6052" s="5" t="s">
        <v>8</v>
      </c>
      <c r="C6052" s="5" t="s">
        <v>45</v>
      </c>
      <c r="D6052" s="3">
        <v>18157</v>
      </c>
    </row>
    <row r="6053" spans="1:4" x14ac:dyDescent="0.25">
      <c r="A6053" s="5">
        <v>2016</v>
      </c>
      <c r="B6053" s="5" t="s">
        <v>9</v>
      </c>
      <c r="C6053" s="5" t="s">
        <v>45</v>
      </c>
      <c r="D6053" s="3">
        <v>15042</v>
      </c>
    </row>
    <row r="6054" spans="1:4" x14ac:dyDescent="0.25">
      <c r="A6054" s="5">
        <v>2016</v>
      </c>
      <c r="B6054" s="5" t="s">
        <v>10</v>
      </c>
      <c r="C6054" s="5" t="s">
        <v>45</v>
      </c>
      <c r="D6054" s="3">
        <v>16999</v>
      </c>
    </row>
    <row r="6055" spans="1:4" x14ac:dyDescent="0.25">
      <c r="A6055" s="5">
        <v>2016</v>
      </c>
      <c r="B6055" s="5" t="s">
        <v>11</v>
      </c>
      <c r="C6055" s="5" t="s">
        <v>45</v>
      </c>
      <c r="D6055" s="3">
        <v>16188</v>
      </c>
    </row>
    <row r="6056" spans="1:4" x14ac:dyDescent="0.25">
      <c r="A6056" s="5">
        <v>2017</v>
      </c>
      <c r="B6056" s="5" t="s">
        <v>12</v>
      </c>
      <c r="C6056" s="5" t="s">
        <v>45</v>
      </c>
      <c r="D6056" s="3">
        <v>12930</v>
      </c>
    </row>
    <row r="6057" spans="1:4" x14ac:dyDescent="0.25">
      <c r="A6057" s="5">
        <v>2017</v>
      </c>
      <c r="B6057" s="5" t="s">
        <v>13</v>
      </c>
      <c r="C6057" s="5" t="s">
        <v>45</v>
      </c>
      <c r="D6057" s="3">
        <v>11867</v>
      </c>
    </row>
    <row r="6058" spans="1:4" x14ac:dyDescent="0.25">
      <c r="A6058" s="5">
        <v>2017</v>
      </c>
      <c r="B6058" s="5" t="s">
        <v>14</v>
      </c>
      <c r="C6058" s="5" t="s">
        <v>45</v>
      </c>
      <c r="D6058" s="3">
        <v>17737</v>
      </c>
    </row>
    <row r="6059" spans="1:4" x14ac:dyDescent="0.25">
      <c r="A6059" s="5">
        <v>2017</v>
      </c>
      <c r="B6059" s="5" t="s">
        <v>15</v>
      </c>
      <c r="C6059" s="5" t="s">
        <v>45</v>
      </c>
      <c r="D6059" s="3">
        <v>16487</v>
      </c>
    </row>
    <row r="6060" spans="1:4" x14ac:dyDescent="0.25">
      <c r="A6060" s="5">
        <v>2017</v>
      </c>
      <c r="B6060" s="5" t="s">
        <v>4</v>
      </c>
      <c r="C6060" s="5" t="s">
        <v>45</v>
      </c>
      <c r="D6060" s="3">
        <v>18419</v>
      </c>
    </row>
    <row r="6061" spans="1:4" x14ac:dyDescent="0.25">
      <c r="A6061" s="5">
        <v>2017</v>
      </c>
      <c r="B6061" s="5" t="s">
        <v>5</v>
      </c>
      <c r="C6061" s="5" t="s">
        <v>45</v>
      </c>
      <c r="D6061" s="3">
        <v>17221</v>
      </c>
    </row>
    <row r="6062" spans="1:4" x14ac:dyDescent="0.25">
      <c r="A6062" s="5">
        <v>2017</v>
      </c>
      <c r="B6062" s="5" t="s">
        <v>6</v>
      </c>
      <c r="C6062" s="5" t="s">
        <v>45</v>
      </c>
      <c r="D6062" s="3">
        <v>22587</v>
      </c>
    </row>
    <row r="6063" spans="1:4" x14ac:dyDescent="0.25">
      <c r="A6063" s="5">
        <v>2017</v>
      </c>
      <c r="B6063" s="5" t="s">
        <v>7</v>
      </c>
      <c r="C6063" s="5" t="s">
        <v>45</v>
      </c>
      <c r="D6063" s="3">
        <v>27921</v>
      </c>
    </row>
    <row r="6064" spans="1:4" x14ac:dyDescent="0.25">
      <c r="A6064" s="5">
        <v>2017</v>
      </c>
      <c r="B6064" s="5" t="s">
        <v>8</v>
      </c>
      <c r="C6064" s="5" t="s">
        <v>45</v>
      </c>
      <c r="D6064" s="3">
        <v>28261</v>
      </c>
    </row>
    <row r="6065" spans="1:4" x14ac:dyDescent="0.25">
      <c r="A6065" s="5">
        <v>2017</v>
      </c>
      <c r="B6065" s="5" t="s">
        <v>9</v>
      </c>
      <c r="C6065" s="5" t="s">
        <v>45</v>
      </c>
      <c r="D6065" s="3">
        <v>27727</v>
      </c>
    </row>
    <row r="6066" spans="1:4" x14ac:dyDescent="0.25">
      <c r="A6066" s="5">
        <v>2017</v>
      </c>
      <c r="B6066" s="5" t="s">
        <v>10</v>
      </c>
      <c r="C6066" s="5" t="s">
        <v>45</v>
      </c>
      <c r="D6066" s="3">
        <v>29056</v>
      </c>
    </row>
    <row r="6067" spans="1:4" x14ac:dyDescent="0.25">
      <c r="A6067" s="5">
        <v>2017</v>
      </c>
      <c r="B6067" s="5" t="s">
        <v>11</v>
      </c>
      <c r="C6067" s="5" t="s">
        <v>45</v>
      </c>
      <c r="D6067" s="3">
        <v>24288</v>
      </c>
    </row>
    <row r="6068" spans="1:4" x14ac:dyDescent="0.25">
      <c r="A6068" s="5">
        <v>2018</v>
      </c>
      <c r="B6068" s="5" t="s">
        <v>12</v>
      </c>
      <c r="C6068" s="5" t="s">
        <v>45</v>
      </c>
      <c r="D6068" s="3">
        <v>23884</v>
      </c>
    </row>
    <row r="6069" spans="1:4" x14ac:dyDescent="0.25">
      <c r="A6069" s="5">
        <v>2018</v>
      </c>
      <c r="B6069" s="5" t="s">
        <v>13</v>
      </c>
      <c r="C6069" s="5" t="s">
        <v>45</v>
      </c>
      <c r="D6069" s="3">
        <v>27605</v>
      </c>
    </row>
    <row r="6070" spans="1:4" x14ac:dyDescent="0.25">
      <c r="A6070" s="5">
        <v>2018</v>
      </c>
      <c r="B6070" s="5" t="s">
        <v>14</v>
      </c>
      <c r="C6070" s="5" t="s">
        <v>45</v>
      </c>
      <c r="D6070" s="3">
        <v>35711</v>
      </c>
    </row>
    <row r="6071" spans="1:4" x14ac:dyDescent="0.25">
      <c r="A6071" s="5">
        <v>2018</v>
      </c>
      <c r="B6071" s="5" t="s">
        <v>15</v>
      </c>
      <c r="C6071" s="5" t="s">
        <v>45</v>
      </c>
      <c r="D6071" s="3">
        <v>32694</v>
      </c>
    </row>
    <row r="6072" spans="1:4" x14ac:dyDescent="0.25">
      <c r="A6072" s="5">
        <v>2018</v>
      </c>
      <c r="B6072" s="5" t="s">
        <v>4</v>
      </c>
      <c r="C6072" s="5" t="s">
        <v>45</v>
      </c>
      <c r="D6072" s="3">
        <v>32363</v>
      </c>
    </row>
    <row r="6073" spans="1:4" x14ac:dyDescent="0.25">
      <c r="A6073" s="5">
        <v>2018</v>
      </c>
      <c r="B6073" s="5" t="s">
        <v>5</v>
      </c>
      <c r="C6073" s="5" t="s">
        <v>45</v>
      </c>
      <c r="D6073" s="3">
        <v>32568</v>
      </c>
    </row>
    <row r="6074" spans="1:4" x14ac:dyDescent="0.25">
      <c r="A6074" s="5">
        <v>2018</v>
      </c>
      <c r="B6074" s="5" t="s">
        <v>6</v>
      </c>
      <c r="C6074" s="5" t="s">
        <v>45</v>
      </c>
      <c r="D6074" s="3">
        <v>29733</v>
      </c>
    </row>
    <row r="6075" spans="1:4" x14ac:dyDescent="0.25">
      <c r="A6075" s="5">
        <v>2018</v>
      </c>
      <c r="B6075" s="5" t="s">
        <v>7</v>
      </c>
      <c r="C6075" s="5" t="s">
        <v>45</v>
      </c>
      <c r="D6075" s="3">
        <v>34773</v>
      </c>
    </row>
    <row r="6076" spans="1:4" x14ac:dyDescent="0.25">
      <c r="A6076" s="5">
        <v>2018</v>
      </c>
      <c r="B6076" s="5" t="s">
        <v>8</v>
      </c>
      <c r="C6076" s="5" t="s">
        <v>45</v>
      </c>
      <c r="D6076" s="3">
        <v>31494</v>
      </c>
    </row>
    <row r="6077" spans="1:4" x14ac:dyDescent="0.25">
      <c r="A6077" s="5">
        <v>2018</v>
      </c>
      <c r="B6077" s="5" t="s">
        <v>9</v>
      </c>
      <c r="C6077" s="5" t="s">
        <v>45</v>
      </c>
      <c r="D6077" s="3">
        <v>38894</v>
      </c>
    </row>
    <row r="6078" spans="1:4" x14ac:dyDescent="0.25">
      <c r="A6078" s="5">
        <v>2018</v>
      </c>
      <c r="B6078" s="5" t="s">
        <v>10</v>
      </c>
      <c r="C6078" s="5" t="s">
        <v>45</v>
      </c>
      <c r="D6078" s="3">
        <v>35257</v>
      </c>
    </row>
    <row r="6079" spans="1:4" x14ac:dyDescent="0.25">
      <c r="A6079" s="5">
        <v>2018</v>
      </c>
      <c r="B6079" s="5" t="s">
        <v>11</v>
      </c>
      <c r="C6079" s="5" t="s">
        <v>45</v>
      </c>
      <c r="D6079" s="3">
        <v>27702</v>
      </c>
    </row>
    <row r="6080" spans="1:4" x14ac:dyDescent="0.25">
      <c r="A6080" s="5">
        <v>2019</v>
      </c>
      <c r="B6080" s="5" t="s">
        <v>12</v>
      </c>
      <c r="C6080" s="5" t="s">
        <v>45</v>
      </c>
      <c r="D6080" s="3">
        <v>24583</v>
      </c>
    </row>
    <row r="6081" spans="1:4" x14ac:dyDescent="0.25">
      <c r="A6081" s="5">
        <v>2019</v>
      </c>
      <c r="B6081" s="5" t="s">
        <v>13</v>
      </c>
      <c r="C6081" s="5" t="s">
        <v>45</v>
      </c>
      <c r="D6081" s="3">
        <v>29944</v>
      </c>
    </row>
    <row r="6082" spans="1:4" x14ac:dyDescent="0.25">
      <c r="A6082" s="5">
        <v>2019</v>
      </c>
      <c r="B6082" s="5" t="s">
        <v>14</v>
      </c>
      <c r="C6082" s="5" t="s">
        <v>45</v>
      </c>
      <c r="D6082" s="3">
        <v>32728</v>
      </c>
    </row>
    <row r="6083" spans="1:4" x14ac:dyDescent="0.25">
      <c r="A6083" s="5">
        <v>2019</v>
      </c>
      <c r="B6083" s="5" t="s">
        <v>15</v>
      </c>
      <c r="C6083" s="5" t="s">
        <v>45</v>
      </c>
      <c r="D6083" s="3">
        <v>30091</v>
      </c>
    </row>
    <row r="6084" spans="1:4" x14ac:dyDescent="0.25">
      <c r="A6084" s="5">
        <v>2019</v>
      </c>
      <c r="B6084" s="5" t="s">
        <v>4</v>
      </c>
      <c r="C6084" s="5" t="s">
        <v>45</v>
      </c>
      <c r="D6084" s="3">
        <v>34254</v>
      </c>
    </row>
    <row r="6085" spans="1:4" x14ac:dyDescent="0.25">
      <c r="A6085" s="5">
        <v>2019</v>
      </c>
      <c r="B6085" s="5" t="s">
        <v>5</v>
      </c>
      <c r="C6085" s="5" t="s">
        <v>45</v>
      </c>
      <c r="D6085" s="3">
        <v>29062</v>
      </c>
    </row>
    <row r="6086" spans="1:4" x14ac:dyDescent="0.25">
      <c r="A6086" s="5">
        <v>2019</v>
      </c>
      <c r="B6086" s="5" t="s">
        <v>6</v>
      </c>
      <c r="C6086" s="5" t="s">
        <v>45</v>
      </c>
      <c r="D6086" s="3">
        <v>27513</v>
      </c>
    </row>
    <row r="6087" spans="1:4" x14ac:dyDescent="0.25">
      <c r="A6087" s="5">
        <v>2019</v>
      </c>
      <c r="B6087" s="5" t="s">
        <v>7</v>
      </c>
      <c r="C6087" s="5" t="s">
        <v>45</v>
      </c>
      <c r="D6087" s="3">
        <v>29419</v>
      </c>
    </row>
    <row r="6088" spans="1:4" x14ac:dyDescent="0.25">
      <c r="A6088" s="5">
        <v>2019</v>
      </c>
      <c r="B6088" s="5" t="s">
        <v>8</v>
      </c>
      <c r="C6088" s="5" t="s">
        <v>45</v>
      </c>
      <c r="D6088" s="3">
        <v>30282</v>
      </c>
    </row>
    <row r="6089" spans="1:4" x14ac:dyDescent="0.25">
      <c r="A6089" s="5">
        <v>2019</v>
      </c>
      <c r="B6089" s="5" t="s">
        <v>9</v>
      </c>
      <c r="C6089" s="5" t="s">
        <v>45</v>
      </c>
      <c r="D6089" s="3">
        <v>30107</v>
      </c>
    </row>
    <row r="6090" spans="1:4" x14ac:dyDescent="0.25">
      <c r="A6090" s="5">
        <v>2019</v>
      </c>
      <c r="B6090" s="5" t="s">
        <v>10</v>
      </c>
      <c r="C6090" s="5" t="s">
        <v>45</v>
      </c>
      <c r="D6090" s="3">
        <v>27364</v>
      </c>
    </row>
    <row r="6091" spans="1:4" x14ac:dyDescent="0.25">
      <c r="A6091" s="5">
        <v>2019</v>
      </c>
      <c r="B6091" s="5" t="s">
        <v>11</v>
      </c>
      <c r="C6091" s="5" t="s">
        <v>45</v>
      </c>
      <c r="D6091" s="3">
        <v>24380</v>
      </c>
    </row>
    <row r="6092" spans="1:4" x14ac:dyDescent="0.25">
      <c r="A6092" s="5">
        <v>2020</v>
      </c>
      <c r="B6092" s="5" t="s">
        <v>12</v>
      </c>
      <c r="C6092" s="5" t="s">
        <v>45</v>
      </c>
      <c r="D6092" s="3">
        <v>20530</v>
      </c>
    </row>
    <row r="6093" spans="1:4" x14ac:dyDescent="0.25">
      <c r="A6093" s="5">
        <v>2020</v>
      </c>
      <c r="B6093" s="5" t="s">
        <v>13</v>
      </c>
      <c r="C6093" s="5" t="s">
        <v>45</v>
      </c>
      <c r="D6093" s="3">
        <v>23065</v>
      </c>
    </row>
    <row r="6094" spans="1:4" x14ac:dyDescent="0.25">
      <c r="A6094" s="5">
        <v>2020</v>
      </c>
      <c r="B6094" s="5" t="s">
        <v>14</v>
      </c>
      <c r="C6094" s="5" t="s">
        <v>45</v>
      </c>
      <c r="D6094" s="3">
        <v>15340</v>
      </c>
    </row>
    <row r="6095" spans="1:4" x14ac:dyDescent="0.25">
      <c r="A6095" s="5">
        <v>2020</v>
      </c>
      <c r="B6095" s="5" t="s">
        <v>15</v>
      </c>
      <c r="C6095" s="5" t="s">
        <v>45</v>
      </c>
      <c r="D6095" s="3">
        <v>1496</v>
      </c>
    </row>
    <row r="6096" spans="1:4" x14ac:dyDescent="0.25">
      <c r="A6096" s="5">
        <v>2020</v>
      </c>
      <c r="B6096" s="5" t="s">
        <v>4</v>
      </c>
      <c r="C6096" s="5" t="s">
        <v>45</v>
      </c>
      <c r="D6096" s="3">
        <v>2603</v>
      </c>
    </row>
    <row r="6097" spans="1:4" x14ac:dyDescent="0.25">
      <c r="A6097" s="5">
        <v>2020</v>
      </c>
      <c r="B6097" s="5" t="s">
        <v>5</v>
      </c>
      <c r="C6097" s="5" t="s">
        <v>45</v>
      </c>
      <c r="D6097" s="3">
        <v>2810</v>
      </c>
    </row>
    <row r="6098" spans="1:4" x14ac:dyDescent="0.25">
      <c r="A6098" s="5">
        <v>2020</v>
      </c>
      <c r="B6098" s="5" t="s">
        <v>6</v>
      </c>
      <c r="C6098" s="5" t="s">
        <v>45</v>
      </c>
      <c r="D6098" s="3">
        <v>2518</v>
      </c>
    </row>
    <row r="6099" spans="1:4" x14ac:dyDescent="0.25">
      <c r="A6099" s="5">
        <v>2020</v>
      </c>
      <c r="B6099" s="5" t="s">
        <v>7</v>
      </c>
      <c r="C6099" s="5" t="s">
        <v>45</v>
      </c>
      <c r="D6099" s="3">
        <v>3262</v>
      </c>
    </row>
    <row r="6100" spans="1:4" x14ac:dyDescent="0.25">
      <c r="A6100" s="5">
        <v>2020</v>
      </c>
      <c r="B6100" s="5" t="s">
        <v>8</v>
      </c>
      <c r="C6100" s="5" t="s">
        <v>45</v>
      </c>
      <c r="D6100" s="3">
        <v>3847</v>
      </c>
    </row>
    <row r="6101" spans="1:4" x14ac:dyDescent="0.25">
      <c r="A6101" s="5">
        <v>1994</v>
      </c>
      <c r="B6101" s="5" t="s">
        <v>12</v>
      </c>
      <c r="C6101" s="5" t="s">
        <v>46</v>
      </c>
      <c r="D6101" s="3">
        <v>21830</v>
      </c>
    </row>
    <row r="6102" spans="1:4" x14ac:dyDescent="0.25">
      <c r="A6102" s="5">
        <v>1994</v>
      </c>
      <c r="B6102" s="5" t="s">
        <v>13</v>
      </c>
      <c r="C6102" s="5" t="s">
        <v>46</v>
      </c>
      <c r="D6102" s="3">
        <v>21531</v>
      </c>
    </row>
    <row r="6103" spans="1:4" x14ac:dyDescent="0.25">
      <c r="A6103" s="5">
        <v>1994</v>
      </c>
      <c r="B6103" s="5" t="s">
        <v>14</v>
      </c>
      <c r="C6103" s="5" t="s">
        <v>46</v>
      </c>
      <c r="D6103" s="3">
        <v>26632</v>
      </c>
    </row>
    <row r="6104" spans="1:4" x14ac:dyDescent="0.25">
      <c r="A6104" s="5">
        <v>1994</v>
      </c>
      <c r="B6104" s="5" t="s">
        <v>15</v>
      </c>
      <c r="C6104" s="5" t="s">
        <v>46</v>
      </c>
      <c r="D6104" s="3">
        <v>30088</v>
      </c>
    </row>
    <row r="6105" spans="1:4" x14ac:dyDescent="0.25">
      <c r="A6105" s="5">
        <v>1994</v>
      </c>
      <c r="B6105" s="5" t="s">
        <v>4</v>
      </c>
      <c r="C6105" s="5" t="s">
        <v>46</v>
      </c>
      <c r="D6105" s="3">
        <v>28645</v>
      </c>
    </row>
    <row r="6106" spans="1:4" x14ac:dyDescent="0.25">
      <c r="A6106" s="5">
        <v>1994</v>
      </c>
      <c r="B6106" s="5" t="s">
        <v>5</v>
      </c>
      <c r="C6106" s="5" t="s">
        <v>46</v>
      </c>
      <c r="D6106" s="3">
        <v>27725</v>
      </c>
    </row>
    <row r="6107" spans="1:4" x14ac:dyDescent="0.25">
      <c r="A6107" s="5">
        <v>1994</v>
      </c>
      <c r="B6107" s="5" t="s">
        <v>6</v>
      </c>
      <c r="C6107" s="5" t="s">
        <v>46</v>
      </c>
      <c r="D6107" s="3">
        <v>26628</v>
      </c>
    </row>
    <row r="6108" spans="1:4" x14ac:dyDescent="0.25">
      <c r="A6108" s="5">
        <v>1994</v>
      </c>
      <c r="B6108" s="5" t="s">
        <v>7</v>
      </c>
      <c r="C6108" s="5" t="s">
        <v>46</v>
      </c>
      <c r="D6108" s="3">
        <v>30813</v>
      </c>
    </row>
    <row r="6109" spans="1:4" x14ac:dyDescent="0.25">
      <c r="A6109" s="5">
        <v>1994</v>
      </c>
      <c r="B6109" s="5" t="s">
        <v>8</v>
      </c>
      <c r="C6109" s="5" t="s">
        <v>46</v>
      </c>
      <c r="D6109" s="3">
        <v>31977</v>
      </c>
    </row>
    <row r="6110" spans="1:4" x14ac:dyDescent="0.25">
      <c r="A6110" s="5">
        <v>1994</v>
      </c>
      <c r="B6110" s="5" t="s">
        <v>9</v>
      </c>
      <c r="C6110" s="5" t="s">
        <v>46</v>
      </c>
      <c r="D6110" s="3">
        <v>31795</v>
      </c>
    </row>
    <row r="6111" spans="1:4" x14ac:dyDescent="0.25">
      <c r="A6111" s="5">
        <v>1994</v>
      </c>
      <c r="B6111" s="5" t="s">
        <v>10</v>
      </c>
      <c r="C6111" s="5" t="s">
        <v>46</v>
      </c>
      <c r="D6111" s="3">
        <v>32485</v>
      </c>
    </row>
    <row r="6112" spans="1:4" x14ac:dyDescent="0.25">
      <c r="A6112" s="5">
        <v>1994</v>
      </c>
      <c r="B6112" s="5" t="s">
        <v>11</v>
      </c>
      <c r="C6112" s="5" t="s">
        <v>46</v>
      </c>
      <c r="D6112" s="3">
        <v>30485</v>
      </c>
    </row>
    <row r="6113" spans="1:4" x14ac:dyDescent="0.25">
      <c r="A6113" s="5">
        <v>1995</v>
      </c>
      <c r="B6113" s="5" t="s">
        <v>12</v>
      </c>
      <c r="C6113" s="5" t="s">
        <v>46</v>
      </c>
      <c r="D6113" s="3">
        <v>25847</v>
      </c>
    </row>
    <row r="6114" spans="1:4" x14ac:dyDescent="0.25">
      <c r="A6114" s="5">
        <v>1995</v>
      </c>
      <c r="B6114" s="5" t="s">
        <v>13</v>
      </c>
      <c r="C6114" s="5" t="s">
        <v>46</v>
      </c>
      <c r="D6114" s="3">
        <v>25414</v>
      </c>
    </row>
    <row r="6115" spans="1:4" x14ac:dyDescent="0.25">
      <c r="A6115" s="5">
        <v>1995</v>
      </c>
      <c r="B6115" s="5" t="s">
        <v>14</v>
      </c>
      <c r="C6115" s="5" t="s">
        <v>46</v>
      </c>
      <c r="D6115" s="3">
        <v>32962</v>
      </c>
    </row>
    <row r="6116" spans="1:4" x14ac:dyDescent="0.25">
      <c r="A6116" s="5">
        <v>1995</v>
      </c>
      <c r="B6116" s="5" t="s">
        <v>15</v>
      </c>
      <c r="C6116" s="5" t="s">
        <v>46</v>
      </c>
      <c r="D6116" s="3">
        <v>26392</v>
      </c>
    </row>
    <row r="6117" spans="1:4" x14ac:dyDescent="0.25">
      <c r="A6117" s="5">
        <v>1995</v>
      </c>
      <c r="B6117" s="5" t="s">
        <v>4</v>
      </c>
      <c r="C6117" s="5" t="s">
        <v>46</v>
      </c>
      <c r="D6117" s="3">
        <v>26325</v>
      </c>
    </row>
    <row r="6118" spans="1:4" x14ac:dyDescent="0.25">
      <c r="A6118" s="5">
        <v>1995</v>
      </c>
      <c r="B6118" s="5" t="s">
        <v>5</v>
      </c>
      <c r="C6118" s="5" t="s">
        <v>46</v>
      </c>
      <c r="D6118" s="3">
        <v>26054</v>
      </c>
    </row>
    <row r="6119" spans="1:4" x14ac:dyDescent="0.25">
      <c r="A6119" s="5">
        <v>1995</v>
      </c>
      <c r="B6119" s="5" t="s">
        <v>6</v>
      </c>
      <c r="C6119" s="5" t="s">
        <v>46</v>
      </c>
      <c r="D6119" s="3">
        <v>26884</v>
      </c>
    </row>
    <row r="6120" spans="1:4" x14ac:dyDescent="0.25">
      <c r="A6120" s="5">
        <v>1995</v>
      </c>
      <c r="B6120" s="5" t="s">
        <v>7</v>
      </c>
      <c r="C6120" s="5" t="s">
        <v>46</v>
      </c>
      <c r="D6120" s="3">
        <v>29133</v>
      </c>
    </row>
    <row r="6121" spans="1:4" x14ac:dyDescent="0.25">
      <c r="A6121" s="5">
        <v>1995</v>
      </c>
      <c r="B6121" s="5" t="s">
        <v>8</v>
      </c>
      <c r="C6121" s="5" t="s">
        <v>46</v>
      </c>
      <c r="D6121" s="3">
        <v>28398</v>
      </c>
    </row>
    <row r="6122" spans="1:4" x14ac:dyDescent="0.25">
      <c r="A6122" s="5">
        <v>1995</v>
      </c>
      <c r="B6122" s="5" t="s">
        <v>9</v>
      </c>
      <c r="C6122" s="5" t="s">
        <v>46</v>
      </c>
      <c r="D6122" s="3">
        <v>28851</v>
      </c>
    </row>
    <row r="6123" spans="1:4" x14ac:dyDescent="0.25">
      <c r="A6123" s="5">
        <v>1995</v>
      </c>
      <c r="B6123" s="5" t="s">
        <v>10</v>
      </c>
      <c r="C6123" s="5" t="s">
        <v>46</v>
      </c>
      <c r="D6123" s="3">
        <v>30273</v>
      </c>
    </row>
    <row r="6124" spans="1:4" x14ac:dyDescent="0.25">
      <c r="A6124" s="5">
        <v>1995</v>
      </c>
      <c r="B6124" s="5" t="s">
        <v>11</v>
      </c>
      <c r="C6124" s="5" t="s">
        <v>46</v>
      </c>
      <c r="D6124" s="3">
        <v>25317</v>
      </c>
    </row>
    <row r="6125" spans="1:4" x14ac:dyDescent="0.25">
      <c r="A6125" s="5">
        <v>1996</v>
      </c>
      <c r="B6125" s="5" t="s">
        <v>12</v>
      </c>
      <c r="C6125" s="5" t="s">
        <v>46</v>
      </c>
      <c r="D6125" s="3">
        <v>24160</v>
      </c>
    </row>
    <row r="6126" spans="1:4" x14ac:dyDescent="0.25">
      <c r="A6126" s="5">
        <v>1996</v>
      </c>
      <c r="B6126" s="5" t="s">
        <v>13</v>
      </c>
      <c r="C6126" s="5" t="s">
        <v>46</v>
      </c>
      <c r="D6126" s="3">
        <v>26163</v>
      </c>
    </row>
    <row r="6127" spans="1:4" x14ac:dyDescent="0.25">
      <c r="A6127" s="5">
        <v>1996</v>
      </c>
      <c r="B6127" s="5" t="s">
        <v>14</v>
      </c>
      <c r="C6127" s="5" t="s">
        <v>46</v>
      </c>
      <c r="D6127" s="3">
        <v>31306</v>
      </c>
    </row>
    <row r="6128" spans="1:4" x14ac:dyDescent="0.25">
      <c r="A6128" s="5">
        <v>1996</v>
      </c>
      <c r="B6128" s="5" t="s">
        <v>15</v>
      </c>
      <c r="C6128" s="5" t="s">
        <v>46</v>
      </c>
      <c r="D6128" s="3">
        <v>30721</v>
      </c>
    </row>
    <row r="6129" spans="1:4" x14ac:dyDescent="0.25">
      <c r="A6129" s="5">
        <v>1996</v>
      </c>
      <c r="B6129" s="5" t="s">
        <v>4</v>
      </c>
      <c r="C6129" s="5" t="s">
        <v>46</v>
      </c>
      <c r="D6129" s="3">
        <v>34208</v>
      </c>
    </row>
    <row r="6130" spans="1:4" x14ac:dyDescent="0.25">
      <c r="A6130" s="5">
        <v>1996</v>
      </c>
      <c r="B6130" s="5" t="s">
        <v>5</v>
      </c>
      <c r="C6130" s="5" t="s">
        <v>46</v>
      </c>
      <c r="D6130" s="3">
        <v>28156</v>
      </c>
    </row>
    <row r="6131" spans="1:4" x14ac:dyDescent="0.25">
      <c r="A6131" s="5">
        <v>1996</v>
      </c>
      <c r="B6131" s="5" t="s">
        <v>6</v>
      </c>
      <c r="C6131" s="5" t="s">
        <v>46</v>
      </c>
      <c r="D6131" s="3">
        <v>31283</v>
      </c>
    </row>
    <row r="6132" spans="1:4" x14ac:dyDescent="0.25">
      <c r="A6132" s="5">
        <v>1996</v>
      </c>
      <c r="B6132" s="5" t="s">
        <v>7</v>
      </c>
      <c r="C6132" s="5" t="s">
        <v>46</v>
      </c>
      <c r="D6132" s="3">
        <v>29440</v>
      </c>
    </row>
    <row r="6133" spans="1:4" x14ac:dyDescent="0.25">
      <c r="A6133" s="5">
        <v>1996</v>
      </c>
      <c r="B6133" s="5" t="s">
        <v>8</v>
      </c>
      <c r="C6133" s="5" t="s">
        <v>46</v>
      </c>
      <c r="D6133" s="3">
        <v>29143</v>
      </c>
    </row>
    <row r="6134" spans="1:4" x14ac:dyDescent="0.25">
      <c r="A6134" s="5">
        <v>1996</v>
      </c>
      <c r="B6134" s="5" t="s">
        <v>9</v>
      </c>
      <c r="C6134" s="5" t="s">
        <v>46</v>
      </c>
      <c r="D6134" s="3">
        <v>33915</v>
      </c>
    </row>
    <row r="6135" spans="1:4" x14ac:dyDescent="0.25">
      <c r="A6135" s="5">
        <v>1996</v>
      </c>
      <c r="B6135" s="5" t="s">
        <v>10</v>
      </c>
      <c r="C6135" s="5" t="s">
        <v>46</v>
      </c>
      <c r="D6135" s="3">
        <v>31108</v>
      </c>
    </row>
    <row r="6136" spans="1:4" x14ac:dyDescent="0.25">
      <c r="A6136" s="5">
        <v>1996</v>
      </c>
      <c r="B6136" s="5" t="s">
        <v>11</v>
      </c>
      <c r="C6136" s="5" t="s">
        <v>46</v>
      </c>
      <c r="D6136" s="3">
        <v>28171</v>
      </c>
    </row>
    <row r="6137" spans="1:4" x14ac:dyDescent="0.25">
      <c r="A6137" s="5">
        <v>1997</v>
      </c>
      <c r="B6137" s="5" t="s">
        <v>12</v>
      </c>
      <c r="C6137" s="5" t="s">
        <v>46</v>
      </c>
      <c r="D6137" s="3">
        <v>24793</v>
      </c>
    </row>
    <row r="6138" spans="1:4" x14ac:dyDescent="0.25">
      <c r="A6138" s="5">
        <v>1997</v>
      </c>
      <c r="B6138" s="5" t="s">
        <v>13</v>
      </c>
      <c r="C6138" s="5" t="s">
        <v>46</v>
      </c>
      <c r="D6138" s="3">
        <v>25393</v>
      </c>
    </row>
    <row r="6139" spans="1:4" x14ac:dyDescent="0.25">
      <c r="A6139" s="5">
        <v>1997</v>
      </c>
      <c r="B6139" s="5" t="s">
        <v>14</v>
      </c>
      <c r="C6139" s="5" t="s">
        <v>46</v>
      </c>
      <c r="D6139" s="3">
        <v>28404</v>
      </c>
    </row>
    <row r="6140" spans="1:4" x14ac:dyDescent="0.25">
      <c r="A6140" s="5">
        <v>1997</v>
      </c>
      <c r="B6140" s="5" t="s">
        <v>15</v>
      </c>
      <c r="C6140" s="5" t="s">
        <v>46</v>
      </c>
      <c r="D6140" s="3">
        <v>31822</v>
      </c>
    </row>
    <row r="6141" spans="1:4" x14ac:dyDescent="0.25">
      <c r="A6141" s="5">
        <v>1997</v>
      </c>
      <c r="B6141" s="5" t="s">
        <v>4</v>
      </c>
      <c r="C6141" s="5" t="s">
        <v>46</v>
      </c>
      <c r="D6141" s="3">
        <v>28325</v>
      </c>
    </row>
    <row r="6142" spans="1:4" x14ac:dyDescent="0.25">
      <c r="A6142" s="5">
        <v>1997</v>
      </c>
      <c r="B6142" s="5" t="s">
        <v>5</v>
      </c>
      <c r="C6142" s="5" t="s">
        <v>46</v>
      </c>
      <c r="D6142" s="3">
        <v>27469</v>
      </c>
    </row>
    <row r="6143" spans="1:4" x14ac:dyDescent="0.25">
      <c r="A6143" s="5">
        <v>1997</v>
      </c>
      <c r="B6143" s="5" t="s">
        <v>6</v>
      </c>
      <c r="C6143" s="5" t="s">
        <v>46</v>
      </c>
      <c r="D6143" s="3">
        <v>30803</v>
      </c>
    </row>
    <row r="6144" spans="1:4" x14ac:dyDescent="0.25">
      <c r="A6144" s="5">
        <v>1997</v>
      </c>
      <c r="B6144" s="5" t="s">
        <v>7</v>
      </c>
      <c r="C6144" s="5" t="s">
        <v>46</v>
      </c>
      <c r="D6144" s="3">
        <v>27720</v>
      </c>
    </row>
    <row r="6145" spans="1:4" x14ac:dyDescent="0.25">
      <c r="A6145" s="5">
        <v>1997</v>
      </c>
      <c r="B6145" s="5" t="s">
        <v>8</v>
      </c>
      <c r="C6145" s="5" t="s">
        <v>46</v>
      </c>
      <c r="D6145" s="3">
        <v>30075</v>
      </c>
    </row>
    <row r="6146" spans="1:4" x14ac:dyDescent="0.25">
      <c r="A6146" s="5">
        <v>1997</v>
      </c>
      <c r="B6146" s="5" t="s">
        <v>9</v>
      </c>
      <c r="C6146" s="5" t="s">
        <v>46</v>
      </c>
      <c r="D6146" s="3">
        <v>31134</v>
      </c>
    </row>
    <row r="6147" spans="1:4" x14ac:dyDescent="0.25">
      <c r="A6147" s="5">
        <v>1997</v>
      </c>
      <c r="B6147" s="5" t="s">
        <v>10</v>
      </c>
      <c r="C6147" s="5" t="s">
        <v>46</v>
      </c>
      <c r="D6147" s="3">
        <v>26512</v>
      </c>
    </row>
    <row r="6148" spans="1:4" x14ac:dyDescent="0.25">
      <c r="A6148" s="5">
        <v>1997</v>
      </c>
      <c r="B6148" s="5" t="s">
        <v>11</v>
      </c>
      <c r="C6148" s="5" t="s">
        <v>46</v>
      </c>
      <c r="D6148" s="3">
        <v>26147</v>
      </c>
    </row>
    <row r="6149" spans="1:4" x14ac:dyDescent="0.25">
      <c r="A6149" s="5">
        <v>1998</v>
      </c>
      <c r="B6149" s="5" t="s">
        <v>12</v>
      </c>
      <c r="C6149" s="5" t="s">
        <v>46</v>
      </c>
      <c r="D6149" s="3">
        <v>23658</v>
      </c>
    </row>
    <row r="6150" spans="1:4" x14ac:dyDescent="0.25">
      <c r="A6150" s="5">
        <v>1998</v>
      </c>
      <c r="B6150" s="5" t="s">
        <v>13</v>
      </c>
      <c r="C6150" s="5" t="s">
        <v>46</v>
      </c>
      <c r="D6150" s="3">
        <v>25369</v>
      </c>
    </row>
    <row r="6151" spans="1:4" x14ac:dyDescent="0.25">
      <c r="A6151" s="5">
        <v>1998</v>
      </c>
      <c r="B6151" s="5" t="s">
        <v>14</v>
      </c>
      <c r="C6151" s="5" t="s">
        <v>46</v>
      </c>
      <c r="D6151" s="3">
        <v>32269</v>
      </c>
    </row>
    <row r="6152" spans="1:4" x14ac:dyDescent="0.25">
      <c r="A6152" s="5">
        <v>1998</v>
      </c>
      <c r="B6152" s="5" t="s">
        <v>15</v>
      </c>
      <c r="C6152" s="5" t="s">
        <v>46</v>
      </c>
      <c r="D6152" s="3">
        <v>30869</v>
      </c>
    </row>
    <row r="6153" spans="1:4" x14ac:dyDescent="0.25">
      <c r="A6153" s="5">
        <v>1998</v>
      </c>
      <c r="B6153" s="5" t="s">
        <v>4</v>
      </c>
      <c r="C6153" s="5" t="s">
        <v>46</v>
      </c>
      <c r="D6153" s="3">
        <v>28806</v>
      </c>
    </row>
    <row r="6154" spans="1:4" x14ac:dyDescent="0.25">
      <c r="A6154" s="5">
        <v>1998</v>
      </c>
      <c r="B6154" s="5" t="s">
        <v>5</v>
      </c>
      <c r="C6154" s="5" t="s">
        <v>46</v>
      </c>
      <c r="D6154" s="3">
        <v>29413</v>
      </c>
    </row>
    <row r="6155" spans="1:4" x14ac:dyDescent="0.25">
      <c r="A6155" s="5">
        <v>1998</v>
      </c>
      <c r="B6155" s="5" t="s">
        <v>6</v>
      </c>
      <c r="C6155" s="5" t="s">
        <v>46</v>
      </c>
      <c r="D6155" s="3">
        <v>31504</v>
      </c>
    </row>
    <row r="6156" spans="1:4" x14ac:dyDescent="0.25">
      <c r="A6156" s="5">
        <v>1998</v>
      </c>
      <c r="B6156" s="5" t="s">
        <v>7</v>
      </c>
      <c r="C6156" s="5" t="s">
        <v>46</v>
      </c>
      <c r="D6156" s="3">
        <v>29135</v>
      </c>
    </row>
    <row r="6157" spans="1:4" x14ac:dyDescent="0.25">
      <c r="A6157" s="5">
        <v>1998</v>
      </c>
      <c r="B6157" s="5" t="s">
        <v>8</v>
      </c>
      <c r="C6157" s="5" t="s">
        <v>46</v>
      </c>
      <c r="D6157" s="3">
        <v>32101</v>
      </c>
    </row>
    <row r="6158" spans="1:4" x14ac:dyDescent="0.25">
      <c r="A6158" s="5">
        <v>1998</v>
      </c>
      <c r="B6158" s="5" t="s">
        <v>9</v>
      </c>
      <c r="C6158" s="5" t="s">
        <v>46</v>
      </c>
      <c r="D6158" s="3">
        <v>32456</v>
      </c>
    </row>
    <row r="6159" spans="1:4" x14ac:dyDescent="0.25">
      <c r="A6159" s="5">
        <v>1998</v>
      </c>
      <c r="B6159" s="5" t="s">
        <v>10</v>
      </c>
      <c r="C6159" s="5" t="s">
        <v>46</v>
      </c>
      <c r="D6159" s="3">
        <v>33773</v>
      </c>
    </row>
    <row r="6160" spans="1:4" x14ac:dyDescent="0.25">
      <c r="A6160" s="5">
        <v>1998</v>
      </c>
      <c r="B6160" s="5" t="s">
        <v>11</v>
      </c>
      <c r="C6160" s="5" t="s">
        <v>46</v>
      </c>
      <c r="D6160" s="3">
        <v>32464</v>
      </c>
    </row>
    <row r="6161" spans="1:4" x14ac:dyDescent="0.25">
      <c r="A6161" s="5">
        <v>1999</v>
      </c>
      <c r="B6161" s="5" t="s">
        <v>12</v>
      </c>
      <c r="C6161" s="5" t="s">
        <v>46</v>
      </c>
      <c r="D6161" s="3">
        <v>25784</v>
      </c>
    </row>
    <row r="6162" spans="1:4" x14ac:dyDescent="0.25">
      <c r="A6162" s="5">
        <v>1999</v>
      </c>
      <c r="B6162" s="5" t="s">
        <v>13</v>
      </c>
      <c r="C6162" s="5" t="s">
        <v>46</v>
      </c>
      <c r="D6162" s="3">
        <v>26644</v>
      </c>
    </row>
    <row r="6163" spans="1:4" x14ac:dyDescent="0.25">
      <c r="A6163" s="5">
        <v>1999</v>
      </c>
      <c r="B6163" s="5" t="s">
        <v>14</v>
      </c>
      <c r="C6163" s="5" t="s">
        <v>46</v>
      </c>
      <c r="D6163" s="3">
        <v>34348</v>
      </c>
    </row>
    <row r="6164" spans="1:4" x14ac:dyDescent="0.25">
      <c r="A6164" s="5">
        <v>1999</v>
      </c>
      <c r="B6164" s="5" t="s">
        <v>15</v>
      </c>
      <c r="C6164" s="5" t="s">
        <v>46</v>
      </c>
      <c r="D6164" s="3">
        <v>31968</v>
      </c>
    </row>
    <row r="6165" spans="1:4" x14ac:dyDescent="0.25">
      <c r="A6165" s="5">
        <v>1999</v>
      </c>
      <c r="B6165" s="5" t="s">
        <v>4</v>
      </c>
      <c r="C6165" s="5" t="s">
        <v>46</v>
      </c>
      <c r="D6165" s="3">
        <v>30380</v>
      </c>
    </row>
    <row r="6166" spans="1:4" x14ac:dyDescent="0.25">
      <c r="A6166" s="5">
        <v>1999</v>
      </c>
      <c r="B6166" s="5" t="s">
        <v>5</v>
      </c>
      <c r="C6166" s="5" t="s">
        <v>46</v>
      </c>
      <c r="D6166" s="3">
        <v>29362</v>
      </c>
    </row>
    <row r="6167" spans="1:4" x14ac:dyDescent="0.25">
      <c r="A6167" s="5">
        <v>1999</v>
      </c>
      <c r="B6167" s="5" t="s">
        <v>6</v>
      </c>
      <c r="C6167" s="5" t="s">
        <v>46</v>
      </c>
      <c r="D6167" s="3">
        <v>30084</v>
      </c>
    </row>
    <row r="6168" spans="1:4" x14ac:dyDescent="0.25">
      <c r="A6168" s="5">
        <v>1999</v>
      </c>
      <c r="B6168" s="5" t="s">
        <v>7</v>
      </c>
      <c r="C6168" s="5" t="s">
        <v>46</v>
      </c>
      <c r="D6168" s="3">
        <v>29672</v>
      </c>
    </row>
    <row r="6169" spans="1:4" x14ac:dyDescent="0.25">
      <c r="A6169" s="5">
        <v>1999</v>
      </c>
      <c r="B6169" s="5" t="s">
        <v>8</v>
      </c>
      <c r="C6169" s="5" t="s">
        <v>46</v>
      </c>
      <c r="D6169" s="3">
        <v>32426</v>
      </c>
    </row>
    <row r="6170" spans="1:4" x14ac:dyDescent="0.25">
      <c r="A6170" s="5">
        <v>1999</v>
      </c>
      <c r="B6170" s="5" t="s">
        <v>9</v>
      </c>
      <c r="C6170" s="5" t="s">
        <v>46</v>
      </c>
      <c r="D6170" s="3">
        <v>31709</v>
      </c>
    </row>
    <row r="6171" spans="1:4" x14ac:dyDescent="0.25">
      <c r="A6171" s="5">
        <v>1999</v>
      </c>
      <c r="B6171" s="5" t="s">
        <v>10</v>
      </c>
      <c r="C6171" s="5" t="s">
        <v>46</v>
      </c>
      <c r="D6171" s="3">
        <v>32699</v>
      </c>
    </row>
    <row r="6172" spans="1:4" x14ac:dyDescent="0.25">
      <c r="A6172" s="5">
        <v>1999</v>
      </c>
      <c r="B6172" s="5" t="s">
        <v>11</v>
      </c>
      <c r="C6172" s="5" t="s">
        <v>46</v>
      </c>
      <c r="D6172" s="3">
        <v>30477</v>
      </c>
    </row>
    <row r="6173" spans="1:4" x14ac:dyDescent="0.25">
      <c r="A6173" s="5">
        <v>2000</v>
      </c>
      <c r="B6173" s="5" t="s">
        <v>12</v>
      </c>
      <c r="C6173" s="5" t="s">
        <v>46</v>
      </c>
      <c r="D6173" s="3">
        <v>26021</v>
      </c>
    </row>
    <row r="6174" spans="1:4" x14ac:dyDescent="0.25">
      <c r="A6174" s="5">
        <v>2000</v>
      </c>
      <c r="B6174" s="5" t="s">
        <v>13</v>
      </c>
      <c r="C6174" s="5" t="s">
        <v>46</v>
      </c>
      <c r="D6174" s="3">
        <v>30053</v>
      </c>
    </row>
    <row r="6175" spans="1:4" x14ac:dyDescent="0.25">
      <c r="A6175" s="5">
        <v>2000</v>
      </c>
      <c r="B6175" s="5" t="s">
        <v>14</v>
      </c>
      <c r="C6175" s="5" t="s">
        <v>46</v>
      </c>
      <c r="D6175" s="3">
        <v>35946</v>
      </c>
    </row>
    <row r="6176" spans="1:4" x14ac:dyDescent="0.25">
      <c r="A6176" s="5">
        <v>2000</v>
      </c>
      <c r="B6176" s="5" t="s">
        <v>15</v>
      </c>
      <c r="C6176" s="5" t="s">
        <v>46</v>
      </c>
      <c r="D6176" s="3">
        <v>30489</v>
      </c>
    </row>
    <row r="6177" spans="1:4" x14ac:dyDescent="0.25">
      <c r="A6177" s="5">
        <v>2000</v>
      </c>
      <c r="B6177" s="5" t="s">
        <v>4</v>
      </c>
      <c r="C6177" s="5" t="s">
        <v>46</v>
      </c>
      <c r="D6177" s="3">
        <v>32303</v>
      </c>
    </row>
    <row r="6178" spans="1:4" x14ac:dyDescent="0.25">
      <c r="A6178" s="5">
        <v>2000</v>
      </c>
      <c r="B6178" s="5" t="s">
        <v>5</v>
      </c>
      <c r="C6178" s="5" t="s">
        <v>46</v>
      </c>
      <c r="D6178" s="3">
        <v>32373</v>
      </c>
    </row>
    <row r="6179" spans="1:4" x14ac:dyDescent="0.25">
      <c r="A6179" s="5">
        <v>2000</v>
      </c>
      <c r="B6179" s="5" t="s">
        <v>6</v>
      </c>
      <c r="C6179" s="5" t="s">
        <v>46</v>
      </c>
      <c r="D6179" s="3">
        <v>33495</v>
      </c>
    </row>
    <row r="6180" spans="1:4" x14ac:dyDescent="0.25">
      <c r="A6180" s="5">
        <v>2000</v>
      </c>
      <c r="B6180" s="5" t="s">
        <v>7</v>
      </c>
      <c r="C6180" s="5" t="s">
        <v>46</v>
      </c>
      <c r="D6180" s="3">
        <v>34576</v>
      </c>
    </row>
    <row r="6181" spans="1:4" x14ac:dyDescent="0.25">
      <c r="A6181" s="5">
        <v>2000</v>
      </c>
      <c r="B6181" s="5" t="s">
        <v>8</v>
      </c>
      <c r="C6181" s="5" t="s">
        <v>46</v>
      </c>
      <c r="D6181" s="3">
        <v>34385</v>
      </c>
    </row>
    <row r="6182" spans="1:4" x14ac:dyDescent="0.25">
      <c r="A6182" s="5">
        <v>2000</v>
      </c>
      <c r="B6182" s="5" t="s">
        <v>9</v>
      </c>
      <c r="C6182" s="5" t="s">
        <v>46</v>
      </c>
      <c r="D6182" s="3">
        <v>32745</v>
      </c>
    </row>
    <row r="6183" spans="1:4" x14ac:dyDescent="0.25">
      <c r="A6183" s="5">
        <v>2000</v>
      </c>
      <c r="B6183" s="5" t="s">
        <v>10</v>
      </c>
      <c r="C6183" s="5" t="s">
        <v>46</v>
      </c>
      <c r="D6183" s="3">
        <v>33539</v>
      </c>
    </row>
    <row r="6184" spans="1:4" x14ac:dyDescent="0.25">
      <c r="A6184" s="5">
        <v>2000</v>
      </c>
      <c r="B6184" s="5" t="s">
        <v>11</v>
      </c>
      <c r="C6184" s="5" t="s">
        <v>46</v>
      </c>
      <c r="D6184" s="3">
        <v>29235</v>
      </c>
    </row>
    <row r="6185" spans="1:4" x14ac:dyDescent="0.25">
      <c r="A6185" s="5">
        <v>2001</v>
      </c>
      <c r="B6185" s="5" t="s">
        <v>12</v>
      </c>
      <c r="C6185" s="5" t="s">
        <v>46</v>
      </c>
      <c r="D6185" s="3">
        <v>26485</v>
      </c>
    </row>
    <row r="6186" spans="1:4" x14ac:dyDescent="0.25">
      <c r="A6186" s="5">
        <v>2001</v>
      </c>
      <c r="B6186" s="5" t="s">
        <v>13</v>
      </c>
      <c r="C6186" s="5" t="s">
        <v>46</v>
      </c>
      <c r="D6186" s="3">
        <v>26757</v>
      </c>
    </row>
    <row r="6187" spans="1:4" x14ac:dyDescent="0.25">
      <c r="A6187" s="5">
        <v>2001</v>
      </c>
      <c r="B6187" s="5" t="s">
        <v>14</v>
      </c>
      <c r="C6187" s="5" t="s">
        <v>46</v>
      </c>
      <c r="D6187" s="3">
        <v>32206</v>
      </c>
    </row>
    <row r="6188" spans="1:4" x14ac:dyDescent="0.25">
      <c r="A6188" s="5">
        <v>2001</v>
      </c>
      <c r="B6188" s="5" t="s">
        <v>15</v>
      </c>
      <c r="C6188" s="5" t="s">
        <v>46</v>
      </c>
      <c r="D6188" s="3">
        <v>29252</v>
      </c>
    </row>
    <row r="6189" spans="1:4" x14ac:dyDescent="0.25">
      <c r="A6189" s="5">
        <v>2001</v>
      </c>
      <c r="B6189" s="5" t="s">
        <v>4</v>
      </c>
      <c r="C6189" s="5" t="s">
        <v>46</v>
      </c>
      <c r="D6189" s="3">
        <v>31065</v>
      </c>
    </row>
    <row r="6190" spans="1:4" x14ac:dyDescent="0.25">
      <c r="A6190" s="5">
        <v>2001</v>
      </c>
      <c r="B6190" s="5" t="s">
        <v>5</v>
      </c>
      <c r="C6190" s="5" t="s">
        <v>46</v>
      </c>
      <c r="D6190" s="3">
        <v>29039</v>
      </c>
    </row>
    <row r="6191" spans="1:4" x14ac:dyDescent="0.25">
      <c r="A6191" s="5">
        <v>2001</v>
      </c>
      <c r="B6191" s="5" t="s">
        <v>6</v>
      </c>
      <c r="C6191" s="5" t="s">
        <v>46</v>
      </c>
      <c r="D6191" s="3">
        <v>29006</v>
      </c>
    </row>
    <row r="6192" spans="1:4" x14ac:dyDescent="0.25">
      <c r="A6192" s="5">
        <v>2001</v>
      </c>
      <c r="B6192" s="5" t="s">
        <v>7</v>
      </c>
      <c r="C6192" s="5" t="s">
        <v>46</v>
      </c>
      <c r="D6192" s="3">
        <v>30380</v>
      </c>
    </row>
    <row r="6193" spans="1:4" x14ac:dyDescent="0.25">
      <c r="A6193" s="5">
        <v>2001</v>
      </c>
      <c r="B6193" s="5" t="s">
        <v>8</v>
      </c>
      <c r="C6193" s="5" t="s">
        <v>46</v>
      </c>
      <c r="D6193" s="3">
        <v>28820</v>
      </c>
    </row>
    <row r="6194" spans="1:4" x14ac:dyDescent="0.25">
      <c r="A6194" s="5">
        <v>2001</v>
      </c>
      <c r="B6194" s="5" t="s">
        <v>9</v>
      </c>
      <c r="C6194" s="5" t="s">
        <v>46</v>
      </c>
      <c r="D6194" s="3">
        <v>30519</v>
      </c>
    </row>
    <row r="6195" spans="1:4" x14ac:dyDescent="0.25">
      <c r="A6195" s="5">
        <v>2001</v>
      </c>
      <c r="B6195" s="5" t="s">
        <v>10</v>
      </c>
      <c r="C6195" s="5" t="s">
        <v>46</v>
      </c>
      <c r="D6195" s="3">
        <v>30279</v>
      </c>
    </row>
    <row r="6196" spans="1:4" x14ac:dyDescent="0.25">
      <c r="A6196" s="5">
        <v>2001</v>
      </c>
      <c r="B6196" s="5" t="s">
        <v>11</v>
      </c>
      <c r="C6196" s="5" t="s">
        <v>46</v>
      </c>
      <c r="D6196" s="3">
        <v>21262</v>
      </c>
    </row>
    <row r="6197" spans="1:4" x14ac:dyDescent="0.25">
      <c r="A6197" s="5">
        <v>2002</v>
      </c>
      <c r="B6197" s="5" t="s">
        <v>12</v>
      </c>
      <c r="C6197" s="5" t="s">
        <v>46</v>
      </c>
      <c r="D6197" s="3">
        <v>22398</v>
      </c>
    </row>
    <row r="6198" spans="1:4" x14ac:dyDescent="0.25">
      <c r="A6198" s="5">
        <v>2002</v>
      </c>
      <c r="B6198" s="5" t="s">
        <v>13</v>
      </c>
      <c r="C6198" s="5" t="s">
        <v>46</v>
      </c>
      <c r="D6198" s="3">
        <v>24304</v>
      </c>
    </row>
    <row r="6199" spans="1:4" x14ac:dyDescent="0.25">
      <c r="A6199" s="5">
        <v>2002</v>
      </c>
      <c r="B6199" s="5" t="s">
        <v>14</v>
      </c>
      <c r="C6199" s="5" t="s">
        <v>46</v>
      </c>
      <c r="D6199" s="3">
        <v>26909</v>
      </c>
    </row>
    <row r="6200" spans="1:4" x14ac:dyDescent="0.25">
      <c r="A6200" s="5">
        <v>2002</v>
      </c>
      <c r="B6200" s="5" t="s">
        <v>15</v>
      </c>
      <c r="C6200" s="5" t="s">
        <v>46</v>
      </c>
      <c r="D6200" s="3">
        <v>27316</v>
      </c>
    </row>
    <row r="6201" spans="1:4" x14ac:dyDescent="0.25">
      <c r="A6201" s="5">
        <v>2002</v>
      </c>
      <c r="B6201" s="5" t="s">
        <v>4</v>
      </c>
      <c r="C6201" s="5" t="s">
        <v>46</v>
      </c>
      <c r="D6201" s="3">
        <v>28117</v>
      </c>
    </row>
    <row r="6202" spans="1:4" x14ac:dyDescent="0.25">
      <c r="A6202" s="5">
        <v>2002</v>
      </c>
      <c r="B6202" s="5" t="s">
        <v>5</v>
      </c>
      <c r="C6202" s="5" t="s">
        <v>46</v>
      </c>
      <c r="D6202" s="3">
        <v>27241</v>
      </c>
    </row>
    <row r="6203" spans="1:4" x14ac:dyDescent="0.25">
      <c r="A6203" s="5">
        <v>2002</v>
      </c>
      <c r="B6203" s="5" t="s">
        <v>6</v>
      </c>
      <c r="C6203" s="5" t="s">
        <v>46</v>
      </c>
      <c r="D6203" s="3">
        <v>30134</v>
      </c>
    </row>
    <row r="6204" spans="1:4" x14ac:dyDescent="0.25">
      <c r="A6204" s="5">
        <v>2002</v>
      </c>
      <c r="B6204" s="5" t="s">
        <v>7</v>
      </c>
      <c r="C6204" s="5" t="s">
        <v>46</v>
      </c>
      <c r="D6204" s="3">
        <v>31583</v>
      </c>
    </row>
    <row r="6205" spans="1:4" x14ac:dyDescent="0.25">
      <c r="A6205" s="5">
        <v>2002</v>
      </c>
      <c r="B6205" s="5" t="s">
        <v>8</v>
      </c>
      <c r="C6205" s="5" t="s">
        <v>46</v>
      </c>
      <c r="D6205" s="3">
        <v>33694</v>
      </c>
    </row>
    <row r="6206" spans="1:4" x14ac:dyDescent="0.25">
      <c r="A6206" s="5">
        <v>2002</v>
      </c>
      <c r="B6206" s="5" t="s">
        <v>9</v>
      </c>
      <c r="C6206" s="5" t="s">
        <v>46</v>
      </c>
      <c r="D6206" s="3">
        <v>36480</v>
      </c>
    </row>
    <row r="6207" spans="1:4" x14ac:dyDescent="0.25">
      <c r="A6207" s="5">
        <v>2002</v>
      </c>
      <c r="B6207" s="5" t="s">
        <v>10</v>
      </c>
      <c r="C6207" s="5" t="s">
        <v>46</v>
      </c>
      <c r="D6207" s="3">
        <v>33877</v>
      </c>
    </row>
    <row r="6208" spans="1:4" x14ac:dyDescent="0.25">
      <c r="A6208" s="5">
        <v>2002</v>
      </c>
      <c r="B6208" s="5" t="s">
        <v>11</v>
      </c>
      <c r="C6208" s="5" t="s">
        <v>46</v>
      </c>
      <c r="D6208" s="3">
        <v>29877</v>
      </c>
    </row>
    <row r="6209" spans="1:4" x14ac:dyDescent="0.25">
      <c r="A6209" s="5">
        <v>2003</v>
      </c>
      <c r="B6209" s="5" t="s">
        <v>12</v>
      </c>
      <c r="C6209" s="5" t="s">
        <v>46</v>
      </c>
      <c r="D6209" s="3">
        <v>27368</v>
      </c>
    </row>
    <row r="6210" spans="1:4" x14ac:dyDescent="0.25">
      <c r="A6210" s="5">
        <v>2003</v>
      </c>
      <c r="B6210" s="5" t="s">
        <v>13</v>
      </c>
      <c r="C6210" s="5" t="s">
        <v>46</v>
      </c>
      <c r="D6210" s="3">
        <v>26699</v>
      </c>
    </row>
    <row r="6211" spans="1:4" x14ac:dyDescent="0.25">
      <c r="A6211" s="5">
        <v>2003</v>
      </c>
      <c r="B6211" s="5" t="s">
        <v>14</v>
      </c>
      <c r="C6211" s="5" t="s">
        <v>46</v>
      </c>
      <c r="D6211" s="3">
        <v>32001</v>
      </c>
    </row>
    <row r="6212" spans="1:4" x14ac:dyDescent="0.25">
      <c r="A6212" s="5">
        <v>2003</v>
      </c>
      <c r="B6212" s="5" t="s">
        <v>15</v>
      </c>
      <c r="C6212" s="5" t="s">
        <v>46</v>
      </c>
      <c r="D6212" s="3">
        <v>36808</v>
      </c>
    </row>
    <row r="6213" spans="1:4" x14ac:dyDescent="0.25">
      <c r="A6213" s="5">
        <v>2003</v>
      </c>
      <c r="B6213" s="5" t="s">
        <v>4</v>
      </c>
      <c r="C6213" s="5" t="s">
        <v>46</v>
      </c>
      <c r="D6213" s="3">
        <v>43930</v>
      </c>
    </row>
    <row r="6214" spans="1:4" x14ac:dyDescent="0.25">
      <c r="A6214" s="5">
        <v>2003</v>
      </c>
      <c r="B6214" s="5" t="s">
        <v>5</v>
      </c>
      <c r="C6214" s="5" t="s">
        <v>46</v>
      </c>
      <c r="D6214" s="3">
        <v>40385</v>
      </c>
    </row>
    <row r="6215" spans="1:4" x14ac:dyDescent="0.25">
      <c r="A6215" s="5">
        <v>2003</v>
      </c>
      <c r="B6215" s="5" t="s">
        <v>6</v>
      </c>
      <c r="C6215" s="5" t="s">
        <v>46</v>
      </c>
      <c r="D6215" s="3">
        <v>42803</v>
      </c>
    </row>
    <row r="6216" spans="1:4" x14ac:dyDescent="0.25">
      <c r="A6216" s="5">
        <v>2003</v>
      </c>
      <c r="B6216" s="5" t="s">
        <v>7</v>
      </c>
      <c r="C6216" s="5" t="s">
        <v>46</v>
      </c>
      <c r="D6216" s="3">
        <v>43529</v>
      </c>
    </row>
    <row r="6217" spans="1:4" x14ac:dyDescent="0.25">
      <c r="A6217" s="5">
        <v>2003</v>
      </c>
      <c r="B6217" s="5" t="s">
        <v>8</v>
      </c>
      <c r="C6217" s="5" t="s">
        <v>46</v>
      </c>
      <c r="D6217" s="3">
        <v>43343</v>
      </c>
    </row>
    <row r="6218" spans="1:4" x14ac:dyDescent="0.25">
      <c r="A6218" s="5">
        <v>2003</v>
      </c>
      <c r="B6218" s="5" t="s">
        <v>9</v>
      </c>
      <c r="C6218" s="5" t="s">
        <v>46</v>
      </c>
      <c r="D6218" s="3">
        <v>43343</v>
      </c>
    </row>
    <row r="6219" spans="1:4" x14ac:dyDescent="0.25">
      <c r="A6219" s="5">
        <v>2003</v>
      </c>
      <c r="B6219" s="5" t="s">
        <v>10</v>
      </c>
      <c r="C6219" s="5" t="s">
        <v>46</v>
      </c>
      <c r="D6219" s="3">
        <v>40207</v>
      </c>
    </row>
    <row r="6220" spans="1:4" x14ac:dyDescent="0.25">
      <c r="A6220" s="5">
        <v>2003</v>
      </c>
      <c r="B6220" s="5" t="s">
        <v>11</v>
      </c>
      <c r="C6220" s="5" t="s">
        <v>46</v>
      </c>
      <c r="D6220" s="3">
        <v>37109</v>
      </c>
    </row>
    <row r="6221" spans="1:4" x14ac:dyDescent="0.25">
      <c r="A6221" s="5">
        <v>2004</v>
      </c>
      <c r="B6221" s="5" t="s">
        <v>12</v>
      </c>
      <c r="C6221" s="5" t="s">
        <v>46</v>
      </c>
      <c r="D6221" s="3">
        <v>32476</v>
      </c>
    </row>
    <row r="6222" spans="1:4" x14ac:dyDescent="0.25">
      <c r="A6222" s="5">
        <v>2004</v>
      </c>
      <c r="B6222" s="5" t="s">
        <v>13</v>
      </c>
      <c r="C6222" s="5" t="s">
        <v>46</v>
      </c>
      <c r="D6222" s="3">
        <v>37339</v>
      </c>
    </row>
    <row r="6223" spans="1:4" x14ac:dyDescent="0.25">
      <c r="A6223" s="5">
        <v>2004</v>
      </c>
      <c r="B6223" s="5" t="s">
        <v>14</v>
      </c>
      <c r="C6223" s="5" t="s">
        <v>46</v>
      </c>
      <c r="D6223" s="3">
        <v>49792</v>
      </c>
    </row>
    <row r="6224" spans="1:4" x14ac:dyDescent="0.25">
      <c r="A6224" s="5">
        <v>2004</v>
      </c>
      <c r="B6224" s="5" t="s">
        <v>15</v>
      </c>
      <c r="C6224" s="5" t="s">
        <v>46</v>
      </c>
      <c r="D6224" s="3">
        <v>44138</v>
      </c>
    </row>
    <row r="6225" spans="1:4" x14ac:dyDescent="0.25">
      <c r="A6225" s="5">
        <v>2004</v>
      </c>
      <c r="B6225" s="5" t="s">
        <v>4</v>
      </c>
      <c r="C6225" s="5" t="s">
        <v>46</v>
      </c>
      <c r="D6225" s="3">
        <v>42770</v>
      </c>
    </row>
    <row r="6226" spans="1:4" x14ac:dyDescent="0.25">
      <c r="A6226" s="5">
        <v>2004</v>
      </c>
      <c r="B6226" s="5" t="s">
        <v>5</v>
      </c>
      <c r="C6226" s="5" t="s">
        <v>46</v>
      </c>
      <c r="D6226" s="3">
        <v>42659</v>
      </c>
    </row>
    <row r="6227" spans="1:4" x14ac:dyDescent="0.25">
      <c r="A6227" s="5">
        <v>2004</v>
      </c>
      <c r="B6227" s="5" t="s">
        <v>6</v>
      </c>
      <c r="C6227" s="5" t="s">
        <v>46</v>
      </c>
      <c r="D6227" s="3">
        <v>40616</v>
      </c>
    </row>
    <row r="6228" spans="1:4" x14ac:dyDescent="0.25">
      <c r="A6228" s="5">
        <v>2004</v>
      </c>
      <c r="B6228" s="5" t="s">
        <v>7</v>
      </c>
      <c r="C6228" s="5" t="s">
        <v>46</v>
      </c>
      <c r="D6228" s="3">
        <v>41110</v>
      </c>
    </row>
    <row r="6229" spans="1:4" x14ac:dyDescent="0.25">
      <c r="A6229" s="5">
        <v>2004</v>
      </c>
      <c r="B6229" s="5" t="s">
        <v>8</v>
      </c>
      <c r="C6229" s="5" t="s">
        <v>46</v>
      </c>
      <c r="D6229" s="3">
        <v>45085</v>
      </c>
    </row>
    <row r="6230" spans="1:4" x14ac:dyDescent="0.25">
      <c r="A6230" s="5">
        <v>2004</v>
      </c>
      <c r="B6230" s="5" t="s">
        <v>9</v>
      </c>
      <c r="C6230" s="5" t="s">
        <v>46</v>
      </c>
      <c r="D6230" s="3">
        <v>42207</v>
      </c>
    </row>
    <row r="6231" spans="1:4" x14ac:dyDescent="0.25">
      <c r="A6231" s="5">
        <v>2004</v>
      </c>
      <c r="B6231" s="5" t="s">
        <v>10</v>
      </c>
      <c r="C6231" s="5" t="s">
        <v>46</v>
      </c>
      <c r="D6231" s="3">
        <v>43783</v>
      </c>
    </row>
    <row r="6232" spans="1:4" x14ac:dyDescent="0.25">
      <c r="A6232" s="5">
        <v>2004</v>
      </c>
      <c r="B6232" s="5" t="s">
        <v>11</v>
      </c>
      <c r="C6232" s="5" t="s">
        <v>46</v>
      </c>
      <c r="D6232" s="3">
        <v>40365</v>
      </c>
    </row>
    <row r="6233" spans="1:4" x14ac:dyDescent="0.25">
      <c r="A6233" s="5">
        <v>2005</v>
      </c>
      <c r="B6233" s="5" t="s">
        <v>12</v>
      </c>
      <c r="C6233" s="5" t="s">
        <v>46</v>
      </c>
      <c r="D6233" s="3">
        <v>35017</v>
      </c>
    </row>
    <row r="6234" spans="1:4" x14ac:dyDescent="0.25">
      <c r="A6234" s="5">
        <v>2005</v>
      </c>
      <c r="B6234" s="5" t="s">
        <v>13</v>
      </c>
      <c r="C6234" s="5" t="s">
        <v>46</v>
      </c>
      <c r="D6234" s="3">
        <v>35417</v>
      </c>
    </row>
    <row r="6235" spans="1:4" x14ac:dyDescent="0.25">
      <c r="A6235" s="5">
        <v>2005</v>
      </c>
      <c r="B6235" s="5" t="s">
        <v>14</v>
      </c>
      <c r="C6235" s="5" t="s">
        <v>46</v>
      </c>
      <c r="D6235" s="3">
        <v>43260</v>
      </c>
    </row>
    <row r="6236" spans="1:4" x14ac:dyDescent="0.25">
      <c r="A6236" s="5">
        <v>2005</v>
      </c>
      <c r="B6236" s="5" t="s">
        <v>15</v>
      </c>
      <c r="C6236" s="5" t="s">
        <v>46</v>
      </c>
      <c r="D6236" s="3">
        <v>46172</v>
      </c>
    </row>
    <row r="6237" spans="1:4" x14ac:dyDescent="0.25">
      <c r="A6237" s="5">
        <v>2005</v>
      </c>
      <c r="B6237" s="5" t="s">
        <v>4</v>
      </c>
      <c r="C6237" s="5" t="s">
        <v>46</v>
      </c>
      <c r="D6237" s="3">
        <v>44228</v>
      </c>
    </row>
    <row r="6238" spans="1:4" x14ac:dyDescent="0.25">
      <c r="A6238" s="5">
        <v>2005</v>
      </c>
      <c r="B6238" s="5" t="s">
        <v>5</v>
      </c>
      <c r="C6238" s="5" t="s">
        <v>46</v>
      </c>
      <c r="D6238" s="3">
        <v>43069</v>
      </c>
    </row>
    <row r="6239" spans="1:4" x14ac:dyDescent="0.25">
      <c r="A6239" s="5">
        <v>2005</v>
      </c>
      <c r="B6239" s="5" t="s">
        <v>6</v>
      </c>
      <c r="C6239" s="5" t="s">
        <v>46</v>
      </c>
      <c r="D6239" s="3">
        <v>42239</v>
      </c>
    </row>
    <row r="6240" spans="1:4" x14ac:dyDescent="0.25">
      <c r="A6240" s="5">
        <v>2005</v>
      </c>
      <c r="B6240" s="5" t="s">
        <v>7</v>
      </c>
      <c r="C6240" s="5" t="s">
        <v>46</v>
      </c>
      <c r="D6240" s="3">
        <v>44121</v>
      </c>
    </row>
    <row r="6241" spans="1:4" x14ac:dyDescent="0.25">
      <c r="A6241" s="5">
        <v>2005</v>
      </c>
      <c r="B6241" s="5" t="s">
        <v>8</v>
      </c>
      <c r="C6241" s="5" t="s">
        <v>46</v>
      </c>
      <c r="D6241" s="3">
        <v>45114</v>
      </c>
    </row>
    <row r="6242" spans="1:4" x14ac:dyDescent="0.25">
      <c r="A6242" s="5">
        <v>2005</v>
      </c>
      <c r="B6242" s="5" t="s">
        <v>9</v>
      </c>
      <c r="C6242" s="5" t="s">
        <v>46</v>
      </c>
      <c r="D6242" s="3">
        <v>41226</v>
      </c>
    </row>
    <row r="6243" spans="1:4" x14ac:dyDescent="0.25">
      <c r="A6243" s="5">
        <v>2005</v>
      </c>
      <c r="B6243" s="5" t="s">
        <v>10</v>
      </c>
      <c r="C6243" s="5" t="s">
        <v>46</v>
      </c>
      <c r="D6243" s="3">
        <v>44655</v>
      </c>
    </row>
    <row r="6244" spans="1:4" x14ac:dyDescent="0.25">
      <c r="A6244" s="5">
        <v>2005</v>
      </c>
      <c r="B6244" s="5" t="s">
        <v>11</v>
      </c>
      <c r="C6244" s="5" t="s">
        <v>46</v>
      </c>
      <c r="D6244" s="3">
        <v>39994</v>
      </c>
    </row>
    <row r="6245" spans="1:4" x14ac:dyDescent="0.25">
      <c r="A6245" s="5">
        <v>2006</v>
      </c>
      <c r="B6245" s="5" t="s">
        <v>12</v>
      </c>
      <c r="C6245" s="5" t="s">
        <v>46</v>
      </c>
      <c r="D6245" s="3">
        <v>33883</v>
      </c>
    </row>
    <row r="6246" spans="1:4" x14ac:dyDescent="0.25">
      <c r="A6246" s="5">
        <v>2006</v>
      </c>
      <c r="B6246" s="5" t="s">
        <v>13</v>
      </c>
      <c r="C6246" s="5" t="s">
        <v>46</v>
      </c>
      <c r="D6246" s="3">
        <v>34559</v>
      </c>
    </row>
    <row r="6247" spans="1:4" x14ac:dyDescent="0.25">
      <c r="A6247" s="5">
        <v>2006</v>
      </c>
      <c r="B6247" s="5" t="s">
        <v>14</v>
      </c>
      <c r="C6247" s="5" t="s">
        <v>46</v>
      </c>
      <c r="D6247" s="3">
        <v>42660</v>
      </c>
    </row>
    <row r="6248" spans="1:4" x14ac:dyDescent="0.25">
      <c r="A6248" s="5">
        <v>2006</v>
      </c>
      <c r="B6248" s="5" t="s">
        <v>15</v>
      </c>
      <c r="C6248" s="5" t="s">
        <v>46</v>
      </c>
      <c r="D6248" s="3">
        <v>40845</v>
      </c>
    </row>
    <row r="6249" spans="1:4" x14ac:dyDescent="0.25">
      <c r="A6249" s="5">
        <v>2006</v>
      </c>
      <c r="B6249" s="5" t="s">
        <v>4</v>
      </c>
      <c r="C6249" s="5" t="s">
        <v>46</v>
      </c>
      <c r="D6249" s="3">
        <v>41818</v>
      </c>
    </row>
    <row r="6250" spans="1:4" x14ac:dyDescent="0.25">
      <c r="A6250" s="5">
        <v>2006</v>
      </c>
      <c r="B6250" s="5" t="s">
        <v>5</v>
      </c>
      <c r="C6250" s="5" t="s">
        <v>46</v>
      </c>
      <c r="D6250" s="3">
        <v>41014</v>
      </c>
    </row>
    <row r="6251" spans="1:4" x14ac:dyDescent="0.25">
      <c r="A6251" s="5">
        <v>2006</v>
      </c>
      <c r="B6251" s="5" t="s">
        <v>6</v>
      </c>
      <c r="C6251" s="5" t="s">
        <v>46</v>
      </c>
      <c r="D6251" s="3">
        <v>40862</v>
      </c>
    </row>
    <row r="6252" spans="1:4" x14ac:dyDescent="0.25">
      <c r="A6252" s="5">
        <v>2006</v>
      </c>
      <c r="B6252" s="5" t="s">
        <v>7</v>
      </c>
      <c r="C6252" s="5" t="s">
        <v>46</v>
      </c>
      <c r="D6252" s="3">
        <v>42887</v>
      </c>
    </row>
    <row r="6253" spans="1:4" x14ac:dyDescent="0.25">
      <c r="A6253" s="5">
        <v>2006</v>
      </c>
      <c r="B6253" s="5" t="s">
        <v>8</v>
      </c>
      <c r="C6253" s="5" t="s">
        <v>46</v>
      </c>
      <c r="D6253" s="3">
        <v>43575</v>
      </c>
    </row>
    <row r="6254" spans="1:4" x14ac:dyDescent="0.25">
      <c r="A6254" s="5">
        <v>2006</v>
      </c>
      <c r="B6254" s="5" t="s">
        <v>9</v>
      </c>
      <c r="C6254" s="5" t="s">
        <v>46</v>
      </c>
      <c r="D6254" s="3">
        <v>41301</v>
      </c>
    </row>
    <row r="6255" spans="1:4" x14ac:dyDescent="0.25">
      <c r="A6255" s="5">
        <v>2006</v>
      </c>
      <c r="B6255" s="5" t="s">
        <v>10</v>
      </c>
      <c r="C6255" s="5" t="s">
        <v>46</v>
      </c>
      <c r="D6255" s="3">
        <v>41577</v>
      </c>
    </row>
    <row r="6256" spans="1:4" x14ac:dyDescent="0.25">
      <c r="A6256" s="5">
        <v>2006</v>
      </c>
      <c r="B6256" s="5" t="s">
        <v>11</v>
      </c>
      <c r="C6256" s="5" t="s">
        <v>46</v>
      </c>
      <c r="D6256" s="3">
        <v>35045</v>
      </c>
    </row>
    <row r="6257" spans="1:4" x14ac:dyDescent="0.25">
      <c r="A6257" s="5">
        <v>2007</v>
      </c>
      <c r="B6257" s="5" t="s">
        <v>12</v>
      </c>
      <c r="C6257" s="5" t="s">
        <v>46</v>
      </c>
      <c r="D6257" s="3">
        <v>36312</v>
      </c>
    </row>
    <row r="6258" spans="1:4" x14ac:dyDescent="0.25">
      <c r="A6258" s="5">
        <v>2007</v>
      </c>
      <c r="B6258" s="5" t="s">
        <v>13</v>
      </c>
      <c r="C6258" s="5" t="s">
        <v>46</v>
      </c>
      <c r="D6258" s="3">
        <v>37040</v>
      </c>
    </row>
    <row r="6259" spans="1:4" x14ac:dyDescent="0.25">
      <c r="A6259" s="5">
        <v>2007</v>
      </c>
      <c r="B6259" s="5" t="s">
        <v>14</v>
      </c>
      <c r="C6259" s="5" t="s">
        <v>46</v>
      </c>
      <c r="D6259" s="3">
        <v>43872</v>
      </c>
    </row>
    <row r="6260" spans="1:4" x14ac:dyDescent="0.25">
      <c r="A6260" s="5">
        <v>2007</v>
      </c>
      <c r="B6260" s="5" t="s">
        <v>15</v>
      </c>
      <c r="C6260" s="5" t="s">
        <v>46</v>
      </c>
      <c r="D6260" s="3">
        <v>37917</v>
      </c>
    </row>
    <row r="6261" spans="1:4" x14ac:dyDescent="0.25">
      <c r="A6261" s="5">
        <v>2007</v>
      </c>
      <c r="B6261" s="5" t="s">
        <v>4</v>
      </c>
      <c r="C6261" s="5" t="s">
        <v>46</v>
      </c>
      <c r="D6261" s="3">
        <v>41835</v>
      </c>
    </row>
    <row r="6262" spans="1:4" x14ac:dyDescent="0.25">
      <c r="A6262" s="5">
        <v>2007</v>
      </c>
      <c r="B6262" s="5" t="s">
        <v>5</v>
      </c>
      <c r="C6262" s="5" t="s">
        <v>46</v>
      </c>
      <c r="D6262" s="3">
        <v>38408</v>
      </c>
    </row>
    <row r="6263" spans="1:4" x14ac:dyDescent="0.25">
      <c r="A6263" s="5">
        <v>2007</v>
      </c>
      <c r="B6263" s="5" t="s">
        <v>6</v>
      </c>
      <c r="C6263" s="5" t="s">
        <v>46</v>
      </c>
      <c r="D6263" s="3">
        <v>38219</v>
      </c>
    </row>
    <row r="6264" spans="1:4" x14ac:dyDescent="0.25">
      <c r="A6264" s="5">
        <v>2007</v>
      </c>
      <c r="B6264" s="5" t="s">
        <v>7</v>
      </c>
      <c r="C6264" s="5" t="s">
        <v>46</v>
      </c>
      <c r="D6264" s="3">
        <v>39601</v>
      </c>
    </row>
    <row r="6265" spans="1:4" x14ac:dyDescent="0.25">
      <c r="A6265" s="5">
        <v>2007</v>
      </c>
      <c r="B6265" s="5" t="s">
        <v>8</v>
      </c>
      <c r="C6265" s="5" t="s">
        <v>46</v>
      </c>
      <c r="D6265" s="3">
        <v>39448</v>
      </c>
    </row>
    <row r="6266" spans="1:4" x14ac:dyDescent="0.25">
      <c r="A6266" s="5">
        <v>2007</v>
      </c>
      <c r="B6266" s="5" t="s">
        <v>9</v>
      </c>
      <c r="C6266" s="5" t="s">
        <v>46</v>
      </c>
      <c r="D6266" s="3">
        <v>41750</v>
      </c>
    </row>
    <row r="6267" spans="1:4" x14ac:dyDescent="0.25">
      <c r="A6267" s="5">
        <v>2007</v>
      </c>
      <c r="B6267" s="5" t="s">
        <v>10</v>
      </c>
      <c r="C6267" s="5" t="s">
        <v>46</v>
      </c>
      <c r="D6267" s="3">
        <v>44227</v>
      </c>
    </row>
    <row r="6268" spans="1:4" x14ac:dyDescent="0.25">
      <c r="A6268" s="5">
        <v>2007</v>
      </c>
      <c r="B6268" s="5" t="s">
        <v>11</v>
      </c>
      <c r="C6268" s="5" t="s">
        <v>46</v>
      </c>
      <c r="D6268" s="3">
        <v>33398</v>
      </c>
    </row>
    <row r="6269" spans="1:4" x14ac:dyDescent="0.25">
      <c r="A6269" s="5">
        <v>2008</v>
      </c>
      <c r="B6269" s="5" t="s">
        <v>12</v>
      </c>
      <c r="C6269" s="5" t="s">
        <v>46</v>
      </c>
      <c r="D6269" s="3">
        <v>31746</v>
      </c>
    </row>
    <row r="6270" spans="1:4" x14ac:dyDescent="0.25">
      <c r="A6270" s="5">
        <v>2008</v>
      </c>
      <c r="B6270" s="5" t="s">
        <v>13</v>
      </c>
      <c r="C6270" s="5" t="s">
        <v>46</v>
      </c>
      <c r="D6270" s="3">
        <v>33124</v>
      </c>
    </row>
    <row r="6271" spans="1:4" x14ac:dyDescent="0.25">
      <c r="A6271" s="5">
        <v>2008</v>
      </c>
      <c r="B6271" s="5" t="s">
        <v>14</v>
      </c>
      <c r="C6271" s="5" t="s">
        <v>46</v>
      </c>
      <c r="D6271" s="3">
        <v>34434</v>
      </c>
    </row>
    <row r="6272" spans="1:4" x14ac:dyDescent="0.25">
      <c r="A6272" s="5">
        <v>2008</v>
      </c>
      <c r="B6272" s="5" t="s">
        <v>15</v>
      </c>
      <c r="C6272" s="5" t="s">
        <v>46</v>
      </c>
      <c r="D6272" s="3">
        <v>40018</v>
      </c>
    </row>
    <row r="6273" spans="1:4" x14ac:dyDescent="0.25">
      <c r="A6273" s="5">
        <v>2008</v>
      </c>
      <c r="B6273" s="5" t="s">
        <v>4</v>
      </c>
      <c r="C6273" s="5" t="s">
        <v>46</v>
      </c>
      <c r="D6273" s="3">
        <v>38901</v>
      </c>
    </row>
    <row r="6274" spans="1:4" x14ac:dyDescent="0.25">
      <c r="A6274" s="5">
        <v>2008</v>
      </c>
      <c r="B6274" s="5" t="s">
        <v>5</v>
      </c>
      <c r="C6274" s="5" t="s">
        <v>46</v>
      </c>
      <c r="D6274" s="3">
        <v>35243</v>
      </c>
    </row>
    <row r="6275" spans="1:4" x14ac:dyDescent="0.25">
      <c r="A6275" s="5">
        <v>2008</v>
      </c>
      <c r="B6275" s="5" t="s">
        <v>6</v>
      </c>
      <c r="C6275" s="5" t="s">
        <v>46</v>
      </c>
      <c r="D6275" s="3">
        <v>38187</v>
      </c>
    </row>
    <row r="6276" spans="1:4" x14ac:dyDescent="0.25">
      <c r="A6276" s="5">
        <v>2008</v>
      </c>
      <c r="B6276" s="5" t="s">
        <v>7</v>
      </c>
      <c r="C6276" s="5" t="s">
        <v>46</v>
      </c>
      <c r="D6276" s="3">
        <v>37044</v>
      </c>
    </row>
    <row r="6277" spans="1:4" x14ac:dyDescent="0.25">
      <c r="A6277" s="5">
        <v>2008</v>
      </c>
      <c r="B6277" s="5" t="s">
        <v>8</v>
      </c>
      <c r="C6277" s="5" t="s">
        <v>46</v>
      </c>
      <c r="D6277" s="3">
        <v>40157</v>
      </c>
    </row>
    <row r="6278" spans="1:4" x14ac:dyDescent="0.25">
      <c r="A6278" s="5">
        <v>2008</v>
      </c>
      <c r="B6278" s="5" t="s">
        <v>9</v>
      </c>
      <c r="C6278" s="5" t="s">
        <v>46</v>
      </c>
      <c r="D6278" s="3">
        <v>39270</v>
      </c>
    </row>
    <row r="6279" spans="1:4" x14ac:dyDescent="0.25">
      <c r="A6279" s="5">
        <v>2008</v>
      </c>
      <c r="B6279" s="5" t="s">
        <v>10</v>
      </c>
      <c r="C6279" s="5" t="s">
        <v>46</v>
      </c>
      <c r="D6279" s="3">
        <v>34646</v>
      </c>
    </row>
    <row r="6280" spans="1:4" x14ac:dyDescent="0.25">
      <c r="A6280" s="5">
        <v>2008</v>
      </c>
      <c r="B6280" s="5" t="s">
        <v>11</v>
      </c>
      <c r="C6280" s="5" t="s">
        <v>46</v>
      </c>
      <c r="D6280" s="3">
        <v>32275</v>
      </c>
    </row>
    <row r="6281" spans="1:4" x14ac:dyDescent="0.25">
      <c r="A6281" s="5">
        <v>2009</v>
      </c>
      <c r="B6281" s="5" t="s">
        <v>12</v>
      </c>
      <c r="C6281" s="5" t="s">
        <v>46</v>
      </c>
      <c r="D6281" s="3">
        <v>28485</v>
      </c>
    </row>
    <row r="6282" spans="1:4" x14ac:dyDescent="0.25">
      <c r="A6282" s="5">
        <v>2009</v>
      </c>
      <c r="B6282" s="5" t="s">
        <v>13</v>
      </c>
      <c r="C6282" s="5" t="s">
        <v>46</v>
      </c>
      <c r="D6282" s="3">
        <v>27784</v>
      </c>
    </row>
    <row r="6283" spans="1:4" x14ac:dyDescent="0.25">
      <c r="A6283" s="5">
        <v>2009</v>
      </c>
      <c r="B6283" s="5" t="s">
        <v>14</v>
      </c>
      <c r="C6283" s="5" t="s">
        <v>46</v>
      </c>
      <c r="D6283" s="3">
        <v>31856</v>
      </c>
    </row>
    <row r="6284" spans="1:4" x14ac:dyDescent="0.25">
      <c r="A6284" s="5">
        <v>2009</v>
      </c>
      <c r="B6284" s="5" t="s">
        <v>15</v>
      </c>
      <c r="C6284" s="5" t="s">
        <v>46</v>
      </c>
      <c r="D6284" s="3">
        <v>30008</v>
      </c>
    </row>
    <row r="6285" spans="1:4" x14ac:dyDescent="0.25">
      <c r="A6285" s="5">
        <v>2009</v>
      </c>
      <c r="B6285" s="5" t="s">
        <v>4</v>
      </c>
      <c r="C6285" s="5" t="s">
        <v>46</v>
      </c>
      <c r="D6285" s="3">
        <v>31432</v>
      </c>
    </row>
    <row r="6286" spans="1:4" x14ac:dyDescent="0.25">
      <c r="A6286" s="5">
        <v>2009</v>
      </c>
      <c r="B6286" s="5" t="s">
        <v>5</v>
      </c>
      <c r="C6286" s="5" t="s">
        <v>46</v>
      </c>
      <c r="D6286" s="3">
        <v>31019</v>
      </c>
    </row>
    <row r="6287" spans="1:4" x14ac:dyDescent="0.25">
      <c r="A6287" s="5">
        <v>2009</v>
      </c>
      <c r="B6287" s="5" t="s">
        <v>6</v>
      </c>
      <c r="C6287" s="5" t="s">
        <v>46</v>
      </c>
      <c r="D6287" s="3">
        <v>26756</v>
      </c>
    </row>
    <row r="6288" spans="1:4" x14ac:dyDescent="0.25">
      <c r="A6288" s="5">
        <v>2009</v>
      </c>
      <c r="B6288" s="5" t="s">
        <v>7</v>
      </c>
      <c r="C6288" s="5" t="s">
        <v>46</v>
      </c>
      <c r="D6288" s="3">
        <v>28634</v>
      </c>
    </row>
    <row r="6289" spans="1:4" x14ac:dyDescent="0.25">
      <c r="A6289" s="5">
        <v>2009</v>
      </c>
      <c r="B6289" s="5" t="s">
        <v>8</v>
      </c>
      <c r="C6289" s="5" t="s">
        <v>46</v>
      </c>
      <c r="D6289" s="3">
        <v>31586</v>
      </c>
    </row>
    <row r="6290" spans="1:4" x14ac:dyDescent="0.25">
      <c r="A6290" s="5">
        <v>2009</v>
      </c>
      <c r="B6290" s="5" t="s">
        <v>9</v>
      </c>
      <c r="C6290" s="5" t="s">
        <v>46</v>
      </c>
      <c r="D6290" s="3">
        <v>31844</v>
      </c>
    </row>
    <row r="6291" spans="1:4" x14ac:dyDescent="0.25">
      <c r="A6291" s="5">
        <v>2009</v>
      </c>
      <c r="B6291" s="5" t="s">
        <v>10</v>
      </c>
      <c r="C6291" s="5" t="s">
        <v>46</v>
      </c>
      <c r="D6291" s="3">
        <v>27466</v>
      </c>
    </row>
    <row r="6292" spans="1:4" x14ac:dyDescent="0.25">
      <c r="A6292" s="5">
        <v>2009</v>
      </c>
      <c r="B6292" s="5" t="s">
        <v>11</v>
      </c>
      <c r="C6292" s="5" t="s">
        <v>46</v>
      </c>
      <c r="D6292" s="3">
        <v>32033</v>
      </c>
    </row>
    <row r="6293" spans="1:4" x14ac:dyDescent="0.25">
      <c r="A6293" s="5">
        <v>2010</v>
      </c>
      <c r="B6293" s="5" t="s">
        <v>12</v>
      </c>
      <c r="C6293" s="5" t="s">
        <v>46</v>
      </c>
      <c r="D6293" s="3">
        <v>28861</v>
      </c>
    </row>
    <row r="6294" spans="1:4" x14ac:dyDescent="0.25">
      <c r="A6294" s="5">
        <v>2010</v>
      </c>
      <c r="B6294" s="5" t="s">
        <v>13</v>
      </c>
      <c r="C6294" s="5" t="s">
        <v>46</v>
      </c>
      <c r="D6294" s="3">
        <v>32840</v>
      </c>
    </row>
    <row r="6295" spans="1:4" x14ac:dyDescent="0.25">
      <c r="A6295" s="5">
        <v>2010</v>
      </c>
      <c r="B6295" s="5" t="s">
        <v>14</v>
      </c>
      <c r="C6295" s="5" t="s">
        <v>46</v>
      </c>
      <c r="D6295" s="3">
        <v>37134</v>
      </c>
    </row>
    <row r="6296" spans="1:4" x14ac:dyDescent="0.25">
      <c r="A6296" s="5">
        <v>2010</v>
      </c>
      <c r="B6296" s="5" t="s">
        <v>15</v>
      </c>
      <c r="C6296" s="5" t="s">
        <v>46</v>
      </c>
      <c r="D6296" s="3">
        <v>37734</v>
      </c>
    </row>
    <row r="6297" spans="1:4" x14ac:dyDescent="0.25">
      <c r="A6297" s="5">
        <v>2010</v>
      </c>
      <c r="B6297" s="5" t="s">
        <v>4</v>
      </c>
      <c r="C6297" s="5" t="s">
        <v>46</v>
      </c>
      <c r="D6297" s="3">
        <v>34709</v>
      </c>
    </row>
    <row r="6298" spans="1:4" x14ac:dyDescent="0.25">
      <c r="A6298" s="5">
        <v>2010</v>
      </c>
      <c r="B6298" s="5" t="s">
        <v>5</v>
      </c>
      <c r="C6298" s="5" t="s">
        <v>46</v>
      </c>
      <c r="D6298" s="3">
        <v>35608</v>
      </c>
    </row>
    <row r="6299" spans="1:4" x14ac:dyDescent="0.25">
      <c r="A6299" s="5">
        <v>2010</v>
      </c>
      <c r="B6299" s="5" t="s">
        <v>6</v>
      </c>
      <c r="C6299" s="5" t="s">
        <v>46</v>
      </c>
      <c r="D6299" s="3">
        <v>32610</v>
      </c>
    </row>
    <row r="6300" spans="1:4" x14ac:dyDescent="0.25">
      <c r="A6300" s="5">
        <v>2010</v>
      </c>
      <c r="B6300" s="5" t="s">
        <v>7</v>
      </c>
      <c r="C6300" s="5" t="s">
        <v>46</v>
      </c>
      <c r="D6300" s="3">
        <v>35411</v>
      </c>
    </row>
    <row r="6301" spans="1:4" x14ac:dyDescent="0.25">
      <c r="A6301" s="5">
        <v>2010</v>
      </c>
      <c r="B6301" s="5" t="s">
        <v>8</v>
      </c>
      <c r="C6301" s="5" t="s">
        <v>46</v>
      </c>
      <c r="D6301" s="3">
        <v>36775</v>
      </c>
    </row>
    <row r="6302" spans="1:4" x14ac:dyDescent="0.25">
      <c r="A6302" s="5">
        <v>2010</v>
      </c>
      <c r="B6302" s="5" t="s">
        <v>9</v>
      </c>
      <c r="C6302" s="5" t="s">
        <v>46</v>
      </c>
      <c r="D6302" s="3">
        <v>30821</v>
      </c>
    </row>
    <row r="6303" spans="1:4" x14ac:dyDescent="0.25">
      <c r="A6303" s="5">
        <v>2010</v>
      </c>
      <c r="B6303" s="5" t="s">
        <v>10</v>
      </c>
      <c r="C6303" s="5" t="s">
        <v>46</v>
      </c>
      <c r="D6303" s="3">
        <v>33978</v>
      </c>
    </row>
    <row r="6304" spans="1:4" x14ac:dyDescent="0.25">
      <c r="A6304" s="5">
        <v>2010</v>
      </c>
      <c r="B6304" s="5" t="s">
        <v>11</v>
      </c>
      <c r="C6304" s="5" t="s">
        <v>46</v>
      </c>
      <c r="D6304" s="3">
        <v>30720</v>
      </c>
    </row>
    <row r="6305" spans="1:4" x14ac:dyDescent="0.25">
      <c r="A6305" s="5">
        <v>2011</v>
      </c>
      <c r="B6305" s="5" t="s">
        <v>12</v>
      </c>
      <c r="C6305" s="5" t="s">
        <v>46</v>
      </c>
      <c r="D6305" s="3">
        <v>25127</v>
      </c>
    </row>
    <row r="6306" spans="1:4" x14ac:dyDescent="0.25">
      <c r="A6306" s="5">
        <v>2011</v>
      </c>
      <c r="B6306" s="5" t="s">
        <v>13</v>
      </c>
      <c r="C6306" s="5" t="s">
        <v>46</v>
      </c>
      <c r="D6306" s="3">
        <v>22626</v>
      </c>
    </row>
    <row r="6307" spans="1:4" x14ac:dyDescent="0.25">
      <c r="A6307" s="5">
        <v>2011</v>
      </c>
      <c r="B6307" s="5" t="s">
        <v>14</v>
      </c>
      <c r="C6307" s="5" t="s">
        <v>46</v>
      </c>
      <c r="D6307" s="3">
        <v>23926</v>
      </c>
    </row>
    <row r="6308" spans="1:4" x14ac:dyDescent="0.25">
      <c r="A6308" s="5">
        <v>2011</v>
      </c>
      <c r="B6308" s="5" t="s">
        <v>15</v>
      </c>
      <c r="C6308" s="5" t="s">
        <v>46</v>
      </c>
      <c r="D6308" s="3">
        <v>22475</v>
      </c>
    </row>
    <row r="6309" spans="1:4" x14ac:dyDescent="0.25">
      <c r="A6309" s="5">
        <v>2011</v>
      </c>
      <c r="B6309" s="5" t="s">
        <v>4</v>
      </c>
      <c r="C6309" s="5" t="s">
        <v>46</v>
      </c>
      <c r="D6309" s="3">
        <v>24955</v>
      </c>
    </row>
    <row r="6310" spans="1:4" x14ac:dyDescent="0.25">
      <c r="A6310" s="5">
        <v>2011</v>
      </c>
      <c r="B6310" s="5" t="s">
        <v>5</v>
      </c>
      <c r="C6310" s="5" t="s">
        <v>46</v>
      </c>
      <c r="D6310" s="3">
        <v>19618</v>
      </c>
    </row>
    <row r="6311" spans="1:4" x14ac:dyDescent="0.25">
      <c r="A6311" s="5">
        <v>2011</v>
      </c>
      <c r="B6311" s="5" t="s">
        <v>6</v>
      </c>
      <c r="C6311" s="5" t="s">
        <v>46</v>
      </c>
      <c r="D6311" s="3">
        <v>12153</v>
      </c>
    </row>
    <row r="6312" spans="1:4" x14ac:dyDescent="0.25">
      <c r="A6312" s="5">
        <v>2011</v>
      </c>
      <c r="B6312" s="5" t="s">
        <v>7</v>
      </c>
      <c r="C6312" s="5" t="s">
        <v>46</v>
      </c>
      <c r="D6312" s="3">
        <v>11660</v>
      </c>
    </row>
    <row r="6313" spans="1:4" x14ac:dyDescent="0.25">
      <c r="A6313" s="5">
        <v>2011</v>
      </c>
      <c r="B6313" s="5" t="s">
        <v>8</v>
      </c>
      <c r="C6313" s="5" t="s">
        <v>46</v>
      </c>
      <c r="D6313" s="3">
        <v>18851</v>
      </c>
    </row>
    <row r="6314" spans="1:4" x14ac:dyDescent="0.25">
      <c r="A6314" s="5">
        <v>2011</v>
      </c>
      <c r="B6314" s="5" t="s">
        <v>9</v>
      </c>
      <c r="C6314" s="5" t="s">
        <v>46</v>
      </c>
      <c r="D6314" s="3">
        <v>17250</v>
      </c>
    </row>
    <row r="6315" spans="1:4" x14ac:dyDescent="0.25">
      <c r="A6315" s="5">
        <v>2011</v>
      </c>
      <c r="B6315" s="5" t="s">
        <v>10</v>
      </c>
      <c r="C6315" s="5" t="s">
        <v>46</v>
      </c>
      <c r="D6315" s="3">
        <v>26582</v>
      </c>
    </row>
    <row r="6316" spans="1:4" x14ac:dyDescent="0.25">
      <c r="A6316" s="5">
        <v>2011</v>
      </c>
      <c r="B6316" s="5" t="s">
        <v>11</v>
      </c>
      <c r="C6316" s="5" t="s">
        <v>46</v>
      </c>
      <c r="D6316" s="3">
        <v>20217</v>
      </c>
    </row>
    <row r="6317" spans="1:4" x14ac:dyDescent="0.25">
      <c r="A6317" s="5">
        <v>2012</v>
      </c>
      <c r="B6317" s="5" t="s">
        <v>12</v>
      </c>
      <c r="C6317" s="5" t="s">
        <v>46</v>
      </c>
      <c r="D6317" s="3">
        <v>19565</v>
      </c>
    </row>
    <row r="6318" spans="1:4" x14ac:dyDescent="0.25">
      <c r="A6318" s="5">
        <v>2012</v>
      </c>
      <c r="B6318" s="5" t="s">
        <v>13</v>
      </c>
      <c r="C6318" s="5" t="s">
        <v>46</v>
      </c>
      <c r="D6318" s="3">
        <v>21618</v>
      </c>
    </row>
    <row r="6319" spans="1:4" x14ac:dyDescent="0.25">
      <c r="A6319" s="5">
        <v>2012</v>
      </c>
      <c r="B6319" s="5" t="s">
        <v>14</v>
      </c>
      <c r="C6319" s="5" t="s">
        <v>46</v>
      </c>
      <c r="D6319" s="3">
        <v>27067</v>
      </c>
    </row>
    <row r="6320" spans="1:4" x14ac:dyDescent="0.25">
      <c r="A6320" s="5">
        <v>2012</v>
      </c>
      <c r="B6320" s="5" t="s">
        <v>15</v>
      </c>
      <c r="C6320" s="5" t="s">
        <v>46</v>
      </c>
      <c r="D6320" s="3">
        <v>19623</v>
      </c>
    </row>
    <row r="6321" spans="1:4" x14ac:dyDescent="0.25">
      <c r="A6321" s="5">
        <v>2012</v>
      </c>
      <c r="B6321" s="5" t="s">
        <v>4</v>
      </c>
      <c r="C6321" s="5" t="s">
        <v>46</v>
      </c>
      <c r="D6321" s="3">
        <v>24346</v>
      </c>
    </row>
    <row r="6322" spans="1:4" x14ac:dyDescent="0.25">
      <c r="A6322" s="5">
        <v>2012</v>
      </c>
      <c r="B6322" s="5" t="s">
        <v>5</v>
      </c>
      <c r="C6322" s="5" t="s">
        <v>46</v>
      </c>
      <c r="D6322" s="3">
        <v>22481</v>
      </c>
    </row>
    <row r="6323" spans="1:4" x14ac:dyDescent="0.25">
      <c r="A6323" s="5">
        <v>2012</v>
      </c>
      <c r="B6323" s="5" t="s">
        <v>6</v>
      </c>
      <c r="C6323" s="5" t="s">
        <v>46</v>
      </c>
      <c r="D6323" s="3">
        <v>19023</v>
      </c>
    </row>
    <row r="6324" spans="1:4" x14ac:dyDescent="0.25">
      <c r="A6324" s="5">
        <v>2012</v>
      </c>
      <c r="B6324" s="5" t="s">
        <v>7</v>
      </c>
      <c r="C6324" s="5" t="s">
        <v>46</v>
      </c>
      <c r="D6324" s="3">
        <v>22527</v>
      </c>
    </row>
    <row r="6325" spans="1:4" x14ac:dyDescent="0.25">
      <c r="A6325" s="5">
        <v>2012</v>
      </c>
      <c r="B6325" s="5" t="s">
        <v>8</v>
      </c>
      <c r="C6325" s="5" t="s">
        <v>46</v>
      </c>
      <c r="D6325" s="3">
        <v>17647</v>
      </c>
    </row>
    <row r="6326" spans="1:4" x14ac:dyDescent="0.25">
      <c r="A6326" s="5">
        <v>2012</v>
      </c>
      <c r="B6326" s="5" t="s">
        <v>9</v>
      </c>
      <c r="C6326" s="5" t="s">
        <v>46</v>
      </c>
      <c r="D6326" s="3">
        <v>20094</v>
      </c>
    </row>
    <row r="6327" spans="1:4" x14ac:dyDescent="0.25">
      <c r="A6327" s="5">
        <v>2012</v>
      </c>
      <c r="B6327" s="5" t="s">
        <v>10</v>
      </c>
      <c r="C6327" s="5" t="s">
        <v>46</v>
      </c>
      <c r="D6327" s="3">
        <v>17036</v>
      </c>
    </row>
    <row r="6328" spans="1:4" x14ac:dyDescent="0.25">
      <c r="A6328" s="5">
        <v>2012</v>
      </c>
      <c r="B6328" s="5" t="s">
        <v>11</v>
      </c>
      <c r="C6328" s="5" t="s">
        <v>46</v>
      </c>
      <c r="D6328" s="3">
        <v>16290</v>
      </c>
    </row>
    <row r="6329" spans="1:4" x14ac:dyDescent="0.25">
      <c r="A6329" s="5">
        <v>2013</v>
      </c>
      <c r="B6329" s="5" t="s">
        <v>12</v>
      </c>
      <c r="C6329" s="5" t="s">
        <v>46</v>
      </c>
      <c r="D6329" s="3">
        <v>14004</v>
      </c>
    </row>
    <row r="6330" spans="1:4" x14ac:dyDescent="0.25">
      <c r="A6330" s="5">
        <v>2013</v>
      </c>
      <c r="B6330" s="5" t="s">
        <v>13</v>
      </c>
      <c r="C6330" s="5" t="s">
        <v>46</v>
      </c>
      <c r="D6330" s="3">
        <v>13017</v>
      </c>
    </row>
    <row r="6331" spans="1:4" x14ac:dyDescent="0.25">
      <c r="A6331" s="5">
        <v>2013</v>
      </c>
      <c r="B6331" s="5" t="s">
        <v>14</v>
      </c>
      <c r="C6331" s="5" t="s">
        <v>46</v>
      </c>
      <c r="D6331" s="3">
        <v>13281</v>
      </c>
    </row>
    <row r="6332" spans="1:4" x14ac:dyDescent="0.25">
      <c r="A6332" s="5">
        <v>2013</v>
      </c>
      <c r="B6332" s="5" t="s">
        <v>15</v>
      </c>
      <c r="C6332" s="5" t="s">
        <v>46</v>
      </c>
      <c r="D6332" s="3">
        <v>14834</v>
      </c>
    </row>
    <row r="6333" spans="1:4" x14ac:dyDescent="0.25">
      <c r="A6333" s="5">
        <v>2013</v>
      </c>
      <c r="B6333" s="5" t="s">
        <v>4</v>
      </c>
      <c r="C6333" s="5" t="s">
        <v>46</v>
      </c>
      <c r="D6333" s="3">
        <v>16723</v>
      </c>
    </row>
    <row r="6334" spans="1:4" x14ac:dyDescent="0.25">
      <c r="A6334" s="5">
        <v>2013</v>
      </c>
      <c r="B6334" s="5" t="s">
        <v>5</v>
      </c>
      <c r="C6334" s="5" t="s">
        <v>46</v>
      </c>
      <c r="D6334" s="3">
        <v>14293</v>
      </c>
    </row>
    <row r="6335" spans="1:4" x14ac:dyDescent="0.25">
      <c r="A6335" s="5">
        <v>2013</v>
      </c>
      <c r="B6335" s="5" t="s">
        <v>6</v>
      </c>
      <c r="C6335" s="5" t="s">
        <v>46</v>
      </c>
      <c r="D6335" s="3">
        <v>18145</v>
      </c>
    </row>
    <row r="6336" spans="1:4" x14ac:dyDescent="0.25">
      <c r="A6336" s="5">
        <v>2013</v>
      </c>
      <c r="B6336" s="5" t="s">
        <v>7</v>
      </c>
      <c r="C6336" s="5" t="s">
        <v>46</v>
      </c>
      <c r="D6336" s="3">
        <v>15035</v>
      </c>
    </row>
    <row r="6337" spans="1:4" x14ac:dyDescent="0.25">
      <c r="A6337" s="5">
        <v>2013</v>
      </c>
      <c r="B6337" s="5" t="s">
        <v>8</v>
      </c>
      <c r="C6337" s="5" t="s">
        <v>46</v>
      </c>
      <c r="D6337" s="3">
        <v>6653</v>
      </c>
    </row>
    <row r="6338" spans="1:4" x14ac:dyDescent="0.25">
      <c r="A6338" s="5">
        <v>2013</v>
      </c>
      <c r="B6338" s="5" t="s">
        <v>9</v>
      </c>
      <c r="C6338" s="5" t="s">
        <v>46</v>
      </c>
      <c r="D6338" s="3">
        <v>14789</v>
      </c>
    </row>
    <row r="6339" spans="1:4" x14ac:dyDescent="0.25">
      <c r="A6339" s="5">
        <v>2013</v>
      </c>
      <c r="B6339" s="5" t="s">
        <v>10</v>
      </c>
      <c r="C6339" s="5" t="s">
        <v>46</v>
      </c>
      <c r="D6339" s="3">
        <v>12502</v>
      </c>
    </row>
    <row r="6340" spans="1:4" x14ac:dyDescent="0.25">
      <c r="A6340" s="5">
        <v>2013</v>
      </c>
      <c r="B6340" s="5" t="s">
        <v>11</v>
      </c>
      <c r="C6340" s="5" t="s">
        <v>46</v>
      </c>
      <c r="D6340" s="3">
        <v>10058</v>
      </c>
    </row>
    <row r="6341" spans="1:4" x14ac:dyDescent="0.25">
      <c r="A6341" s="5">
        <v>2014</v>
      </c>
      <c r="B6341" s="5" t="s">
        <v>12</v>
      </c>
      <c r="C6341" s="5" t="s">
        <v>46</v>
      </c>
      <c r="D6341" s="3">
        <v>8727</v>
      </c>
    </row>
    <row r="6342" spans="1:4" x14ac:dyDescent="0.25">
      <c r="A6342" s="5">
        <v>2014</v>
      </c>
      <c r="B6342" s="5" t="s">
        <v>13</v>
      </c>
      <c r="C6342" s="5" t="s">
        <v>46</v>
      </c>
      <c r="D6342" s="3">
        <v>10442</v>
      </c>
    </row>
    <row r="6343" spans="1:4" x14ac:dyDescent="0.25">
      <c r="A6343" s="5">
        <v>2014</v>
      </c>
      <c r="B6343" s="5" t="s">
        <v>14</v>
      </c>
      <c r="C6343" s="5" t="s">
        <v>46</v>
      </c>
      <c r="D6343" s="3">
        <v>8136</v>
      </c>
    </row>
    <row r="6344" spans="1:4" x14ac:dyDescent="0.25">
      <c r="A6344" s="5">
        <v>2014</v>
      </c>
      <c r="B6344" s="5" t="s">
        <v>15</v>
      </c>
      <c r="C6344" s="5" t="s">
        <v>46</v>
      </c>
      <c r="D6344" s="3">
        <v>10350</v>
      </c>
    </row>
    <row r="6345" spans="1:4" x14ac:dyDescent="0.25">
      <c r="A6345" s="5">
        <v>2014</v>
      </c>
      <c r="B6345" s="5" t="s">
        <v>4</v>
      </c>
      <c r="C6345" s="5" t="s">
        <v>46</v>
      </c>
      <c r="D6345" s="3">
        <v>12235</v>
      </c>
    </row>
    <row r="6346" spans="1:4" x14ac:dyDescent="0.25">
      <c r="A6346" s="5">
        <v>2014</v>
      </c>
      <c r="B6346" s="5" t="s">
        <v>5</v>
      </c>
      <c r="C6346" s="5" t="s">
        <v>46</v>
      </c>
      <c r="D6346" s="3">
        <v>9343</v>
      </c>
    </row>
    <row r="6347" spans="1:4" x14ac:dyDescent="0.25">
      <c r="A6347" s="5">
        <v>2014</v>
      </c>
      <c r="B6347" s="5" t="s">
        <v>6</v>
      </c>
      <c r="C6347" s="5" t="s">
        <v>46</v>
      </c>
      <c r="D6347" s="3">
        <v>8857</v>
      </c>
    </row>
    <row r="6348" spans="1:4" x14ac:dyDescent="0.25">
      <c r="A6348" s="5">
        <v>2014</v>
      </c>
      <c r="B6348" s="5" t="s">
        <v>7</v>
      </c>
      <c r="C6348" s="5" t="s">
        <v>46</v>
      </c>
      <c r="D6348" s="3">
        <v>10301</v>
      </c>
    </row>
    <row r="6349" spans="1:4" x14ac:dyDescent="0.25">
      <c r="A6349" s="5">
        <v>2014</v>
      </c>
      <c r="B6349" s="5" t="s">
        <v>8</v>
      </c>
      <c r="C6349" s="5" t="s">
        <v>46</v>
      </c>
      <c r="D6349" s="3">
        <v>10358</v>
      </c>
    </row>
    <row r="6350" spans="1:4" x14ac:dyDescent="0.25">
      <c r="A6350" s="5">
        <v>2014</v>
      </c>
      <c r="B6350" s="5" t="s">
        <v>9</v>
      </c>
      <c r="C6350" s="5" t="s">
        <v>46</v>
      </c>
      <c r="D6350" s="3">
        <v>9478</v>
      </c>
    </row>
    <row r="6351" spans="1:4" x14ac:dyDescent="0.25">
      <c r="A6351" s="5">
        <v>2014</v>
      </c>
      <c r="B6351" s="5" t="s">
        <v>10</v>
      </c>
      <c r="C6351" s="5" t="s">
        <v>46</v>
      </c>
      <c r="D6351" s="3">
        <v>7930</v>
      </c>
    </row>
    <row r="6352" spans="1:4" x14ac:dyDescent="0.25">
      <c r="A6352" s="5">
        <v>2014</v>
      </c>
      <c r="B6352" s="5" t="s">
        <v>11</v>
      </c>
      <c r="C6352" s="5" t="s">
        <v>46</v>
      </c>
      <c r="D6352" s="3">
        <v>5247</v>
      </c>
    </row>
    <row r="6353" spans="1:4" x14ac:dyDescent="0.25">
      <c r="A6353" s="5">
        <v>2015</v>
      </c>
      <c r="B6353" s="5" t="s">
        <v>12</v>
      </c>
      <c r="C6353" s="5" t="s">
        <v>46</v>
      </c>
      <c r="D6353" s="3">
        <v>0</v>
      </c>
    </row>
    <row r="6354" spans="1:4" x14ac:dyDescent="0.25">
      <c r="A6354" s="5">
        <v>2015</v>
      </c>
      <c r="B6354" s="5" t="s">
        <v>13</v>
      </c>
      <c r="C6354" s="5" t="s">
        <v>46</v>
      </c>
      <c r="D6354" s="3">
        <v>4079</v>
      </c>
    </row>
    <row r="6355" spans="1:4" x14ac:dyDescent="0.25">
      <c r="A6355" s="5">
        <v>2015</v>
      </c>
      <c r="B6355" s="5" t="s">
        <v>14</v>
      </c>
      <c r="C6355" s="5" t="s">
        <v>46</v>
      </c>
      <c r="D6355" s="3">
        <v>11957</v>
      </c>
    </row>
    <row r="6356" spans="1:4" x14ac:dyDescent="0.25">
      <c r="A6356" s="5">
        <v>2015</v>
      </c>
      <c r="B6356" s="5" t="s">
        <v>15</v>
      </c>
      <c r="C6356" s="5" t="s">
        <v>46</v>
      </c>
      <c r="D6356" s="3">
        <v>16522</v>
      </c>
    </row>
    <row r="6357" spans="1:4" x14ac:dyDescent="0.25">
      <c r="A6357" s="5">
        <v>2015</v>
      </c>
      <c r="B6357" s="5" t="s">
        <v>4</v>
      </c>
      <c r="C6357" s="5" t="s">
        <v>46</v>
      </c>
      <c r="D6357" s="3">
        <v>20585</v>
      </c>
    </row>
    <row r="6358" spans="1:4" x14ac:dyDescent="0.25">
      <c r="A6358" s="5">
        <v>2015</v>
      </c>
      <c r="B6358" s="5" t="s">
        <v>5</v>
      </c>
      <c r="C6358" s="5" t="s">
        <v>46</v>
      </c>
      <c r="D6358" s="3">
        <v>21460</v>
      </c>
    </row>
    <row r="6359" spans="1:4" x14ac:dyDescent="0.25">
      <c r="A6359" s="5">
        <v>2015</v>
      </c>
      <c r="B6359" s="5" t="s">
        <v>6</v>
      </c>
      <c r="C6359" s="5" t="s">
        <v>46</v>
      </c>
      <c r="D6359" s="3">
        <v>22736</v>
      </c>
    </row>
    <row r="6360" spans="1:4" x14ac:dyDescent="0.25">
      <c r="A6360" s="5">
        <v>2015</v>
      </c>
      <c r="B6360" s="5" t="s">
        <v>7</v>
      </c>
      <c r="C6360" s="5" t="s">
        <v>46</v>
      </c>
      <c r="D6360" s="3">
        <v>22599</v>
      </c>
    </row>
    <row r="6361" spans="1:4" x14ac:dyDescent="0.25">
      <c r="A6361" s="5">
        <v>2015</v>
      </c>
      <c r="B6361" s="5" t="s">
        <v>8</v>
      </c>
      <c r="C6361" s="5" t="s">
        <v>46</v>
      </c>
      <c r="D6361" s="3">
        <v>28896</v>
      </c>
    </row>
    <row r="6362" spans="1:4" x14ac:dyDescent="0.25">
      <c r="A6362" s="5">
        <v>2015</v>
      </c>
      <c r="B6362" s="5" t="s">
        <v>9</v>
      </c>
      <c r="C6362" s="5" t="s">
        <v>46</v>
      </c>
      <c r="D6362" s="3">
        <v>29797</v>
      </c>
    </row>
    <row r="6363" spans="1:4" x14ac:dyDescent="0.25">
      <c r="A6363" s="5">
        <v>2015</v>
      </c>
      <c r="B6363" s="5" t="s">
        <v>10</v>
      </c>
      <c r="C6363" s="5" t="s">
        <v>46</v>
      </c>
      <c r="D6363" s="3">
        <v>26777</v>
      </c>
    </row>
    <row r="6364" spans="1:4" x14ac:dyDescent="0.25">
      <c r="A6364" s="5">
        <v>2015</v>
      </c>
      <c r="B6364" s="5" t="s">
        <v>11</v>
      </c>
      <c r="C6364" s="5" t="s">
        <v>46</v>
      </c>
      <c r="D6364" s="3">
        <v>22748</v>
      </c>
    </row>
    <row r="6365" spans="1:4" x14ac:dyDescent="0.25">
      <c r="A6365" s="5">
        <v>2016</v>
      </c>
      <c r="B6365" s="5" t="s">
        <v>12</v>
      </c>
      <c r="C6365" s="5" t="s">
        <v>46</v>
      </c>
      <c r="D6365" s="3">
        <v>22532</v>
      </c>
    </row>
    <row r="6366" spans="1:4" x14ac:dyDescent="0.25">
      <c r="A6366" s="5">
        <v>2016</v>
      </c>
      <c r="B6366" s="5" t="s">
        <v>13</v>
      </c>
      <c r="C6366" s="5" t="s">
        <v>46</v>
      </c>
      <c r="D6366" s="3">
        <v>23405</v>
      </c>
    </row>
    <row r="6367" spans="1:4" x14ac:dyDescent="0.25">
      <c r="A6367" s="5">
        <v>2016</v>
      </c>
      <c r="B6367" s="5" t="s">
        <v>14</v>
      </c>
      <c r="C6367" s="5" t="s">
        <v>46</v>
      </c>
      <c r="D6367" s="3">
        <v>28115</v>
      </c>
    </row>
    <row r="6368" spans="1:4" x14ac:dyDescent="0.25">
      <c r="A6368" s="5">
        <v>2016</v>
      </c>
      <c r="B6368" s="5" t="s">
        <v>15</v>
      </c>
      <c r="C6368" s="5" t="s">
        <v>46</v>
      </c>
      <c r="D6368" s="3">
        <v>28922</v>
      </c>
    </row>
    <row r="6369" spans="1:4" x14ac:dyDescent="0.25">
      <c r="A6369" s="5">
        <v>2016</v>
      </c>
      <c r="B6369" s="5" t="s">
        <v>4</v>
      </c>
      <c r="C6369" s="5" t="s">
        <v>46</v>
      </c>
      <c r="D6369" s="3">
        <v>28434</v>
      </c>
    </row>
    <row r="6370" spans="1:4" x14ac:dyDescent="0.25">
      <c r="A6370" s="5">
        <v>2016</v>
      </c>
      <c r="B6370" s="5" t="s">
        <v>5</v>
      </c>
      <c r="C6370" s="5" t="s">
        <v>46</v>
      </c>
      <c r="D6370" s="3">
        <v>21677</v>
      </c>
    </row>
    <row r="6371" spans="1:4" x14ac:dyDescent="0.25">
      <c r="A6371" s="5">
        <v>2016</v>
      </c>
      <c r="B6371" s="5" t="s">
        <v>6</v>
      </c>
      <c r="C6371" s="5" t="s">
        <v>46</v>
      </c>
      <c r="D6371" s="3">
        <v>19654</v>
      </c>
    </row>
    <row r="6372" spans="1:4" x14ac:dyDescent="0.25">
      <c r="A6372" s="5">
        <v>2016</v>
      </c>
      <c r="B6372" s="5" t="s">
        <v>7</v>
      </c>
      <c r="C6372" s="5" t="s">
        <v>46</v>
      </c>
      <c r="D6372" s="3">
        <v>24705</v>
      </c>
    </row>
    <row r="6373" spans="1:4" x14ac:dyDescent="0.25">
      <c r="A6373" s="5">
        <v>2016</v>
      </c>
      <c r="B6373" s="5" t="s">
        <v>8</v>
      </c>
      <c r="C6373" s="5" t="s">
        <v>46</v>
      </c>
      <c r="D6373" s="3">
        <v>26048</v>
      </c>
    </row>
    <row r="6374" spans="1:4" x14ac:dyDescent="0.25">
      <c r="A6374" s="5">
        <v>2016</v>
      </c>
      <c r="B6374" s="5" t="s">
        <v>9</v>
      </c>
      <c r="C6374" s="5" t="s">
        <v>46</v>
      </c>
      <c r="D6374" s="3">
        <v>24155</v>
      </c>
    </row>
    <row r="6375" spans="1:4" x14ac:dyDescent="0.25">
      <c r="A6375" s="5">
        <v>2016</v>
      </c>
      <c r="B6375" s="5" t="s">
        <v>10</v>
      </c>
      <c r="C6375" s="5" t="s">
        <v>46</v>
      </c>
      <c r="D6375" s="3">
        <v>22818</v>
      </c>
    </row>
    <row r="6376" spans="1:4" x14ac:dyDescent="0.25">
      <c r="A6376" s="5">
        <v>2016</v>
      </c>
      <c r="B6376" s="5" t="s">
        <v>11</v>
      </c>
      <c r="C6376" s="5" t="s">
        <v>46</v>
      </c>
      <c r="D6376" s="3">
        <v>21712</v>
      </c>
    </row>
    <row r="6377" spans="1:4" x14ac:dyDescent="0.25">
      <c r="A6377" s="5">
        <v>2017</v>
      </c>
      <c r="B6377" s="5" t="s">
        <v>12</v>
      </c>
      <c r="C6377" s="5" t="s">
        <v>46</v>
      </c>
      <c r="D6377" s="3">
        <v>19948</v>
      </c>
    </row>
    <row r="6378" spans="1:4" x14ac:dyDescent="0.25">
      <c r="A6378" s="5">
        <v>2017</v>
      </c>
      <c r="B6378" s="5" t="s">
        <v>13</v>
      </c>
      <c r="C6378" s="5" t="s">
        <v>46</v>
      </c>
      <c r="D6378" s="3">
        <v>18738</v>
      </c>
    </row>
    <row r="6379" spans="1:4" x14ac:dyDescent="0.25">
      <c r="A6379" s="5">
        <v>2017</v>
      </c>
      <c r="B6379" s="5" t="s">
        <v>14</v>
      </c>
      <c r="C6379" s="5" t="s">
        <v>46</v>
      </c>
      <c r="D6379" s="3">
        <v>26927</v>
      </c>
    </row>
    <row r="6380" spans="1:4" x14ac:dyDescent="0.25">
      <c r="A6380" s="5">
        <v>2017</v>
      </c>
      <c r="B6380" s="5" t="s">
        <v>15</v>
      </c>
      <c r="C6380" s="5" t="s">
        <v>46</v>
      </c>
      <c r="D6380" s="3">
        <v>22694</v>
      </c>
    </row>
    <row r="6381" spans="1:4" x14ac:dyDescent="0.25">
      <c r="A6381" s="5">
        <v>2017</v>
      </c>
      <c r="B6381" s="5" t="s">
        <v>4</v>
      </c>
      <c r="C6381" s="5" t="s">
        <v>46</v>
      </c>
      <c r="D6381" s="3">
        <v>26430</v>
      </c>
    </row>
    <row r="6382" spans="1:4" x14ac:dyDescent="0.25">
      <c r="A6382" s="5">
        <v>2017</v>
      </c>
      <c r="B6382" s="5" t="s">
        <v>5</v>
      </c>
      <c r="C6382" s="5" t="s">
        <v>46</v>
      </c>
      <c r="D6382" s="3">
        <v>24724</v>
      </c>
    </row>
    <row r="6383" spans="1:4" x14ac:dyDescent="0.25">
      <c r="A6383" s="5">
        <v>2017</v>
      </c>
      <c r="B6383" s="5" t="s">
        <v>6</v>
      </c>
      <c r="C6383" s="5" t="s">
        <v>46</v>
      </c>
      <c r="D6383" s="3">
        <v>33830</v>
      </c>
    </row>
    <row r="6384" spans="1:4" x14ac:dyDescent="0.25">
      <c r="A6384" s="5">
        <v>2017</v>
      </c>
      <c r="B6384" s="5" t="s">
        <v>7</v>
      </c>
      <c r="C6384" s="5" t="s">
        <v>46</v>
      </c>
      <c r="D6384" s="3">
        <v>42661</v>
      </c>
    </row>
    <row r="6385" spans="1:4" x14ac:dyDescent="0.25">
      <c r="A6385" s="5">
        <v>2017</v>
      </c>
      <c r="B6385" s="5" t="s">
        <v>8</v>
      </c>
      <c r="C6385" s="5" t="s">
        <v>46</v>
      </c>
      <c r="D6385" s="3">
        <v>40647</v>
      </c>
    </row>
    <row r="6386" spans="1:4" x14ac:dyDescent="0.25">
      <c r="A6386" s="5">
        <v>2017</v>
      </c>
      <c r="B6386" s="5" t="s">
        <v>9</v>
      </c>
      <c r="C6386" s="5" t="s">
        <v>46</v>
      </c>
      <c r="D6386" s="3">
        <v>44920</v>
      </c>
    </row>
    <row r="6387" spans="1:4" x14ac:dyDescent="0.25">
      <c r="A6387" s="5">
        <v>2017</v>
      </c>
      <c r="B6387" s="5" t="s">
        <v>10</v>
      </c>
      <c r="C6387" s="5" t="s">
        <v>46</v>
      </c>
      <c r="D6387" s="3">
        <v>44171</v>
      </c>
    </row>
    <row r="6388" spans="1:4" x14ac:dyDescent="0.25">
      <c r="A6388" s="5">
        <v>2017</v>
      </c>
      <c r="B6388" s="5" t="s">
        <v>11</v>
      </c>
      <c r="C6388" s="5" t="s">
        <v>46</v>
      </c>
      <c r="D6388" s="3">
        <v>36777</v>
      </c>
    </row>
    <row r="6389" spans="1:4" x14ac:dyDescent="0.25">
      <c r="A6389" s="5">
        <v>2018</v>
      </c>
      <c r="B6389" s="5" t="s">
        <v>12</v>
      </c>
      <c r="C6389" s="5" t="s">
        <v>46</v>
      </c>
      <c r="D6389" s="3">
        <v>39233</v>
      </c>
    </row>
    <row r="6390" spans="1:4" x14ac:dyDescent="0.25">
      <c r="A6390" s="5">
        <v>2018</v>
      </c>
      <c r="B6390" s="5" t="s">
        <v>13</v>
      </c>
      <c r="C6390" s="5" t="s">
        <v>46</v>
      </c>
      <c r="D6390" s="3">
        <v>41344</v>
      </c>
    </row>
    <row r="6391" spans="1:4" x14ac:dyDescent="0.25">
      <c r="A6391" s="5">
        <v>2018</v>
      </c>
      <c r="B6391" s="5" t="s">
        <v>14</v>
      </c>
      <c r="C6391" s="5" t="s">
        <v>46</v>
      </c>
      <c r="D6391" s="3">
        <v>50227</v>
      </c>
    </row>
    <row r="6392" spans="1:4" x14ac:dyDescent="0.25">
      <c r="A6392" s="5">
        <v>2018</v>
      </c>
      <c r="B6392" s="5" t="s">
        <v>15</v>
      </c>
      <c r="C6392" s="5" t="s">
        <v>46</v>
      </c>
      <c r="D6392" s="3">
        <v>48027</v>
      </c>
    </row>
    <row r="6393" spans="1:4" x14ac:dyDescent="0.25">
      <c r="A6393" s="5">
        <v>2018</v>
      </c>
      <c r="B6393" s="5" t="s">
        <v>4</v>
      </c>
      <c r="C6393" s="5" t="s">
        <v>46</v>
      </c>
      <c r="D6393" s="3">
        <v>49281</v>
      </c>
    </row>
    <row r="6394" spans="1:4" x14ac:dyDescent="0.25">
      <c r="A6394" s="5">
        <v>2018</v>
      </c>
      <c r="B6394" s="5" t="s">
        <v>5</v>
      </c>
      <c r="C6394" s="5" t="s">
        <v>46</v>
      </c>
      <c r="D6394" s="3">
        <v>52963</v>
      </c>
    </row>
    <row r="6395" spans="1:4" x14ac:dyDescent="0.25">
      <c r="A6395" s="5">
        <v>2018</v>
      </c>
      <c r="B6395" s="5" t="s">
        <v>6</v>
      </c>
      <c r="C6395" s="5" t="s">
        <v>46</v>
      </c>
      <c r="D6395" s="3">
        <v>49181</v>
      </c>
    </row>
    <row r="6396" spans="1:4" x14ac:dyDescent="0.25">
      <c r="A6396" s="5">
        <v>2018</v>
      </c>
      <c r="B6396" s="5" t="s">
        <v>7</v>
      </c>
      <c r="C6396" s="5" t="s">
        <v>46</v>
      </c>
      <c r="D6396" s="3">
        <v>54427</v>
      </c>
    </row>
    <row r="6397" spans="1:4" x14ac:dyDescent="0.25">
      <c r="A6397" s="5">
        <v>2018</v>
      </c>
      <c r="B6397" s="5" t="s">
        <v>8</v>
      </c>
      <c r="C6397" s="5" t="s">
        <v>46</v>
      </c>
      <c r="D6397" s="3">
        <v>51935</v>
      </c>
    </row>
    <row r="6398" spans="1:4" x14ac:dyDescent="0.25">
      <c r="A6398" s="5">
        <v>2018</v>
      </c>
      <c r="B6398" s="5" t="s">
        <v>9</v>
      </c>
      <c r="C6398" s="5" t="s">
        <v>46</v>
      </c>
      <c r="D6398" s="3">
        <v>58249</v>
      </c>
    </row>
    <row r="6399" spans="1:4" x14ac:dyDescent="0.25">
      <c r="A6399" s="5">
        <v>2018</v>
      </c>
      <c r="B6399" s="5" t="s">
        <v>10</v>
      </c>
      <c r="C6399" s="5" t="s">
        <v>46</v>
      </c>
      <c r="D6399" s="3">
        <v>55409</v>
      </c>
    </row>
    <row r="6400" spans="1:4" x14ac:dyDescent="0.25">
      <c r="A6400" s="5">
        <v>2018</v>
      </c>
      <c r="B6400" s="5" t="s">
        <v>11</v>
      </c>
      <c r="C6400" s="5" t="s">
        <v>46</v>
      </c>
      <c r="D6400" s="3">
        <v>46891</v>
      </c>
    </row>
    <row r="6401" spans="1:4" x14ac:dyDescent="0.25">
      <c r="A6401" s="5">
        <v>2019</v>
      </c>
      <c r="B6401" s="5" t="s">
        <v>12</v>
      </c>
      <c r="C6401" s="5" t="s">
        <v>46</v>
      </c>
      <c r="D6401" s="3">
        <v>43618</v>
      </c>
    </row>
    <row r="6402" spans="1:4" x14ac:dyDescent="0.25">
      <c r="A6402" s="5">
        <v>2019</v>
      </c>
      <c r="B6402" s="5" t="s">
        <v>13</v>
      </c>
      <c r="C6402" s="5" t="s">
        <v>46</v>
      </c>
      <c r="D6402" s="3">
        <v>45290</v>
      </c>
    </row>
    <row r="6403" spans="1:4" x14ac:dyDescent="0.25">
      <c r="A6403" s="5">
        <v>2019</v>
      </c>
      <c r="B6403" s="5" t="s">
        <v>14</v>
      </c>
      <c r="C6403" s="5" t="s">
        <v>46</v>
      </c>
      <c r="D6403" s="3">
        <v>49861</v>
      </c>
    </row>
    <row r="6404" spans="1:4" x14ac:dyDescent="0.25">
      <c r="A6404" s="5">
        <v>2019</v>
      </c>
      <c r="B6404" s="5" t="s">
        <v>15</v>
      </c>
      <c r="C6404" s="5" t="s">
        <v>46</v>
      </c>
      <c r="D6404" s="3">
        <v>46548</v>
      </c>
    </row>
    <row r="6405" spans="1:4" x14ac:dyDescent="0.25">
      <c r="A6405" s="5">
        <v>2019</v>
      </c>
      <c r="B6405" s="5" t="s">
        <v>4</v>
      </c>
      <c r="C6405" s="5" t="s">
        <v>46</v>
      </c>
      <c r="D6405" s="3">
        <v>50685</v>
      </c>
    </row>
    <row r="6406" spans="1:4" x14ac:dyDescent="0.25">
      <c r="A6406" s="5">
        <v>2019</v>
      </c>
      <c r="B6406" s="5" t="s">
        <v>5</v>
      </c>
      <c r="C6406" s="5" t="s">
        <v>46</v>
      </c>
      <c r="D6406" s="3">
        <v>43469</v>
      </c>
    </row>
    <row r="6407" spans="1:4" x14ac:dyDescent="0.25">
      <c r="A6407" s="5">
        <v>2019</v>
      </c>
      <c r="B6407" s="5" t="s">
        <v>6</v>
      </c>
      <c r="C6407" s="5" t="s">
        <v>46</v>
      </c>
      <c r="D6407" s="3">
        <v>42348</v>
      </c>
    </row>
    <row r="6408" spans="1:4" x14ac:dyDescent="0.25">
      <c r="A6408" s="5">
        <v>2019</v>
      </c>
      <c r="B6408" s="5" t="s">
        <v>7</v>
      </c>
      <c r="C6408" s="5" t="s">
        <v>46</v>
      </c>
      <c r="D6408" s="3">
        <v>43827</v>
      </c>
    </row>
    <row r="6409" spans="1:4" x14ac:dyDescent="0.25">
      <c r="A6409" s="5">
        <v>2019</v>
      </c>
      <c r="B6409" s="5" t="s">
        <v>8</v>
      </c>
      <c r="C6409" s="5" t="s">
        <v>46</v>
      </c>
      <c r="D6409" s="3">
        <v>43337</v>
      </c>
    </row>
    <row r="6410" spans="1:4" x14ac:dyDescent="0.25">
      <c r="A6410" s="5">
        <v>2019</v>
      </c>
      <c r="B6410" s="5" t="s">
        <v>9</v>
      </c>
      <c r="C6410" s="5" t="s">
        <v>46</v>
      </c>
      <c r="D6410" s="3">
        <v>45064</v>
      </c>
    </row>
    <row r="6411" spans="1:4" x14ac:dyDescent="0.25">
      <c r="A6411" s="5">
        <v>2019</v>
      </c>
      <c r="B6411" s="5" t="s">
        <v>10</v>
      </c>
      <c r="C6411" s="5" t="s">
        <v>46</v>
      </c>
      <c r="D6411" s="3">
        <v>39300</v>
      </c>
    </row>
    <row r="6412" spans="1:4" x14ac:dyDescent="0.25">
      <c r="A6412" s="5">
        <v>2019</v>
      </c>
      <c r="B6412" s="5" t="s">
        <v>11</v>
      </c>
      <c r="C6412" s="5" t="s">
        <v>46</v>
      </c>
      <c r="D6412" s="3">
        <v>36236</v>
      </c>
    </row>
    <row r="6413" spans="1:4" x14ac:dyDescent="0.25">
      <c r="A6413" s="5">
        <v>2020</v>
      </c>
      <c r="B6413" s="5" t="s">
        <v>12</v>
      </c>
      <c r="C6413" s="5" t="s">
        <v>46</v>
      </c>
      <c r="D6413" s="3">
        <v>34316</v>
      </c>
    </row>
    <row r="6414" spans="1:4" x14ac:dyDescent="0.25">
      <c r="A6414" s="5">
        <v>2020</v>
      </c>
      <c r="B6414" s="5" t="s">
        <v>13</v>
      </c>
      <c r="C6414" s="5" t="s">
        <v>46</v>
      </c>
      <c r="D6414" s="3">
        <v>34935</v>
      </c>
    </row>
    <row r="6415" spans="1:4" x14ac:dyDescent="0.25">
      <c r="A6415" s="5">
        <v>2020</v>
      </c>
      <c r="B6415" s="5" t="s">
        <v>14</v>
      </c>
      <c r="C6415" s="5" t="s">
        <v>46</v>
      </c>
      <c r="D6415" s="3">
        <v>24520</v>
      </c>
    </row>
    <row r="6416" spans="1:4" x14ac:dyDescent="0.25">
      <c r="A6416" s="5">
        <v>2020</v>
      </c>
      <c r="B6416" s="5" t="s">
        <v>15</v>
      </c>
      <c r="C6416" s="5" t="s">
        <v>46</v>
      </c>
      <c r="D6416" s="3">
        <v>4256</v>
      </c>
    </row>
    <row r="6417" spans="1:4" x14ac:dyDescent="0.25">
      <c r="A6417" s="5">
        <v>2020</v>
      </c>
      <c r="B6417" s="5" t="s">
        <v>4</v>
      </c>
      <c r="C6417" s="5" t="s">
        <v>46</v>
      </c>
      <c r="D6417" s="3">
        <v>6237</v>
      </c>
    </row>
    <row r="6418" spans="1:4" x14ac:dyDescent="0.25">
      <c r="A6418" s="5">
        <v>2020</v>
      </c>
      <c r="B6418" s="5" t="s">
        <v>5</v>
      </c>
      <c r="C6418" s="5" t="s">
        <v>46</v>
      </c>
      <c r="D6418" s="3">
        <v>6091</v>
      </c>
    </row>
    <row r="6419" spans="1:4" x14ac:dyDescent="0.25">
      <c r="A6419" s="5">
        <v>2020</v>
      </c>
      <c r="B6419" s="5" t="s">
        <v>6</v>
      </c>
      <c r="C6419" s="5" t="s">
        <v>46</v>
      </c>
      <c r="D6419" s="3">
        <v>5756</v>
      </c>
    </row>
    <row r="6420" spans="1:4" x14ac:dyDescent="0.25">
      <c r="A6420" s="5">
        <v>2020</v>
      </c>
      <c r="B6420" s="5" t="s">
        <v>7</v>
      </c>
      <c r="C6420" s="5" t="s">
        <v>46</v>
      </c>
      <c r="D6420" s="3">
        <v>7283</v>
      </c>
    </row>
    <row r="6421" spans="1:4" x14ac:dyDescent="0.25">
      <c r="A6421" s="5">
        <v>2020</v>
      </c>
      <c r="B6421" s="5" t="s">
        <v>8</v>
      </c>
      <c r="C6421" s="5" t="s">
        <v>46</v>
      </c>
      <c r="D6421" s="3">
        <v>9184</v>
      </c>
    </row>
    <row r="6422" spans="1:4" x14ac:dyDescent="0.25">
      <c r="A6422" s="5">
        <v>1994</v>
      </c>
      <c r="B6422" s="5" t="s">
        <v>12</v>
      </c>
      <c r="C6422" s="5" t="s">
        <v>47</v>
      </c>
      <c r="D6422" s="3">
        <v>22964</v>
      </c>
    </row>
    <row r="6423" spans="1:4" x14ac:dyDescent="0.25">
      <c r="A6423" s="5">
        <v>1994</v>
      </c>
      <c r="B6423" s="5" t="s">
        <v>13</v>
      </c>
      <c r="C6423" s="5" t="s">
        <v>47</v>
      </c>
      <c r="D6423" s="3">
        <v>22637</v>
      </c>
    </row>
    <row r="6424" spans="1:4" x14ac:dyDescent="0.25">
      <c r="A6424" s="5">
        <v>1994</v>
      </c>
      <c r="B6424" s="5" t="s">
        <v>14</v>
      </c>
      <c r="C6424" s="5" t="s">
        <v>47</v>
      </c>
      <c r="D6424" s="3">
        <v>26595</v>
      </c>
    </row>
    <row r="6425" spans="1:4" x14ac:dyDescent="0.25">
      <c r="A6425" s="5">
        <v>1994</v>
      </c>
      <c r="B6425" s="5" t="s">
        <v>15</v>
      </c>
      <c r="C6425" s="5" t="s">
        <v>47</v>
      </c>
      <c r="D6425" s="3">
        <v>27518</v>
      </c>
    </row>
    <row r="6426" spans="1:4" x14ac:dyDescent="0.25">
      <c r="A6426" s="5">
        <v>1994</v>
      </c>
      <c r="B6426" s="5" t="s">
        <v>4</v>
      </c>
      <c r="C6426" s="5" t="s">
        <v>47</v>
      </c>
      <c r="D6426" s="3">
        <v>30820</v>
      </c>
    </row>
    <row r="6427" spans="1:4" x14ac:dyDescent="0.25">
      <c r="A6427" s="5">
        <v>1994</v>
      </c>
      <c r="B6427" s="5" t="s">
        <v>5</v>
      </c>
      <c r="C6427" s="5" t="s">
        <v>47</v>
      </c>
      <c r="D6427" s="3">
        <v>28254</v>
      </c>
    </row>
    <row r="6428" spans="1:4" x14ac:dyDescent="0.25">
      <c r="A6428" s="5">
        <v>1994</v>
      </c>
      <c r="B6428" s="5" t="s">
        <v>6</v>
      </c>
      <c r="C6428" s="5" t="s">
        <v>47</v>
      </c>
      <c r="D6428" s="3">
        <v>27683</v>
      </c>
    </row>
    <row r="6429" spans="1:4" x14ac:dyDescent="0.25">
      <c r="A6429" s="5">
        <v>1994</v>
      </c>
      <c r="B6429" s="5" t="s">
        <v>7</v>
      </c>
      <c r="C6429" s="5" t="s">
        <v>47</v>
      </c>
      <c r="D6429" s="3">
        <v>30699</v>
      </c>
    </row>
    <row r="6430" spans="1:4" x14ac:dyDescent="0.25">
      <c r="A6430" s="5">
        <v>1994</v>
      </c>
      <c r="B6430" s="5" t="s">
        <v>8</v>
      </c>
      <c r="C6430" s="5" t="s">
        <v>47</v>
      </c>
      <c r="D6430" s="3">
        <v>31159</v>
      </c>
    </row>
    <row r="6431" spans="1:4" x14ac:dyDescent="0.25">
      <c r="A6431" s="5">
        <v>1994</v>
      </c>
      <c r="B6431" s="5" t="s">
        <v>9</v>
      </c>
      <c r="C6431" s="5" t="s">
        <v>47</v>
      </c>
      <c r="D6431" s="3">
        <v>31543</v>
      </c>
    </row>
    <row r="6432" spans="1:4" x14ac:dyDescent="0.25">
      <c r="A6432" s="5">
        <v>1994</v>
      </c>
      <c r="B6432" s="5" t="s">
        <v>10</v>
      </c>
      <c r="C6432" s="5" t="s">
        <v>47</v>
      </c>
      <c r="D6432" s="3">
        <v>32444</v>
      </c>
    </row>
    <row r="6433" spans="1:4" x14ac:dyDescent="0.25">
      <c r="A6433" s="5">
        <v>1994</v>
      </c>
      <c r="B6433" s="5" t="s">
        <v>11</v>
      </c>
      <c r="C6433" s="5" t="s">
        <v>47</v>
      </c>
      <c r="D6433" s="3">
        <v>30860</v>
      </c>
    </row>
    <row r="6434" spans="1:4" x14ac:dyDescent="0.25">
      <c r="A6434" s="5">
        <v>1995</v>
      </c>
      <c r="B6434" s="5" t="s">
        <v>12</v>
      </c>
      <c r="C6434" s="5" t="s">
        <v>47</v>
      </c>
      <c r="D6434" s="3">
        <v>27856</v>
      </c>
    </row>
    <row r="6435" spans="1:4" x14ac:dyDescent="0.25">
      <c r="A6435" s="5">
        <v>1995</v>
      </c>
      <c r="B6435" s="5" t="s">
        <v>13</v>
      </c>
      <c r="C6435" s="5" t="s">
        <v>47</v>
      </c>
      <c r="D6435" s="3">
        <v>26659</v>
      </c>
    </row>
    <row r="6436" spans="1:4" x14ac:dyDescent="0.25">
      <c r="A6436" s="5">
        <v>1995</v>
      </c>
      <c r="B6436" s="5" t="s">
        <v>14</v>
      </c>
      <c r="C6436" s="5" t="s">
        <v>47</v>
      </c>
      <c r="D6436" s="3">
        <v>32097</v>
      </c>
    </row>
    <row r="6437" spans="1:4" x14ac:dyDescent="0.25">
      <c r="A6437" s="5">
        <v>1995</v>
      </c>
      <c r="B6437" s="5" t="s">
        <v>15</v>
      </c>
      <c r="C6437" s="5" t="s">
        <v>47</v>
      </c>
      <c r="D6437" s="3">
        <v>25359</v>
      </c>
    </row>
    <row r="6438" spans="1:4" x14ac:dyDescent="0.25">
      <c r="A6438" s="5">
        <v>1995</v>
      </c>
      <c r="B6438" s="5" t="s">
        <v>4</v>
      </c>
      <c r="C6438" s="5" t="s">
        <v>47</v>
      </c>
      <c r="D6438" s="3">
        <v>25597</v>
      </c>
    </row>
    <row r="6439" spans="1:4" x14ac:dyDescent="0.25">
      <c r="A6439" s="5">
        <v>1995</v>
      </c>
      <c r="B6439" s="5" t="s">
        <v>5</v>
      </c>
      <c r="C6439" s="5" t="s">
        <v>47</v>
      </c>
      <c r="D6439" s="3">
        <v>23393</v>
      </c>
    </row>
    <row r="6440" spans="1:4" x14ac:dyDescent="0.25">
      <c r="A6440" s="5">
        <v>1995</v>
      </c>
      <c r="B6440" s="5" t="s">
        <v>6</v>
      </c>
      <c r="C6440" s="5" t="s">
        <v>47</v>
      </c>
      <c r="D6440" s="3">
        <v>24425</v>
      </c>
    </row>
    <row r="6441" spans="1:4" x14ac:dyDescent="0.25">
      <c r="A6441" s="5">
        <v>1995</v>
      </c>
      <c r="B6441" s="5" t="s">
        <v>7</v>
      </c>
      <c r="C6441" s="5" t="s">
        <v>47</v>
      </c>
      <c r="D6441" s="3">
        <v>26425</v>
      </c>
    </row>
    <row r="6442" spans="1:4" x14ac:dyDescent="0.25">
      <c r="A6442" s="5">
        <v>1995</v>
      </c>
      <c r="B6442" s="5" t="s">
        <v>8</v>
      </c>
      <c r="C6442" s="5" t="s">
        <v>47</v>
      </c>
      <c r="D6442" s="3">
        <v>25062</v>
      </c>
    </row>
    <row r="6443" spans="1:4" x14ac:dyDescent="0.25">
      <c r="A6443" s="5">
        <v>1995</v>
      </c>
      <c r="B6443" s="5" t="s">
        <v>9</v>
      </c>
      <c r="C6443" s="5" t="s">
        <v>47</v>
      </c>
      <c r="D6443" s="3">
        <v>25216</v>
      </c>
    </row>
    <row r="6444" spans="1:4" x14ac:dyDescent="0.25">
      <c r="A6444" s="5">
        <v>1995</v>
      </c>
      <c r="B6444" s="5" t="s">
        <v>10</v>
      </c>
      <c r="C6444" s="5" t="s">
        <v>47</v>
      </c>
      <c r="D6444" s="3">
        <v>25676</v>
      </c>
    </row>
    <row r="6445" spans="1:4" x14ac:dyDescent="0.25">
      <c r="A6445" s="5">
        <v>1995</v>
      </c>
      <c r="B6445" s="5" t="s">
        <v>11</v>
      </c>
      <c r="C6445" s="5" t="s">
        <v>47</v>
      </c>
      <c r="D6445" s="3">
        <v>23370</v>
      </c>
    </row>
    <row r="6446" spans="1:4" x14ac:dyDescent="0.25">
      <c r="A6446" s="5">
        <v>1996</v>
      </c>
      <c r="B6446" s="5" t="s">
        <v>12</v>
      </c>
      <c r="C6446" s="5" t="s">
        <v>47</v>
      </c>
      <c r="D6446" s="3">
        <v>22681</v>
      </c>
    </row>
    <row r="6447" spans="1:4" x14ac:dyDescent="0.25">
      <c r="A6447" s="5">
        <v>1996</v>
      </c>
      <c r="B6447" s="5" t="s">
        <v>13</v>
      </c>
      <c r="C6447" s="5" t="s">
        <v>47</v>
      </c>
      <c r="D6447" s="3">
        <v>22868</v>
      </c>
    </row>
    <row r="6448" spans="1:4" x14ac:dyDescent="0.25">
      <c r="A6448" s="5">
        <v>1996</v>
      </c>
      <c r="B6448" s="5" t="s">
        <v>14</v>
      </c>
      <c r="C6448" s="5" t="s">
        <v>47</v>
      </c>
      <c r="D6448" s="3">
        <v>26857</v>
      </c>
    </row>
    <row r="6449" spans="1:4" x14ac:dyDescent="0.25">
      <c r="A6449" s="5">
        <v>1996</v>
      </c>
      <c r="B6449" s="5" t="s">
        <v>15</v>
      </c>
      <c r="C6449" s="5" t="s">
        <v>47</v>
      </c>
      <c r="D6449" s="3">
        <v>26648</v>
      </c>
    </row>
    <row r="6450" spans="1:4" x14ac:dyDescent="0.25">
      <c r="A6450" s="5">
        <v>1996</v>
      </c>
      <c r="B6450" s="5" t="s">
        <v>4</v>
      </c>
      <c r="C6450" s="5" t="s">
        <v>47</v>
      </c>
      <c r="D6450" s="3">
        <v>29888</v>
      </c>
    </row>
    <row r="6451" spans="1:4" x14ac:dyDescent="0.25">
      <c r="A6451" s="5">
        <v>1996</v>
      </c>
      <c r="B6451" s="5" t="s">
        <v>5</v>
      </c>
      <c r="C6451" s="5" t="s">
        <v>47</v>
      </c>
      <c r="D6451" s="3">
        <v>25260</v>
      </c>
    </row>
    <row r="6452" spans="1:4" x14ac:dyDescent="0.25">
      <c r="A6452" s="5">
        <v>1996</v>
      </c>
      <c r="B6452" s="5" t="s">
        <v>6</v>
      </c>
      <c r="C6452" s="5" t="s">
        <v>47</v>
      </c>
      <c r="D6452" s="3">
        <v>27868</v>
      </c>
    </row>
    <row r="6453" spans="1:4" x14ac:dyDescent="0.25">
      <c r="A6453" s="5">
        <v>1996</v>
      </c>
      <c r="B6453" s="5" t="s">
        <v>7</v>
      </c>
      <c r="C6453" s="5" t="s">
        <v>47</v>
      </c>
      <c r="D6453" s="3">
        <v>27898</v>
      </c>
    </row>
    <row r="6454" spans="1:4" x14ac:dyDescent="0.25">
      <c r="A6454" s="5">
        <v>1996</v>
      </c>
      <c r="B6454" s="5" t="s">
        <v>8</v>
      </c>
      <c r="C6454" s="5" t="s">
        <v>47</v>
      </c>
      <c r="D6454" s="3">
        <v>27822</v>
      </c>
    </row>
    <row r="6455" spans="1:4" x14ac:dyDescent="0.25">
      <c r="A6455" s="5">
        <v>1996</v>
      </c>
      <c r="B6455" s="5" t="s">
        <v>9</v>
      </c>
      <c r="C6455" s="5" t="s">
        <v>47</v>
      </c>
      <c r="D6455" s="3">
        <v>31087</v>
      </c>
    </row>
    <row r="6456" spans="1:4" x14ac:dyDescent="0.25">
      <c r="A6456" s="5">
        <v>1996</v>
      </c>
      <c r="B6456" s="5" t="s">
        <v>10</v>
      </c>
      <c r="C6456" s="5" t="s">
        <v>47</v>
      </c>
      <c r="D6456" s="3">
        <v>27474</v>
      </c>
    </row>
    <row r="6457" spans="1:4" x14ac:dyDescent="0.25">
      <c r="A6457" s="5">
        <v>1996</v>
      </c>
      <c r="B6457" s="5" t="s">
        <v>11</v>
      </c>
      <c r="C6457" s="5" t="s">
        <v>47</v>
      </c>
      <c r="D6457" s="3">
        <v>24264</v>
      </c>
    </row>
    <row r="6458" spans="1:4" x14ac:dyDescent="0.25">
      <c r="A6458" s="5">
        <v>1997</v>
      </c>
      <c r="B6458" s="5" t="s">
        <v>12</v>
      </c>
      <c r="C6458" s="5" t="s">
        <v>47</v>
      </c>
      <c r="D6458" s="3">
        <v>22103</v>
      </c>
    </row>
    <row r="6459" spans="1:4" x14ac:dyDescent="0.25">
      <c r="A6459" s="5">
        <v>1997</v>
      </c>
      <c r="B6459" s="5" t="s">
        <v>13</v>
      </c>
      <c r="C6459" s="5" t="s">
        <v>47</v>
      </c>
      <c r="D6459" s="3">
        <v>22304</v>
      </c>
    </row>
    <row r="6460" spans="1:4" x14ac:dyDescent="0.25">
      <c r="A6460" s="5">
        <v>1997</v>
      </c>
      <c r="B6460" s="5" t="s">
        <v>14</v>
      </c>
      <c r="C6460" s="5" t="s">
        <v>47</v>
      </c>
      <c r="D6460" s="3">
        <v>25364</v>
      </c>
    </row>
    <row r="6461" spans="1:4" x14ac:dyDescent="0.25">
      <c r="A6461" s="5">
        <v>1997</v>
      </c>
      <c r="B6461" s="5" t="s">
        <v>15</v>
      </c>
      <c r="C6461" s="5" t="s">
        <v>47</v>
      </c>
      <c r="D6461" s="3">
        <v>27697</v>
      </c>
    </row>
    <row r="6462" spans="1:4" x14ac:dyDescent="0.25">
      <c r="A6462" s="5">
        <v>1997</v>
      </c>
      <c r="B6462" s="5" t="s">
        <v>4</v>
      </c>
      <c r="C6462" s="5" t="s">
        <v>47</v>
      </c>
      <c r="D6462" s="3">
        <v>27367</v>
      </c>
    </row>
    <row r="6463" spans="1:4" x14ac:dyDescent="0.25">
      <c r="A6463" s="5">
        <v>1997</v>
      </c>
      <c r="B6463" s="5" t="s">
        <v>5</v>
      </c>
      <c r="C6463" s="5" t="s">
        <v>47</v>
      </c>
      <c r="D6463" s="3">
        <v>24122</v>
      </c>
    </row>
    <row r="6464" spans="1:4" x14ac:dyDescent="0.25">
      <c r="A6464" s="5">
        <v>1997</v>
      </c>
      <c r="B6464" s="5" t="s">
        <v>6</v>
      </c>
      <c r="C6464" s="5" t="s">
        <v>47</v>
      </c>
      <c r="D6464" s="3">
        <v>27182</v>
      </c>
    </row>
    <row r="6465" spans="1:4" x14ac:dyDescent="0.25">
      <c r="A6465" s="5">
        <v>1997</v>
      </c>
      <c r="B6465" s="5" t="s">
        <v>7</v>
      </c>
      <c r="C6465" s="5" t="s">
        <v>47</v>
      </c>
      <c r="D6465" s="3">
        <v>24181</v>
      </c>
    </row>
    <row r="6466" spans="1:4" x14ac:dyDescent="0.25">
      <c r="A6466" s="5">
        <v>1997</v>
      </c>
      <c r="B6466" s="5" t="s">
        <v>8</v>
      </c>
      <c r="C6466" s="5" t="s">
        <v>47</v>
      </c>
      <c r="D6466" s="3">
        <v>25589</v>
      </c>
    </row>
    <row r="6467" spans="1:4" x14ac:dyDescent="0.25">
      <c r="A6467" s="5">
        <v>1997</v>
      </c>
      <c r="B6467" s="5" t="s">
        <v>9</v>
      </c>
      <c r="C6467" s="5" t="s">
        <v>47</v>
      </c>
      <c r="D6467" s="3">
        <v>26141</v>
      </c>
    </row>
    <row r="6468" spans="1:4" x14ac:dyDescent="0.25">
      <c r="A6468" s="5">
        <v>1997</v>
      </c>
      <c r="B6468" s="5" t="s">
        <v>10</v>
      </c>
      <c r="C6468" s="5" t="s">
        <v>47</v>
      </c>
      <c r="D6468" s="3">
        <v>23547</v>
      </c>
    </row>
    <row r="6469" spans="1:4" x14ac:dyDescent="0.25">
      <c r="A6469" s="5">
        <v>1997</v>
      </c>
      <c r="B6469" s="5" t="s">
        <v>11</v>
      </c>
      <c r="C6469" s="5" t="s">
        <v>47</v>
      </c>
      <c r="D6469" s="3">
        <v>23831</v>
      </c>
    </row>
    <row r="6470" spans="1:4" x14ac:dyDescent="0.25">
      <c r="A6470" s="5">
        <v>1998</v>
      </c>
      <c r="B6470" s="5" t="s">
        <v>12</v>
      </c>
      <c r="C6470" s="5" t="s">
        <v>47</v>
      </c>
      <c r="D6470" s="3">
        <v>22087</v>
      </c>
    </row>
    <row r="6471" spans="1:4" x14ac:dyDescent="0.25">
      <c r="A6471" s="5">
        <v>1998</v>
      </c>
      <c r="B6471" s="5" t="s">
        <v>13</v>
      </c>
      <c r="C6471" s="5" t="s">
        <v>47</v>
      </c>
      <c r="D6471" s="3">
        <v>22960</v>
      </c>
    </row>
    <row r="6472" spans="1:4" x14ac:dyDescent="0.25">
      <c r="A6472" s="5">
        <v>1998</v>
      </c>
      <c r="B6472" s="5" t="s">
        <v>14</v>
      </c>
      <c r="C6472" s="5" t="s">
        <v>47</v>
      </c>
      <c r="D6472" s="3">
        <v>27332</v>
      </c>
    </row>
    <row r="6473" spans="1:4" x14ac:dyDescent="0.25">
      <c r="A6473" s="5">
        <v>1998</v>
      </c>
      <c r="B6473" s="5" t="s">
        <v>15</v>
      </c>
      <c r="C6473" s="5" t="s">
        <v>47</v>
      </c>
      <c r="D6473" s="3">
        <v>26778</v>
      </c>
    </row>
    <row r="6474" spans="1:4" x14ac:dyDescent="0.25">
      <c r="A6474" s="5">
        <v>1998</v>
      </c>
      <c r="B6474" s="5" t="s">
        <v>4</v>
      </c>
      <c r="C6474" s="5" t="s">
        <v>47</v>
      </c>
      <c r="D6474" s="3">
        <v>26059</v>
      </c>
    </row>
    <row r="6475" spans="1:4" x14ac:dyDescent="0.25">
      <c r="A6475" s="5">
        <v>1998</v>
      </c>
      <c r="B6475" s="5" t="s">
        <v>5</v>
      </c>
      <c r="C6475" s="5" t="s">
        <v>47</v>
      </c>
      <c r="D6475" s="3">
        <v>25500</v>
      </c>
    </row>
    <row r="6476" spans="1:4" x14ac:dyDescent="0.25">
      <c r="A6476" s="5">
        <v>1998</v>
      </c>
      <c r="B6476" s="5" t="s">
        <v>6</v>
      </c>
      <c r="C6476" s="5" t="s">
        <v>47</v>
      </c>
      <c r="D6476" s="3">
        <v>27246</v>
      </c>
    </row>
    <row r="6477" spans="1:4" x14ac:dyDescent="0.25">
      <c r="A6477" s="5">
        <v>1998</v>
      </c>
      <c r="B6477" s="5" t="s">
        <v>7</v>
      </c>
      <c r="C6477" s="5" t="s">
        <v>47</v>
      </c>
      <c r="D6477" s="3">
        <v>25956</v>
      </c>
    </row>
    <row r="6478" spans="1:4" x14ac:dyDescent="0.25">
      <c r="A6478" s="5">
        <v>1998</v>
      </c>
      <c r="B6478" s="5" t="s">
        <v>8</v>
      </c>
      <c r="C6478" s="5" t="s">
        <v>47</v>
      </c>
      <c r="D6478" s="3">
        <v>27183</v>
      </c>
    </row>
    <row r="6479" spans="1:4" x14ac:dyDescent="0.25">
      <c r="A6479" s="5">
        <v>1998</v>
      </c>
      <c r="B6479" s="5" t="s">
        <v>9</v>
      </c>
      <c r="C6479" s="5" t="s">
        <v>47</v>
      </c>
      <c r="D6479" s="3">
        <v>27899</v>
      </c>
    </row>
    <row r="6480" spans="1:4" x14ac:dyDescent="0.25">
      <c r="A6480" s="5">
        <v>1998</v>
      </c>
      <c r="B6480" s="5" t="s">
        <v>10</v>
      </c>
      <c r="C6480" s="5" t="s">
        <v>47</v>
      </c>
      <c r="D6480" s="3">
        <v>28063</v>
      </c>
    </row>
    <row r="6481" spans="1:4" x14ac:dyDescent="0.25">
      <c r="A6481" s="5">
        <v>1998</v>
      </c>
      <c r="B6481" s="5" t="s">
        <v>11</v>
      </c>
      <c r="C6481" s="5" t="s">
        <v>47</v>
      </c>
      <c r="D6481" s="3">
        <v>26688</v>
      </c>
    </row>
    <row r="6482" spans="1:4" x14ac:dyDescent="0.25">
      <c r="A6482" s="5">
        <v>1999</v>
      </c>
      <c r="B6482" s="5" t="s">
        <v>12</v>
      </c>
      <c r="C6482" s="5" t="s">
        <v>47</v>
      </c>
      <c r="D6482" s="3">
        <v>21767</v>
      </c>
    </row>
    <row r="6483" spans="1:4" x14ac:dyDescent="0.25">
      <c r="A6483" s="5">
        <v>1999</v>
      </c>
      <c r="B6483" s="5" t="s">
        <v>13</v>
      </c>
      <c r="C6483" s="5" t="s">
        <v>47</v>
      </c>
      <c r="D6483" s="3">
        <v>22836</v>
      </c>
    </row>
    <row r="6484" spans="1:4" x14ac:dyDescent="0.25">
      <c r="A6484" s="5">
        <v>1999</v>
      </c>
      <c r="B6484" s="5" t="s">
        <v>14</v>
      </c>
      <c r="C6484" s="5" t="s">
        <v>47</v>
      </c>
      <c r="D6484" s="3">
        <v>29386</v>
      </c>
    </row>
    <row r="6485" spans="1:4" x14ac:dyDescent="0.25">
      <c r="A6485" s="5">
        <v>1999</v>
      </c>
      <c r="B6485" s="5" t="s">
        <v>15</v>
      </c>
      <c r="C6485" s="5" t="s">
        <v>47</v>
      </c>
      <c r="D6485" s="3">
        <v>27306</v>
      </c>
    </row>
    <row r="6486" spans="1:4" x14ac:dyDescent="0.25">
      <c r="A6486" s="5">
        <v>1999</v>
      </c>
      <c r="B6486" s="5" t="s">
        <v>4</v>
      </c>
      <c r="C6486" s="5" t="s">
        <v>47</v>
      </c>
      <c r="D6486" s="3">
        <v>26421</v>
      </c>
    </row>
    <row r="6487" spans="1:4" x14ac:dyDescent="0.25">
      <c r="A6487" s="5">
        <v>1999</v>
      </c>
      <c r="B6487" s="5" t="s">
        <v>5</v>
      </c>
      <c r="C6487" s="5" t="s">
        <v>47</v>
      </c>
      <c r="D6487" s="3">
        <v>25686</v>
      </c>
    </row>
    <row r="6488" spans="1:4" x14ac:dyDescent="0.25">
      <c r="A6488" s="5">
        <v>1999</v>
      </c>
      <c r="B6488" s="5" t="s">
        <v>6</v>
      </c>
      <c r="C6488" s="5" t="s">
        <v>47</v>
      </c>
      <c r="D6488" s="3">
        <v>26968</v>
      </c>
    </row>
    <row r="6489" spans="1:4" x14ac:dyDescent="0.25">
      <c r="A6489" s="5">
        <v>1999</v>
      </c>
      <c r="B6489" s="5" t="s">
        <v>7</v>
      </c>
      <c r="C6489" s="5" t="s">
        <v>47</v>
      </c>
      <c r="D6489" s="3">
        <v>26997</v>
      </c>
    </row>
    <row r="6490" spans="1:4" x14ac:dyDescent="0.25">
      <c r="A6490" s="5">
        <v>1999</v>
      </c>
      <c r="B6490" s="5" t="s">
        <v>8</v>
      </c>
      <c r="C6490" s="5" t="s">
        <v>47</v>
      </c>
      <c r="D6490" s="3">
        <v>30331</v>
      </c>
    </row>
    <row r="6491" spans="1:4" x14ac:dyDescent="0.25">
      <c r="A6491" s="5">
        <v>1999</v>
      </c>
      <c r="B6491" s="5" t="s">
        <v>9</v>
      </c>
      <c r="C6491" s="5" t="s">
        <v>47</v>
      </c>
      <c r="D6491" s="3">
        <v>28228</v>
      </c>
    </row>
    <row r="6492" spans="1:4" x14ac:dyDescent="0.25">
      <c r="A6492" s="5">
        <v>1999</v>
      </c>
      <c r="B6492" s="5" t="s">
        <v>10</v>
      </c>
      <c r="C6492" s="5" t="s">
        <v>47</v>
      </c>
      <c r="D6492" s="3">
        <v>29222</v>
      </c>
    </row>
    <row r="6493" spans="1:4" x14ac:dyDescent="0.25">
      <c r="A6493" s="5">
        <v>1999</v>
      </c>
      <c r="B6493" s="5" t="s">
        <v>11</v>
      </c>
      <c r="C6493" s="5" t="s">
        <v>47</v>
      </c>
      <c r="D6493" s="3">
        <v>26959</v>
      </c>
    </row>
    <row r="6494" spans="1:4" x14ac:dyDescent="0.25">
      <c r="A6494" s="5">
        <v>2000</v>
      </c>
      <c r="B6494" s="5" t="s">
        <v>12</v>
      </c>
      <c r="C6494" s="5" t="s">
        <v>47</v>
      </c>
      <c r="D6494" s="3">
        <v>22304</v>
      </c>
    </row>
    <row r="6495" spans="1:4" x14ac:dyDescent="0.25">
      <c r="A6495" s="5">
        <v>2000</v>
      </c>
      <c r="B6495" s="5" t="s">
        <v>13</v>
      </c>
      <c r="C6495" s="5" t="s">
        <v>47</v>
      </c>
      <c r="D6495" s="3">
        <v>25215</v>
      </c>
    </row>
    <row r="6496" spans="1:4" x14ac:dyDescent="0.25">
      <c r="A6496" s="5">
        <v>2000</v>
      </c>
      <c r="B6496" s="5" t="s">
        <v>14</v>
      </c>
      <c r="C6496" s="5" t="s">
        <v>47</v>
      </c>
      <c r="D6496" s="3">
        <v>32023</v>
      </c>
    </row>
    <row r="6497" spans="1:4" x14ac:dyDescent="0.25">
      <c r="A6497" s="5">
        <v>2000</v>
      </c>
      <c r="B6497" s="5" t="s">
        <v>15</v>
      </c>
      <c r="C6497" s="5" t="s">
        <v>47</v>
      </c>
      <c r="D6497" s="3">
        <v>27980</v>
      </c>
    </row>
    <row r="6498" spans="1:4" x14ac:dyDescent="0.25">
      <c r="A6498" s="5">
        <v>2000</v>
      </c>
      <c r="B6498" s="5" t="s">
        <v>4</v>
      </c>
      <c r="C6498" s="5" t="s">
        <v>47</v>
      </c>
      <c r="D6498" s="3">
        <v>29505</v>
      </c>
    </row>
    <row r="6499" spans="1:4" x14ac:dyDescent="0.25">
      <c r="A6499" s="5">
        <v>2000</v>
      </c>
      <c r="B6499" s="5" t="s">
        <v>5</v>
      </c>
      <c r="C6499" s="5" t="s">
        <v>47</v>
      </c>
      <c r="D6499" s="3">
        <v>28290</v>
      </c>
    </row>
    <row r="6500" spans="1:4" x14ac:dyDescent="0.25">
      <c r="A6500" s="5">
        <v>2000</v>
      </c>
      <c r="B6500" s="5" t="s">
        <v>6</v>
      </c>
      <c r="C6500" s="5" t="s">
        <v>47</v>
      </c>
      <c r="D6500" s="3">
        <v>27810</v>
      </c>
    </row>
    <row r="6501" spans="1:4" x14ac:dyDescent="0.25">
      <c r="A6501" s="5">
        <v>2000</v>
      </c>
      <c r="B6501" s="5" t="s">
        <v>7</v>
      </c>
      <c r="C6501" s="5" t="s">
        <v>47</v>
      </c>
      <c r="D6501" s="3">
        <v>30347</v>
      </c>
    </row>
    <row r="6502" spans="1:4" x14ac:dyDescent="0.25">
      <c r="A6502" s="5">
        <v>2000</v>
      </c>
      <c r="B6502" s="5" t="s">
        <v>8</v>
      </c>
      <c r="C6502" s="5" t="s">
        <v>47</v>
      </c>
      <c r="D6502" s="3">
        <v>29249</v>
      </c>
    </row>
    <row r="6503" spans="1:4" x14ac:dyDescent="0.25">
      <c r="A6503" s="5">
        <v>2000</v>
      </c>
      <c r="B6503" s="5" t="s">
        <v>9</v>
      </c>
      <c r="C6503" s="5" t="s">
        <v>47</v>
      </c>
      <c r="D6503" s="3">
        <v>29854</v>
      </c>
    </row>
    <row r="6504" spans="1:4" x14ac:dyDescent="0.25">
      <c r="A6504" s="5">
        <v>2000</v>
      </c>
      <c r="B6504" s="5" t="s">
        <v>10</v>
      </c>
      <c r="C6504" s="5" t="s">
        <v>47</v>
      </c>
      <c r="D6504" s="3">
        <v>29210</v>
      </c>
    </row>
    <row r="6505" spans="1:4" x14ac:dyDescent="0.25">
      <c r="A6505" s="5">
        <v>2000</v>
      </c>
      <c r="B6505" s="5" t="s">
        <v>11</v>
      </c>
      <c r="C6505" s="5" t="s">
        <v>47</v>
      </c>
      <c r="D6505" s="3">
        <v>25764</v>
      </c>
    </row>
    <row r="6506" spans="1:4" x14ac:dyDescent="0.25">
      <c r="A6506" s="5">
        <v>2001</v>
      </c>
      <c r="B6506" s="5" t="s">
        <v>12</v>
      </c>
      <c r="C6506" s="5" t="s">
        <v>47</v>
      </c>
      <c r="D6506" s="3">
        <v>23480</v>
      </c>
    </row>
    <row r="6507" spans="1:4" x14ac:dyDescent="0.25">
      <c r="A6507" s="5">
        <v>2001</v>
      </c>
      <c r="B6507" s="5" t="s">
        <v>13</v>
      </c>
      <c r="C6507" s="5" t="s">
        <v>47</v>
      </c>
      <c r="D6507" s="3">
        <v>23123</v>
      </c>
    </row>
    <row r="6508" spans="1:4" x14ac:dyDescent="0.25">
      <c r="A6508" s="5">
        <v>2001</v>
      </c>
      <c r="B6508" s="5" t="s">
        <v>14</v>
      </c>
      <c r="C6508" s="5" t="s">
        <v>47</v>
      </c>
      <c r="D6508" s="3">
        <v>29255</v>
      </c>
    </row>
    <row r="6509" spans="1:4" x14ac:dyDescent="0.25">
      <c r="A6509" s="5">
        <v>2001</v>
      </c>
      <c r="B6509" s="5" t="s">
        <v>15</v>
      </c>
      <c r="C6509" s="5" t="s">
        <v>47</v>
      </c>
      <c r="D6509" s="3">
        <v>25969</v>
      </c>
    </row>
    <row r="6510" spans="1:4" x14ac:dyDescent="0.25">
      <c r="A6510" s="5">
        <v>2001</v>
      </c>
      <c r="B6510" s="5" t="s">
        <v>4</v>
      </c>
      <c r="C6510" s="5" t="s">
        <v>47</v>
      </c>
      <c r="D6510" s="3">
        <v>28904</v>
      </c>
    </row>
    <row r="6511" spans="1:4" x14ac:dyDescent="0.25">
      <c r="A6511" s="5">
        <v>2001</v>
      </c>
      <c r="B6511" s="5" t="s">
        <v>5</v>
      </c>
      <c r="C6511" s="5" t="s">
        <v>47</v>
      </c>
      <c r="D6511" s="3">
        <v>26540</v>
      </c>
    </row>
    <row r="6512" spans="1:4" x14ac:dyDescent="0.25">
      <c r="A6512" s="5">
        <v>2001</v>
      </c>
      <c r="B6512" s="5" t="s">
        <v>6</v>
      </c>
      <c r="C6512" s="5" t="s">
        <v>47</v>
      </c>
      <c r="D6512" s="3">
        <v>25602</v>
      </c>
    </row>
    <row r="6513" spans="1:4" x14ac:dyDescent="0.25">
      <c r="A6513" s="5">
        <v>2001</v>
      </c>
      <c r="B6513" s="5" t="s">
        <v>7</v>
      </c>
      <c r="C6513" s="5" t="s">
        <v>47</v>
      </c>
      <c r="D6513" s="3">
        <v>27108</v>
      </c>
    </row>
    <row r="6514" spans="1:4" x14ac:dyDescent="0.25">
      <c r="A6514" s="5">
        <v>2001</v>
      </c>
      <c r="B6514" s="5" t="s">
        <v>8</v>
      </c>
      <c r="C6514" s="5" t="s">
        <v>47</v>
      </c>
      <c r="D6514" s="3">
        <v>25288</v>
      </c>
    </row>
    <row r="6515" spans="1:4" x14ac:dyDescent="0.25">
      <c r="A6515" s="5">
        <v>2001</v>
      </c>
      <c r="B6515" s="5" t="s">
        <v>9</v>
      </c>
      <c r="C6515" s="5" t="s">
        <v>47</v>
      </c>
      <c r="D6515" s="3">
        <v>25890</v>
      </c>
    </row>
    <row r="6516" spans="1:4" x14ac:dyDescent="0.25">
      <c r="A6516" s="5">
        <v>2001</v>
      </c>
      <c r="B6516" s="5" t="s">
        <v>10</v>
      </c>
      <c r="C6516" s="5" t="s">
        <v>47</v>
      </c>
      <c r="D6516" s="3">
        <v>24702</v>
      </c>
    </row>
    <row r="6517" spans="1:4" x14ac:dyDescent="0.25">
      <c r="A6517" s="5">
        <v>2001</v>
      </c>
      <c r="B6517" s="5" t="s">
        <v>11</v>
      </c>
      <c r="C6517" s="5" t="s">
        <v>47</v>
      </c>
      <c r="D6517" s="3">
        <v>17910</v>
      </c>
    </row>
    <row r="6518" spans="1:4" x14ac:dyDescent="0.25">
      <c r="A6518" s="5">
        <v>2002</v>
      </c>
      <c r="B6518" s="5" t="s">
        <v>12</v>
      </c>
      <c r="C6518" s="5" t="s">
        <v>47</v>
      </c>
      <c r="D6518" s="3">
        <v>18460</v>
      </c>
    </row>
    <row r="6519" spans="1:4" x14ac:dyDescent="0.25">
      <c r="A6519" s="5">
        <v>2002</v>
      </c>
      <c r="B6519" s="5" t="s">
        <v>13</v>
      </c>
      <c r="C6519" s="5" t="s">
        <v>47</v>
      </c>
      <c r="D6519" s="3">
        <v>19114</v>
      </c>
    </row>
    <row r="6520" spans="1:4" x14ac:dyDescent="0.25">
      <c r="A6520" s="5">
        <v>2002</v>
      </c>
      <c r="B6520" s="5" t="s">
        <v>14</v>
      </c>
      <c r="C6520" s="5" t="s">
        <v>47</v>
      </c>
      <c r="D6520" s="3">
        <v>21576</v>
      </c>
    </row>
    <row r="6521" spans="1:4" x14ac:dyDescent="0.25">
      <c r="A6521" s="5">
        <v>2002</v>
      </c>
      <c r="B6521" s="5" t="s">
        <v>15</v>
      </c>
      <c r="C6521" s="5" t="s">
        <v>47</v>
      </c>
      <c r="D6521" s="3">
        <v>23107</v>
      </c>
    </row>
    <row r="6522" spans="1:4" x14ac:dyDescent="0.25">
      <c r="A6522" s="5">
        <v>2002</v>
      </c>
      <c r="B6522" s="5" t="s">
        <v>4</v>
      </c>
      <c r="C6522" s="5" t="s">
        <v>47</v>
      </c>
      <c r="D6522" s="3">
        <v>23770</v>
      </c>
    </row>
    <row r="6523" spans="1:4" x14ac:dyDescent="0.25">
      <c r="A6523" s="5">
        <v>2002</v>
      </c>
      <c r="B6523" s="5" t="s">
        <v>5</v>
      </c>
      <c r="C6523" s="5" t="s">
        <v>47</v>
      </c>
      <c r="D6523" s="3">
        <v>22023</v>
      </c>
    </row>
    <row r="6524" spans="1:4" x14ac:dyDescent="0.25">
      <c r="A6524" s="5">
        <v>2002</v>
      </c>
      <c r="B6524" s="5" t="s">
        <v>6</v>
      </c>
      <c r="C6524" s="5" t="s">
        <v>47</v>
      </c>
      <c r="D6524" s="3">
        <v>24138</v>
      </c>
    </row>
    <row r="6525" spans="1:4" x14ac:dyDescent="0.25">
      <c r="A6525" s="5">
        <v>2002</v>
      </c>
      <c r="B6525" s="5" t="s">
        <v>7</v>
      </c>
      <c r="C6525" s="5" t="s">
        <v>47</v>
      </c>
      <c r="D6525" s="3">
        <v>25588</v>
      </c>
    </row>
    <row r="6526" spans="1:4" x14ac:dyDescent="0.25">
      <c r="A6526" s="5">
        <v>2002</v>
      </c>
      <c r="B6526" s="5" t="s">
        <v>8</v>
      </c>
      <c r="C6526" s="5" t="s">
        <v>47</v>
      </c>
      <c r="D6526" s="3">
        <v>26908</v>
      </c>
    </row>
    <row r="6527" spans="1:4" x14ac:dyDescent="0.25">
      <c r="A6527" s="5">
        <v>2002</v>
      </c>
      <c r="B6527" s="5" t="s">
        <v>9</v>
      </c>
      <c r="C6527" s="5" t="s">
        <v>47</v>
      </c>
      <c r="D6527" s="3">
        <v>29800</v>
      </c>
    </row>
    <row r="6528" spans="1:4" x14ac:dyDescent="0.25">
      <c r="A6528" s="5">
        <v>2002</v>
      </c>
      <c r="B6528" s="5" t="s">
        <v>10</v>
      </c>
      <c r="C6528" s="5" t="s">
        <v>47</v>
      </c>
      <c r="D6528" s="3">
        <v>28671</v>
      </c>
    </row>
    <row r="6529" spans="1:4" x14ac:dyDescent="0.25">
      <c r="A6529" s="5">
        <v>2002</v>
      </c>
      <c r="B6529" s="5" t="s">
        <v>11</v>
      </c>
      <c r="C6529" s="5" t="s">
        <v>47</v>
      </c>
      <c r="D6529" s="3">
        <v>26616</v>
      </c>
    </row>
    <row r="6530" spans="1:4" x14ac:dyDescent="0.25">
      <c r="A6530" s="5">
        <v>2003</v>
      </c>
      <c r="B6530" s="5" t="s">
        <v>12</v>
      </c>
      <c r="C6530" s="5" t="s">
        <v>47</v>
      </c>
      <c r="D6530" s="3">
        <v>23644</v>
      </c>
    </row>
    <row r="6531" spans="1:4" x14ac:dyDescent="0.25">
      <c r="A6531" s="5">
        <v>2003</v>
      </c>
      <c r="B6531" s="5" t="s">
        <v>13</v>
      </c>
      <c r="C6531" s="5" t="s">
        <v>47</v>
      </c>
      <c r="D6531" s="3">
        <v>21271</v>
      </c>
    </row>
    <row r="6532" spans="1:4" x14ac:dyDescent="0.25">
      <c r="A6532" s="5">
        <v>2003</v>
      </c>
      <c r="B6532" s="5" t="s">
        <v>14</v>
      </c>
      <c r="C6532" s="5" t="s">
        <v>47</v>
      </c>
      <c r="D6532" s="3">
        <v>26860</v>
      </c>
    </row>
    <row r="6533" spans="1:4" x14ac:dyDescent="0.25">
      <c r="A6533" s="5">
        <v>2003</v>
      </c>
      <c r="B6533" s="5" t="s">
        <v>15</v>
      </c>
      <c r="C6533" s="5" t="s">
        <v>47</v>
      </c>
      <c r="D6533" s="3">
        <v>30240</v>
      </c>
    </row>
    <row r="6534" spans="1:4" x14ac:dyDescent="0.25">
      <c r="A6534" s="5">
        <v>2003</v>
      </c>
      <c r="B6534" s="5" t="s">
        <v>4</v>
      </c>
      <c r="C6534" s="5" t="s">
        <v>47</v>
      </c>
      <c r="D6534" s="3">
        <v>34583</v>
      </c>
    </row>
    <row r="6535" spans="1:4" x14ac:dyDescent="0.25">
      <c r="A6535" s="5">
        <v>2003</v>
      </c>
      <c r="B6535" s="5" t="s">
        <v>5</v>
      </c>
      <c r="C6535" s="5" t="s">
        <v>47</v>
      </c>
      <c r="D6535" s="3">
        <v>31661</v>
      </c>
    </row>
    <row r="6536" spans="1:4" x14ac:dyDescent="0.25">
      <c r="A6536" s="5">
        <v>2003</v>
      </c>
      <c r="B6536" s="5" t="s">
        <v>6</v>
      </c>
      <c r="C6536" s="5" t="s">
        <v>47</v>
      </c>
      <c r="D6536" s="3">
        <v>33082</v>
      </c>
    </row>
    <row r="6537" spans="1:4" x14ac:dyDescent="0.25">
      <c r="A6537" s="5">
        <v>2003</v>
      </c>
      <c r="B6537" s="5" t="s">
        <v>7</v>
      </c>
      <c r="C6537" s="5" t="s">
        <v>47</v>
      </c>
      <c r="D6537" s="3">
        <v>34113</v>
      </c>
    </row>
    <row r="6538" spans="1:4" x14ac:dyDescent="0.25">
      <c r="A6538" s="5">
        <v>2003</v>
      </c>
      <c r="B6538" s="5" t="s">
        <v>8</v>
      </c>
      <c r="C6538" s="5" t="s">
        <v>47</v>
      </c>
      <c r="D6538" s="3">
        <v>34467</v>
      </c>
    </row>
    <row r="6539" spans="1:4" x14ac:dyDescent="0.25">
      <c r="A6539" s="5">
        <v>2003</v>
      </c>
      <c r="B6539" s="5" t="s">
        <v>9</v>
      </c>
      <c r="C6539" s="5" t="s">
        <v>47</v>
      </c>
      <c r="D6539" s="3">
        <v>34467</v>
      </c>
    </row>
    <row r="6540" spans="1:4" x14ac:dyDescent="0.25">
      <c r="A6540" s="5">
        <v>2003</v>
      </c>
      <c r="B6540" s="5" t="s">
        <v>10</v>
      </c>
      <c r="C6540" s="5" t="s">
        <v>47</v>
      </c>
      <c r="D6540" s="3">
        <v>32791</v>
      </c>
    </row>
    <row r="6541" spans="1:4" x14ac:dyDescent="0.25">
      <c r="A6541" s="5">
        <v>2003</v>
      </c>
      <c r="B6541" s="5" t="s">
        <v>11</v>
      </c>
      <c r="C6541" s="5" t="s">
        <v>47</v>
      </c>
      <c r="D6541" s="3">
        <v>31700</v>
      </c>
    </row>
    <row r="6542" spans="1:4" x14ac:dyDescent="0.25">
      <c r="A6542" s="5">
        <v>2004</v>
      </c>
      <c r="B6542" s="5" t="s">
        <v>12</v>
      </c>
      <c r="C6542" s="5" t="s">
        <v>47</v>
      </c>
      <c r="D6542" s="3">
        <v>27201</v>
      </c>
    </row>
    <row r="6543" spans="1:4" x14ac:dyDescent="0.25">
      <c r="A6543" s="5">
        <v>2004</v>
      </c>
      <c r="B6543" s="5" t="s">
        <v>13</v>
      </c>
      <c r="C6543" s="5" t="s">
        <v>47</v>
      </c>
      <c r="D6543" s="3">
        <v>29757</v>
      </c>
    </row>
    <row r="6544" spans="1:4" x14ac:dyDescent="0.25">
      <c r="A6544" s="5">
        <v>2004</v>
      </c>
      <c r="B6544" s="5" t="s">
        <v>14</v>
      </c>
      <c r="C6544" s="5" t="s">
        <v>47</v>
      </c>
      <c r="D6544" s="3">
        <v>37864</v>
      </c>
    </row>
    <row r="6545" spans="1:4" x14ac:dyDescent="0.25">
      <c r="A6545" s="5">
        <v>2004</v>
      </c>
      <c r="B6545" s="5" t="s">
        <v>15</v>
      </c>
      <c r="C6545" s="5" t="s">
        <v>47</v>
      </c>
      <c r="D6545" s="3">
        <v>33891</v>
      </c>
    </row>
    <row r="6546" spans="1:4" x14ac:dyDescent="0.25">
      <c r="A6546" s="5">
        <v>2004</v>
      </c>
      <c r="B6546" s="5" t="s">
        <v>4</v>
      </c>
      <c r="C6546" s="5" t="s">
        <v>47</v>
      </c>
      <c r="D6546" s="3">
        <v>33937</v>
      </c>
    </row>
    <row r="6547" spans="1:4" x14ac:dyDescent="0.25">
      <c r="A6547" s="5">
        <v>2004</v>
      </c>
      <c r="B6547" s="5" t="s">
        <v>5</v>
      </c>
      <c r="C6547" s="5" t="s">
        <v>47</v>
      </c>
      <c r="D6547" s="3">
        <v>34283</v>
      </c>
    </row>
    <row r="6548" spans="1:4" x14ac:dyDescent="0.25">
      <c r="A6548" s="5">
        <v>2004</v>
      </c>
      <c r="B6548" s="5" t="s">
        <v>6</v>
      </c>
      <c r="C6548" s="5" t="s">
        <v>47</v>
      </c>
      <c r="D6548" s="3">
        <v>33996</v>
      </c>
    </row>
    <row r="6549" spans="1:4" x14ac:dyDescent="0.25">
      <c r="A6549" s="5">
        <v>2004</v>
      </c>
      <c r="B6549" s="5" t="s">
        <v>7</v>
      </c>
      <c r="C6549" s="5" t="s">
        <v>47</v>
      </c>
      <c r="D6549" s="3">
        <v>33729</v>
      </c>
    </row>
    <row r="6550" spans="1:4" x14ac:dyDescent="0.25">
      <c r="A6550" s="5">
        <v>2004</v>
      </c>
      <c r="B6550" s="5" t="s">
        <v>8</v>
      </c>
      <c r="C6550" s="5" t="s">
        <v>47</v>
      </c>
      <c r="D6550" s="3">
        <v>36106</v>
      </c>
    </row>
    <row r="6551" spans="1:4" x14ac:dyDescent="0.25">
      <c r="A6551" s="5">
        <v>2004</v>
      </c>
      <c r="B6551" s="5" t="s">
        <v>9</v>
      </c>
      <c r="C6551" s="5" t="s">
        <v>47</v>
      </c>
      <c r="D6551" s="3">
        <v>34407</v>
      </c>
    </row>
    <row r="6552" spans="1:4" x14ac:dyDescent="0.25">
      <c r="A6552" s="5">
        <v>2004</v>
      </c>
      <c r="B6552" s="5" t="s">
        <v>10</v>
      </c>
      <c r="C6552" s="5" t="s">
        <v>47</v>
      </c>
      <c r="D6552" s="3">
        <v>35180</v>
      </c>
    </row>
    <row r="6553" spans="1:4" x14ac:dyDescent="0.25">
      <c r="A6553" s="5">
        <v>2004</v>
      </c>
      <c r="B6553" s="5" t="s">
        <v>11</v>
      </c>
      <c r="C6553" s="5" t="s">
        <v>47</v>
      </c>
      <c r="D6553" s="3">
        <v>32903</v>
      </c>
    </row>
    <row r="6554" spans="1:4" x14ac:dyDescent="0.25">
      <c r="A6554" s="5">
        <v>2005</v>
      </c>
      <c r="B6554" s="5" t="s">
        <v>12</v>
      </c>
      <c r="C6554" s="5" t="s">
        <v>47</v>
      </c>
      <c r="D6554" s="3">
        <v>28145</v>
      </c>
    </row>
    <row r="6555" spans="1:4" x14ac:dyDescent="0.25">
      <c r="A6555" s="5">
        <v>2005</v>
      </c>
      <c r="B6555" s="5" t="s">
        <v>13</v>
      </c>
      <c r="C6555" s="5" t="s">
        <v>47</v>
      </c>
      <c r="D6555" s="3">
        <v>27248</v>
      </c>
    </row>
    <row r="6556" spans="1:4" x14ac:dyDescent="0.25">
      <c r="A6556" s="5">
        <v>2005</v>
      </c>
      <c r="B6556" s="5" t="s">
        <v>14</v>
      </c>
      <c r="C6556" s="5" t="s">
        <v>47</v>
      </c>
      <c r="D6556" s="3">
        <v>35226</v>
      </c>
    </row>
    <row r="6557" spans="1:4" x14ac:dyDescent="0.25">
      <c r="A6557" s="5">
        <v>2005</v>
      </c>
      <c r="B6557" s="5" t="s">
        <v>15</v>
      </c>
      <c r="C6557" s="5" t="s">
        <v>47</v>
      </c>
      <c r="D6557" s="3">
        <v>37003</v>
      </c>
    </row>
    <row r="6558" spans="1:4" x14ac:dyDescent="0.25">
      <c r="A6558" s="5">
        <v>2005</v>
      </c>
      <c r="B6558" s="5" t="s">
        <v>4</v>
      </c>
      <c r="C6558" s="5" t="s">
        <v>47</v>
      </c>
      <c r="D6558" s="3">
        <v>37114</v>
      </c>
    </row>
    <row r="6559" spans="1:4" x14ac:dyDescent="0.25">
      <c r="A6559" s="5">
        <v>2005</v>
      </c>
      <c r="B6559" s="5" t="s">
        <v>5</v>
      </c>
      <c r="C6559" s="5" t="s">
        <v>47</v>
      </c>
      <c r="D6559" s="3">
        <v>35471</v>
      </c>
    </row>
    <row r="6560" spans="1:4" x14ac:dyDescent="0.25">
      <c r="A6560" s="5">
        <v>2005</v>
      </c>
      <c r="B6560" s="5" t="s">
        <v>6</v>
      </c>
      <c r="C6560" s="5" t="s">
        <v>47</v>
      </c>
      <c r="D6560" s="3">
        <v>33771</v>
      </c>
    </row>
    <row r="6561" spans="1:4" x14ac:dyDescent="0.25">
      <c r="A6561" s="5">
        <v>2005</v>
      </c>
      <c r="B6561" s="5" t="s">
        <v>7</v>
      </c>
      <c r="C6561" s="5" t="s">
        <v>47</v>
      </c>
      <c r="D6561" s="3">
        <v>35205</v>
      </c>
    </row>
    <row r="6562" spans="1:4" x14ac:dyDescent="0.25">
      <c r="A6562" s="5">
        <v>2005</v>
      </c>
      <c r="B6562" s="5" t="s">
        <v>8</v>
      </c>
      <c r="C6562" s="5" t="s">
        <v>47</v>
      </c>
      <c r="D6562" s="3">
        <v>36901</v>
      </c>
    </row>
    <row r="6563" spans="1:4" x14ac:dyDescent="0.25">
      <c r="A6563" s="5">
        <v>2005</v>
      </c>
      <c r="B6563" s="5" t="s">
        <v>9</v>
      </c>
      <c r="C6563" s="5" t="s">
        <v>47</v>
      </c>
      <c r="D6563" s="3">
        <v>35383</v>
      </c>
    </row>
    <row r="6564" spans="1:4" x14ac:dyDescent="0.25">
      <c r="A6564" s="5">
        <v>2005</v>
      </c>
      <c r="B6564" s="5" t="s">
        <v>10</v>
      </c>
      <c r="C6564" s="5" t="s">
        <v>47</v>
      </c>
      <c r="D6564" s="3">
        <v>36894</v>
      </c>
    </row>
    <row r="6565" spans="1:4" x14ac:dyDescent="0.25">
      <c r="A6565" s="5">
        <v>2005</v>
      </c>
      <c r="B6565" s="5" t="s">
        <v>11</v>
      </c>
      <c r="C6565" s="5" t="s">
        <v>47</v>
      </c>
      <c r="D6565" s="3">
        <v>35608</v>
      </c>
    </row>
    <row r="6566" spans="1:4" x14ac:dyDescent="0.25">
      <c r="A6566" s="5">
        <v>2006</v>
      </c>
      <c r="B6566" s="5" t="s">
        <v>12</v>
      </c>
      <c r="C6566" s="5" t="s">
        <v>47</v>
      </c>
      <c r="D6566" s="3">
        <v>28115</v>
      </c>
    </row>
    <row r="6567" spans="1:4" x14ac:dyDescent="0.25">
      <c r="A6567" s="5">
        <v>2006</v>
      </c>
      <c r="B6567" s="5" t="s">
        <v>13</v>
      </c>
      <c r="C6567" s="5" t="s">
        <v>47</v>
      </c>
      <c r="D6567" s="3">
        <v>28233</v>
      </c>
    </row>
    <row r="6568" spans="1:4" x14ac:dyDescent="0.25">
      <c r="A6568" s="5">
        <v>2006</v>
      </c>
      <c r="B6568" s="5" t="s">
        <v>14</v>
      </c>
      <c r="C6568" s="5" t="s">
        <v>47</v>
      </c>
      <c r="D6568" s="3">
        <v>36128</v>
      </c>
    </row>
    <row r="6569" spans="1:4" x14ac:dyDescent="0.25">
      <c r="A6569" s="5">
        <v>2006</v>
      </c>
      <c r="B6569" s="5" t="s">
        <v>15</v>
      </c>
      <c r="C6569" s="5" t="s">
        <v>47</v>
      </c>
      <c r="D6569" s="3">
        <v>34400</v>
      </c>
    </row>
    <row r="6570" spans="1:4" x14ac:dyDescent="0.25">
      <c r="A6570" s="5">
        <v>2006</v>
      </c>
      <c r="B6570" s="5" t="s">
        <v>4</v>
      </c>
      <c r="C6570" s="5" t="s">
        <v>47</v>
      </c>
      <c r="D6570" s="3">
        <v>34949</v>
      </c>
    </row>
    <row r="6571" spans="1:4" x14ac:dyDescent="0.25">
      <c r="A6571" s="5">
        <v>2006</v>
      </c>
      <c r="B6571" s="5" t="s">
        <v>5</v>
      </c>
      <c r="C6571" s="5" t="s">
        <v>47</v>
      </c>
      <c r="D6571" s="3">
        <v>34166</v>
      </c>
    </row>
    <row r="6572" spans="1:4" x14ac:dyDescent="0.25">
      <c r="A6572" s="5">
        <v>2006</v>
      </c>
      <c r="B6572" s="5" t="s">
        <v>6</v>
      </c>
      <c r="C6572" s="5" t="s">
        <v>47</v>
      </c>
      <c r="D6572" s="3">
        <v>34433</v>
      </c>
    </row>
    <row r="6573" spans="1:4" x14ac:dyDescent="0.25">
      <c r="A6573" s="5">
        <v>2006</v>
      </c>
      <c r="B6573" s="5" t="s">
        <v>7</v>
      </c>
      <c r="C6573" s="5" t="s">
        <v>47</v>
      </c>
      <c r="D6573" s="3">
        <v>35278</v>
      </c>
    </row>
    <row r="6574" spans="1:4" x14ac:dyDescent="0.25">
      <c r="A6574" s="5">
        <v>2006</v>
      </c>
      <c r="B6574" s="5" t="s">
        <v>8</v>
      </c>
      <c r="C6574" s="5" t="s">
        <v>47</v>
      </c>
      <c r="D6574" s="3">
        <v>35821</v>
      </c>
    </row>
    <row r="6575" spans="1:4" x14ac:dyDescent="0.25">
      <c r="A6575" s="5">
        <v>2006</v>
      </c>
      <c r="B6575" s="5" t="s">
        <v>9</v>
      </c>
      <c r="C6575" s="5" t="s">
        <v>47</v>
      </c>
      <c r="D6575" s="3">
        <v>35262</v>
      </c>
    </row>
    <row r="6576" spans="1:4" x14ac:dyDescent="0.25">
      <c r="A6576" s="5">
        <v>2006</v>
      </c>
      <c r="B6576" s="5" t="s">
        <v>10</v>
      </c>
      <c r="C6576" s="5" t="s">
        <v>47</v>
      </c>
      <c r="D6576" s="3">
        <v>36747</v>
      </c>
    </row>
    <row r="6577" spans="1:4" x14ac:dyDescent="0.25">
      <c r="A6577" s="5">
        <v>2006</v>
      </c>
      <c r="B6577" s="5" t="s">
        <v>11</v>
      </c>
      <c r="C6577" s="5" t="s">
        <v>47</v>
      </c>
      <c r="D6577" s="3">
        <v>31424</v>
      </c>
    </row>
    <row r="6578" spans="1:4" x14ac:dyDescent="0.25">
      <c r="A6578" s="5">
        <v>2007</v>
      </c>
      <c r="B6578" s="5" t="s">
        <v>12</v>
      </c>
      <c r="C6578" s="5" t="s">
        <v>47</v>
      </c>
      <c r="D6578" s="3">
        <v>29993</v>
      </c>
    </row>
    <row r="6579" spans="1:4" x14ac:dyDescent="0.25">
      <c r="A6579" s="5">
        <v>2007</v>
      </c>
      <c r="B6579" s="5" t="s">
        <v>13</v>
      </c>
      <c r="C6579" s="5" t="s">
        <v>47</v>
      </c>
      <c r="D6579" s="3">
        <v>28198</v>
      </c>
    </row>
    <row r="6580" spans="1:4" x14ac:dyDescent="0.25">
      <c r="A6580" s="5">
        <v>2007</v>
      </c>
      <c r="B6580" s="5" t="s">
        <v>14</v>
      </c>
      <c r="C6580" s="5" t="s">
        <v>47</v>
      </c>
      <c r="D6580" s="3">
        <v>34579</v>
      </c>
    </row>
    <row r="6581" spans="1:4" x14ac:dyDescent="0.25">
      <c r="A6581" s="5">
        <v>2007</v>
      </c>
      <c r="B6581" s="5" t="s">
        <v>15</v>
      </c>
      <c r="C6581" s="5" t="s">
        <v>47</v>
      </c>
      <c r="D6581" s="3">
        <v>31625</v>
      </c>
    </row>
    <row r="6582" spans="1:4" x14ac:dyDescent="0.25">
      <c r="A6582" s="5">
        <v>2007</v>
      </c>
      <c r="B6582" s="5" t="s">
        <v>4</v>
      </c>
      <c r="C6582" s="5" t="s">
        <v>47</v>
      </c>
      <c r="D6582" s="3">
        <v>33324</v>
      </c>
    </row>
    <row r="6583" spans="1:4" x14ac:dyDescent="0.25">
      <c r="A6583" s="5">
        <v>2007</v>
      </c>
      <c r="B6583" s="5" t="s">
        <v>5</v>
      </c>
      <c r="C6583" s="5" t="s">
        <v>47</v>
      </c>
      <c r="D6583" s="3">
        <v>31537</v>
      </c>
    </row>
    <row r="6584" spans="1:4" x14ac:dyDescent="0.25">
      <c r="A6584" s="5">
        <v>2007</v>
      </c>
      <c r="B6584" s="5" t="s">
        <v>6</v>
      </c>
      <c r="C6584" s="5" t="s">
        <v>47</v>
      </c>
      <c r="D6584" s="3">
        <v>29631</v>
      </c>
    </row>
    <row r="6585" spans="1:4" x14ac:dyDescent="0.25">
      <c r="A6585" s="5">
        <v>2007</v>
      </c>
      <c r="B6585" s="5" t="s">
        <v>7</v>
      </c>
      <c r="C6585" s="5" t="s">
        <v>47</v>
      </c>
      <c r="D6585" s="3">
        <v>31633</v>
      </c>
    </row>
    <row r="6586" spans="1:4" x14ac:dyDescent="0.25">
      <c r="A6586" s="5">
        <v>2007</v>
      </c>
      <c r="B6586" s="5" t="s">
        <v>8</v>
      </c>
      <c r="C6586" s="5" t="s">
        <v>47</v>
      </c>
      <c r="D6586" s="3">
        <v>27710</v>
      </c>
    </row>
    <row r="6587" spans="1:4" x14ac:dyDescent="0.25">
      <c r="A6587" s="5">
        <v>2007</v>
      </c>
      <c r="B6587" s="5" t="s">
        <v>9</v>
      </c>
      <c r="C6587" s="5" t="s">
        <v>47</v>
      </c>
      <c r="D6587" s="3">
        <v>30482</v>
      </c>
    </row>
    <row r="6588" spans="1:4" x14ac:dyDescent="0.25">
      <c r="A6588" s="5">
        <v>2007</v>
      </c>
      <c r="B6588" s="5" t="s">
        <v>10</v>
      </c>
      <c r="C6588" s="5" t="s">
        <v>47</v>
      </c>
      <c r="D6588" s="3">
        <v>33128</v>
      </c>
    </row>
    <row r="6589" spans="1:4" x14ac:dyDescent="0.25">
      <c r="A6589" s="5">
        <v>2007</v>
      </c>
      <c r="B6589" s="5" t="s">
        <v>11</v>
      </c>
      <c r="C6589" s="5" t="s">
        <v>47</v>
      </c>
      <c r="D6589" s="3">
        <v>26111</v>
      </c>
    </row>
    <row r="6590" spans="1:4" x14ac:dyDescent="0.25">
      <c r="A6590" s="5">
        <v>2008</v>
      </c>
      <c r="B6590" s="5" t="s">
        <v>12</v>
      </c>
      <c r="C6590" s="5" t="s">
        <v>47</v>
      </c>
      <c r="D6590" s="3">
        <v>44872</v>
      </c>
    </row>
    <row r="6591" spans="1:4" x14ac:dyDescent="0.25">
      <c r="A6591" s="5">
        <v>2008</v>
      </c>
      <c r="B6591" s="5" t="s">
        <v>13</v>
      </c>
      <c r="C6591" s="5" t="s">
        <v>47</v>
      </c>
      <c r="D6591" s="3">
        <v>26118</v>
      </c>
    </row>
    <row r="6592" spans="1:4" x14ac:dyDescent="0.25">
      <c r="A6592" s="5">
        <v>2008</v>
      </c>
      <c r="B6592" s="5" t="s">
        <v>14</v>
      </c>
      <c r="C6592" s="5" t="s">
        <v>47</v>
      </c>
      <c r="D6592" s="3">
        <v>27220</v>
      </c>
    </row>
    <row r="6593" spans="1:4" x14ac:dyDescent="0.25">
      <c r="A6593" s="5">
        <v>2008</v>
      </c>
      <c r="B6593" s="5" t="s">
        <v>15</v>
      </c>
      <c r="C6593" s="5" t="s">
        <v>47</v>
      </c>
      <c r="D6593" s="3">
        <v>30969</v>
      </c>
    </row>
    <row r="6594" spans="1:4" x14ac:dyDescent="0.25">
      <c r="A6594" s="5">
        <v>2008</v>
      </c>
      <c r="B6594" s="5" t="s">
        <v>4</v>
      </c>
      <c r="C6594" s="5" t="s">
        <v>47</v>
      </c>
      <c r="D6594" s="3">
        <v>28389</v>
      </c>
    </row>
    <row r="6595" spans="1:4" x14ac:dyDescent="0.25">
      <c r="A6595" s="5">
        <v>2008</v>
      </c>
      <c r="B6595" s="5" t="s">
        <v>5</v>
      </c>
      <c r="C6595" s="5" t="s">
        <v>47</v>
      </c>
      <c r="D6595" s="3">
        <v>24545</v>
      </c>
    </row>
    <row r="6596" spans="1:4" x14ac:dyDescent="0.25">
      <c r="A6596" s="5">
        <v>2008</v>
      </c>
      <c r="B6596" s="5" t="s">
        <v>6</v>
      </c>
      <c r="C6596" s="5" t="s">
        <v>47</v>
      </c>
      <c r="D6596" s="3">
        <v>28538</v>
      </c>
    </row>
    <row r="6597" spans="1:4" x14ac:dyDescent="0.25">
      <c r="A6597" s="5">
        <v>2008</v>
      </c>
      <c r="B6597" s="5" t="s">
        <v>7</v>
      </c>
      <c r="C6597" s="5" t="s">
        <v>47</v>
      </c>
      <c r="D6597" s="3">
        <v>28970</v>
      </c>
    </row>
    <row r="6598" spans="1:4" x14ac:dyDescent="0.25">
      <c r="A6598" s="5">
        <v>2008</v>
      </c>
      <c r="B6598" s="5" t="s">
        <v>8</v>
      </c>
      <c r="C6598" s="5" t="s">
        <v>47</v>
      </c>
      <c r="D6598" s="3">
        <v>29118</v>
      </c>
    </row>
    <row r="6599" spans="1:4" x14ac:dyDescent="0.25">
      <c r="A6599" s="5">
        <v>2008</v>
      </c>
      <c r="B6599" s="5" t="s">
        <v>9</v>
      </c>
      <c r="C6599" s="5" t="s">
        <v>47</v>
      </c>
      <c r="D6599" s="3">
        <v>29548</v>
      </c>
    </row>
    <row r="6600" spans="1:4" x14ac:dyDescent="0.25">
      <c r="A6600" s="5">
        <v>2008</v>
      </c>
      <c r="B6600" s="5" t="s">
        <v>10</v>
      </c>
      <c r="C6600" s="5" t="s">
        <v>47</v>
      </c>
      <c r="D6600" s="3">
        <v>28316</v>
      </c>
    </row>
    <row r="6601" spans="1:4" x14ac:dyDescent="0.25">
      <c r="A6601" s="5">
        <v>2008</v>
      </c>
      <c r="B6601" s="5" t="s">
        <v>11</v>
      </c>
      <c r="C6601" s="5" t="s">
        <v>47</v>
      </c>
      <c r="D6601" s="3">
        <v>25693</v>
      </c>
    </row>
    <row r="6602" spans="1:4" x14ac:dyDescent="0.25">
      <c r="A6602" s="5">
        <v>2009</v>
      </c>
      <c r="B6602" s="5" t="s">
        <v>12</v>
      </c>
      <c r="C6602" s="5" t="s">
        <v>47</v>
      </c>
      <c r="D6602" s="3">
        <v>21547</v>
      </c>
    </row>
    <row r="6603" spans="1:4" x14ac:dyDescent="0.25">
      <c r="A6603" s="5">
        <v>2009</v>
      </c>
      <c r="B6603" s="5" t="s">
        <v>13</v>
      </c>
      <c r="C6603" s="5" t="s">
        <v>47</v>
      </c>
      <c r="D6603" s="3">
        <v>21384</v>
      </c>
    </row>
    <row r="6604" spans="1:4" x14ac:dyDescent="0.25">
      <c r="A6604" s="5">
        <v>2009</v>
      </c>
      <c r="B6604" s="5" t="s">
        <v>14</v>
      </c>
      <c r="C6604" s="5" t="s">
        <v>47</v>
      </c>
      <c r="D6604" s="3">
        <v>22633</v>
      </c>
    </row>
    <row r="6605" spans="1:4" x14ac:dyDescent="0.25">
      <c r="A6605" s="5">
        <v>2009</v>
      </c>
      <c r="B6605" s="5" t="s">
        <v>15</v>
      </c>
      <c r="C6605" s="5" t="s">
        <v>47</v>
      </c>
      <c r="D6605" s="3">
        <v>20701</v>
      </c>
    </row>
    <row r="6606" spans="1:4" x14ac:dyDescent="0.25">
      <c r="A6606" s="5">
        <v>2009</v>
      </c>
      <c r="B6606" s="5" t="s">
        <v>4</v>
      </c>
      <c r="C6606" s="5" t="s">
        <v>47</v>
      </c>
      <c r="D6606" s="3">
        <v>20975</v>
      </c>
    </row>
    <row r="6607" spans="1:4" x14ac:dyDescent="0.25">
      <c r="A6607" s="5">
        <v>2009</v>
      </c>
      <c r="B6607" s="5" t="s">
        <v>5</v>
      </c>
      <c r="C6607" s="5" t="s">
        <v>47</v>
      </c>
      <c r="D6607" s="3">
        <v>21108</v>
      </c>
    </row>
    <row r="6608" spans="1:4" x14ac:dyDescent="0.25">
      <c r="A6608" s="5">
        <v>2009</v>
      </c>
      <c r="B6608" s="5" t="s">
        <v>6</v>
      </c>
      <c r="C6608" s="5" t="s">
        <v>47</v>
      </c>
      <c r="D6608" s="3">
        <v>20718</v>
      </c>
    </row>
    <row r="6609" spans="1:4" x14ac:dyDescent="0.25">
      <c r="A6609" s="5">
        <v>2009</v>
      </c>
      <c r="B6609" s="5" t="s">
        <v>7</v>
      </c>
      <c r="C6609" s="5" t="s">
        <v>47</v>
      </c>
      <c r="D6609" s="3">
        <v>20467</v>
      </c>
    </row>
    <row r="6610" spans="1:4" x14ac:dyDescent="0.25">
      <c r="A6610" s="5">
        <v>2009</v>
      </c>
      <c r="B6610" s="5" t="s">
        <v>8</v>
      </c>
      <c r="C6610" s="5" t="s">
        <v>47</v>
      </c>
      <c r="D6610" s="3">
        <v>23498</v>
      </c>
    </row>
    <row r="6611" spans="1:4" x14ac:dyDescent="0.25">
      <c r="A6611" s="5">
        <v>2009</v>
      </c>
      <c r="B6611" s="5" t="s">
        <v>9</v>
      </c>
      <c r="C6611" s="5" t="s">
        <v>47</v>
      </c>
      <c r="D6611" s="3">
        <v>23786</v>
      </c>
    </row>
    <row r="6612" spans="1:4" x14ac:dyDescent="0.25">
      <c r="A6612" s="5">
        <v>2009</v>
      </c>
      <c r="B6612" s="5" t="s">
        <v>10</v>
      </c>
      <c r="C6612" s="5" t="s">
        <v>47</v>
      </c>
      <c r="D6612" s="3">
        <v>22150</v>
      </c>
    </row>
    <row r="6613" spans="1:4" x14ac:dyDescent="0.25">
      <c r="A6613" s="5">
        <v>2009</v>
      </c>
      <c r="B6613" s="5" t="s">
        <v>11</v>
      </c>
      <c r="C6613" s="5" t="s">
        <v>47</v>
      </c>
      <c r="D6613" s="3">
        <v>17816</v>
      </c>
    </row>
    <row r="6614" spans="1:4" x14ac:dyDescent="0.25">
      <c r="A6614" s="5">
        <v>2010</v>
      </c>
      <c r="B6614" s="5" t="s">
        <v>12</v>
      </c>
      <c r="C6614" s="5" t="s">
        <v>47</v>
      </c>
      <c r="D6614" s="3">
        <v>15839</v>
      </c>
    </row>
    <row r="6615" spans="1:4" x14ac:dyDescent="0.25">
      <c r="A6615" s="5">
        <v>2010</v>
      </c>
      <c r="B6615" s="5" t="s">
        <v>13</v>
      </c>
      <c r="C6615" s="5" t="s">
        <v>47</v>
      </c>
      <c r="D6615" s="3">
        <v>19801</v>
      </c>
    </row>
    <row r="6616" spans="1:4" x14ac:dyDescent="0.25">
      <c r="A6616" s="5">
        <v>2010</v>
      </c>
      <c r="B6616" s="5" t="s">
        <v>14</v>
      </c>
      <c r="C6616" s="5" t="s">
        <v>47</v>
      </c>
      <c r="D6616" s="3">
        <v>25512</v>
      </c>
    </row>
    <row r="6617" spans="1:4" x14ac:dyDescent="0.25">
      <c r="A6617" s="5">
        <v>2010</v>
      </c>
      <c r="B6617" s="5" t="s">
        <v>15</v>
      </c>
      <c r="C6617" s="5" t="s">
        <v>47</v>
      </c>
      <c r="D6617" s="3">
        <v>23182</v>
      </c>
    </row>
    <row r="6618" spans="1:4" x14ac:dyDescent="0.25">
      <c r="A6618" s="5">
        <v>2010</v>
      </c>
      <c r="B6618" s="5" t="s">
        <v>4</v>
      </c>
      <c r="C6618" s="5" t="s">
        <v>47</v>
      </c>
      <c r="D6618" s="3">
        <v>21597</v>
      </c>
    </row>
    <row r="6619" spans="1:4" x14ac:dyDescent="0.25">
      <c r="A6619" s="5">
        <v>2010</v>
      </c>
      <c r="B6619" s="5" t="s">
        <v>5</v>
      </c>
      <c r="C6619" s="5" t="s">
        <v>47</v>
      </c>
      <c r="D6619" s="3">
        <v>23848</v>
      </c>
    </row>
    <row r="6620" spans="1:4" x14ac:dyDescent="0.25">
      <c r="A6620" s="5">
        <v>2010</v>
      </c>
      <c r="B6620" s="5" t="s">
        <v>6</v>
      </c>
      <c r="C6620" s="5" t="s">
        <v>47</v>
      </c>
      <c r="D6620" s="3">
        <v>21179</v>
      </c>
    </row>
    <row r="6621" spans="1:4" x14ac:dyDescent="0.25">
      <c r="A6621" s="5">
        <v>2010</v>
      </c>
      <c r="B6621" s="5" t="s">
        <v>7</v>
      </c>
      <c r="C6621" s="5" t="s">
        <v>47</v>
      </c>
      <c r="D6621" s="3">
        <v>23467</v>
      </c>
    </row>
    <row r="6622" spans="1:4" x14ac:dyDescent="0.25">
      <c r="A6622" s="5">
        <v>2010</v>
      </c>
      <c r="B6622" s="5" t="s">
        <v>8</v>
      </c>
      <c r="C6622" s="5" t="s">
        <v>47</v>
      </c>
      <c r="D6622" s="3">
        <v>20948</v>
      </c>
    </row>
    <row r="6623" spans="1:4" x14ac:dyDescent="0.25">
      <c r="A6623" s="5">
        <v>2010</v>
      </c>
      <c r="B6623" s="5" t="s">
        <v>9</v>
      </c>
      <c r="C6623" s="5" t="s">
        <v>47</v>
      </c>
      <c r="D6623" s="3">
        <v>18109</v>
      </c>
    </row>
    <row r="6624" spans="1:4" x14ac:dyDescent="0.25">
      <c r="A6624" s="5">
        <v>2010</v>
      </c>
      <c r="B6624" s="5" t="s">
        <v>10</v>
      </c>
      <c r="C6624" s="5" t="s">
        <v>47</v>
      </c>
      <c r="D6624" s="3">
        <v>15927</v>
      </c>
    </row>
    <row r="6625" spans="1:4" x14ac:dyDescent="0.25">
      <c r="A6625" s="5">
        <v>2010</v>
      </c>
      <c r="B6625" s="5" t="s">
        <v>11</v>
      </c>
      <c r="C6625" s="5" t="s">
        <v>47</v>
      </c>
      <c r="D6625" s="3">
        <v>14490</v>
      </c>
    </row>
    <row r="6626" spans="1:4" x14ac:dyDescent="0.25">
      <c r="A6626" s="5">
        <v>2011</v>
      </c>
      <c r="B6626" s="5" t="s">
        <v>12</v>
      </c>
      <c r="C6626" s="5" t="s">
        <v>47</v>
      </c>
      <c r="D6626" s="3">
        <v>10275</v>
      </c>
    </row>
    <row r="6627" spans="1:4" x14ac:dyDescent="0.25">
      <c r="A6627" s="5">
        <v>2011</v>
      </c>
      <c r="B6627" s="5" t="s">
        <v>13</v>
      </c>
      <c r="C6627" s="5" t="s">
        <v>47</v>
      </c>
      <c r="D6627" s="3">
        <v>11240</v>
      </c>
    </row>
    <row r="6628" spans="1:4" x14ac:dyDescent="0.25">
      <c r="A6628" s="5">
        <v>2011</v>
      </c>
      <c r="B6628" s="5" t="s">
        <v>14</v>
      </c>
      <c r="C6628" s="5" t="s">
        <v>47</v>
      </c>
      <c r="D6628" s="3">
        <v>9623</v>
      </c>
    </row>
    <row r="6629" spans="1:4" x14ac:dyDescent="0.25">
      <c r="A6629" s="5">
        <v>2011</v>
      </c>
      <c r="B6629" s="5" t="s">
        <v>15</v>
      </c>
      <c r="C6629" s="5" t="s">
        <v>47</v>
      </c>
      <c r="D6629" s="3">
        <v>8535</v>
      </c>
    </row>
    <row r="6630" spans="1:4" x14ac:dyDescent="0.25">
      <c r="A6630" s="5">
        <v>2011</v>
      </c>
      <c r="B6630" s="5" t="s">
        <v>4</v>
      </c>
      <c r="C6630" s="5" t="s">
        <v>47</v>
      </c>
      <c r="D6630" s="3">
        <v>10533</v>
      </c>
    </row>
    <row r="6631" spans="1:4" x14ac:dyDescent="0.25">
      <c r="A6631" s="5">
        <v>2011</v>
      </c>
      <c r="B6631" s="5" t="s">
        <v>5</v>
      </c>
      <c r="C6631" s="5" t="s">
        <v>47</v>
      </c>
      <c r="D6631" s="3">
        <v>10501</v>
      </c>
    </row>
    <row r="6632" spans="1:4" x14ac:dyDescent="0.25">
      <c r="A6632" s="5">
        <v>2011</v>
      </c>
      <c r="B6632" s="5" t="s">
        <v>6</v>
      </c>
      <c r="C6632" s="5" t="s">
        <v>47</v>
      </c>
      <c r="D6632" s="3">
        <v>5711</v>
      </c>
    </row>
    <row r="6633" spans="1:4" x14ac:dyDescent="0.25">
      <c r="A6633" s="5">
        <v>2011</v>
      </c>
      <c r="B6633" s="5" t="s">
        <v>7</v>
      </c>
      <c r="C6633" s="5" t="s">
        <v>47</v>
      </c>
      <c r="D6633" s="3">
        <v>6419</v>
      </c>
    </row>
    <row r="6634" spans="1:4" x14ac:dyDescent="0.25">
      <c r="A6634" s="5">
        <v>2011</v>
      </c>
      <c r="B6634" s="5" t="s">
        <v>8</v>
      </c>
      <c r="C6634" s="5" t="s">
        <v>47</v>
      </c>
      <c r="D6634" s="3">
        <v>10323</v>
      </c>
    </row>
    <row r="6635" spans="1:4" x14ac:dyDescent="0.25">
      <c r="A6635" s="5">
        <v>2011</v>
      </c>
      <c r="B6635" s="5" t="s">
        <v>9</v>
      </c>
      <c r="C6635" s="5" t="s">
        <v>47</v>
      </c>
      <c r="D6635" s="3">
        <v>10802</v>
      </c>
    </row>
    <row r="6636" spans="1:4" x14ac:dyDescent="0.25">
      <c r="A6636" s="5">
        <v>2011</v>
      </c>
      <c r="B6636" s="5" t="s">
        <v>10</v>
      </c>
      <c r="C6636" s="5" t="s">
        <v>47</v>
      </c>
      <c r="D6636" s="3">
        <v>12694</v>
      </c>
    </row>
    <row r="6637" spans="1:4" x14ac:dyDescent="0.25">
      <c r="A6637" s="5">
        <v>2011</v>
      </c>
      <c r="B6637" s="5" t="s">
        <v>11</v>
      </c>
      <c r="C6637" s="5" t="s">
        <v>47</v>
      </c>
      <c r="D6637" s="3">
        <v>10890</v>
      </c>
    </row>
    <row r="6638" spans="1:4" x14ac:dyDescent="0.25">
      <c r="A6638" s="5">
        <v>2012</v>
      </c>
      <c r="B6638" s="5" t="s">
        <v>12</v>
      </c>
      <c r="C6638" s="5" t="s">
        <v>47</v>
      </c>
      <c r="D6638" s="3">
        <v>9624</v>
      </c>
    </row>
    <row r="6639" spans="1:4" x14ac:dyDescent="0.25">
      <c r="A6639" s="5">
        <v>2012</v>
      </c>
      <c r="B6639" s="5" t="s">
        <v>13</v>
      </c>
      <c r="C6639" s="5" t="s">
        <v>47</v>
      </c>
      <c r="D6639" s="3">
        <v>8917</v>
      </c>
    </row>
    <row r="6640" spans="1:4" x14ac:dyDescent="0.25">
      <c r="A6640" s="5">
        <v>2012</v>
      </c>
      <c r="B6640" s="5" t="s">
        <v>14</v>
      </c>
      <c r="C6640" s="5" t="s">
        <v>47</v>
      </c>
      <c r="D6640" s="3">
        <v>11433</v>
      </c>
    </row>
    <row r="6641" spans="1:4" x14ac:dyDescent="0.25">
      <c r="A6641" s="5">
        <v>2012</v>
      </c>
      <c r="B6641" s="5" t="s">
        <v>15</v>
      </c>
      <c r="C6641" s="5" t="s">
        <v>47</v>
      </c>
      <c r="D6641" s="3">
        <v>10499</v>
      </c>
    </row>
    <row r="6642" spans="1:4" x14ac:dyDescent="0.25">
      <c r="A6642" s="5">
        <v>2012</v>
      </c>
      <c r="B6642" s="5" t="s">
        <v>4</v>
      </c>
      <c r="C6642" s="5" t="s">
        <v>47</v>
      </c>
      <c r="D6642" s="3">
        <v>13781</v>
      </c>
    </row>
    <row r="6643" spans="1:4" x14ac:dyDescent="0.25">
      <c r="A6643" s="5">
        <v>2012</v>
      </c>
      <c r="B6643" s="5" t="s">
        <v>5</v>
      </c>
      <c r="C6643" s="5" t="s">
        <v>47</v>
      </c>
      <c r="D6643" s="3">
        <v>11737</v>
      </c>
    </row>
    <row r="6644" spans="1:4" x14ac:dyDescent="0.25">
      <c r="A6644" s="5">
        <v>2012</v>
      </c>
      <c r="B6644" s="5" t="s">
        <v>6</v>
      </c>
      <c r="C6644" s="5" t="s">
        <v>47</v>
      </c>
      <c r="D6644" s="3">
        <v>10733</v>
      </c>
    </row>
    <row r="6645" spans="1:4" x14ac:dyDescent="0.25">
      <c r="A6645" s="5">
        <v>2012</v>
      </c>
      <c r="B6645" s="5" t="s">
        <v>7</v>
      </c>
      <c r="C6645" s="5" t="s">
        <v>47</v>
      </c>
      <c r="D6645" s="3">
        <v>11204</v>
      </c>
    </row>
    <row r="6646" spans="1:4" x14ac:dyDescent="0.25">
      <c r="A6646" s="5">
        <v>2012</v>
      </c>
      <c r="B6646" s="5" t="s">
        <v>8</v>
      </c>
      <c r="C6646" s="5" t="s">
        <v>47</v>
      </c>
      <c r="D6646" s="3">
        <v>10368</v>
      </c>
    </row>
    <row r="6647" spans="1:4" x14ac:dyDescent="0.25">
      <c r="A6647" s="5">
        <v>2012</v>
      </c>
      <c r="B6647" s="5" t="s">
        <v>9</v>
      </c>
      <c r="C6647" s="5" t="s">
        <v>47</v>
      </c>
      <c r="D6647" s="3">
        <v>11492</v>
      </c>
    </row>
    <row r="6648" spans="1:4" x14ac:dyDescent="0.25">
      <c r="A6648" s="5">
        <v>2012</v>
      </c>
      <c r="B6648" s="5" t="s">
        <v>10</v>
      </c>
      <c r="C6648" s="5" t="s">
        <v>47</v>
      </c>
      <c r="D6648" s="3">
        <v>10579</v>
      </c>
    </row>
    <row r="6649" spans="1:4" x14ac:dyDescent="0.25">
      <c r="A6649" s="5">
        <v>2012</v>
      </c>
      <c r="B6649" s="5" t="s">
        <v>11</v>
      </c>
      <c r="C6649" s="5" t="s">
        <v>47</v>
      </c>
      <c r="D6649" s="3">
        <v>9993</v>
      </c>
    </row>
    <row r="6650" spans="1:4" x14ac:dyDescent="0.25">
      <c r="A6650" s="5">
        <v>2013</v>
      </c>
      <c r="B6650" s="5" t="s">
        <v>12</v>
      </c>
      <c r="C6650" s="5" t="s">
        <v>47</v>
      </c>
      <c r="D6650" s="3">
        <v>8435</v>
      </c>
    </row>
    <row r="6651" spans="1:4" x14ac:dyDescent="0.25">
      <c r="A6651" s="5">
        <v>2013</v>
      </c>
      <c r="B6651" s="5" t="s">
        <v>13</v>
      </c>
      <c r="C6651" s="5" t="s">
        <v>47</v>
      </c>
      <c r="D6651" s="3">
        <v>8199</v>
      </c>
    </row>
    <row r="6652" spans="1:4" x14ac:dyDescent="0.25">
      <c r="A6652" s="5">
        <v>2013</v>
      </c>
      <c r="B6652" s="5" t="s">
        <v>14</v>
      </c>
      <c r="C6652" s="5" t="s">
        <v>47</v>
      </c>
      <c r="D6652" s="3">
        <v>7584</v>
      </c>
    </row>
    <row r="6653" spans="1:4" x14ac:dyDescent="0.25">
      <c r="A6653" s="5">
        <v>2013</v>
      </c>
      <c r="B6653" s="5" t="s">
        <v>15</v>
      </c>
      <c r="C6653" s="5" t="s">
        <v>47</v>
      </c>
      <c r="D6653" s="3">
        <v>7208</v>
      </c>
    </row>
    <row r="6654" spans="1:4" x14ac:dyDescent="0.25">
      <c r="A6654" s="5">
        <v>2013</v>
      </c>
      <c r="B6654" s="5" t="s">
        <v>4</v>
      </c>
      <c r="C6654" s="5" t="s">
        <v>47</v>
      </c>
      <c r="D6654" s="3">
        <v>9046</v>
      </c>
    </row>
    <row r="6655" spans="1:4" x14ac:dyDescent="0.25">
      <c r="A6655" s="5">
        <v>2013</v>
      </c>
      <c r="B6655" s="5" t="s">
        <v>5</v>
      </c>
      <c r="C6655" s="5" t="s">
        <v>47</v>
      </c>
      <c r="D6655" s="3">
        <v>7173</v>
      </c>
    </row>
    <row r="6656" spans="1:4" x14ac:dyDescent="0.25">
      <c r="A6656" s="5">
        <v>2013</v>
      </c>
      <c r="B6656" s="5" t="s">
        <v>6</v>
      </c>
      <c r="C6656" s="5" t="s">
        <v>47</v>
      </c>
      <c r="D6656" s="3">
        <v>9168</v>
      </c>
    </row>
    <row r="6657" spans="1:4" x14ac:dyDescent="0.25">
      <c r="A6657" s="5">
        <v>2013</v>
      </c>
      <c r="B6657" s="5" t="s">
        <v>7</v>
      </c>
      <c r="C6657" s="5" t="s">
        <v>47</v>
      </c>
      <c r="D6657" s="3">
        <v>7259</v>
      </c>
    </row>
    <row r="6658" spans="1:4" x14ac:dyDescent="0.25">
      <c r="A6658" s="5">
        <v>2013</v>
      </c>
      <c r="B6658" s="5" t="s">
        <v>8</v>
      </c>
      <c r="C6658" s="5" t="s">
        <v>47</v>
      </c>
      <c r="D6658" s="3">
        <v>6799</v>
      </c>
    </row>
    <row r="6659" spans="1:4" x14ac:dyDescent="0.25">
      <c r="A6659" s="5">
        <v>2013</v>
      </c>
      <c r="B6659" s="5" t="s">
        <v>9</v>
      </c>
      <c r="C6659" s="5" t="s">
        <v>47</v>
      </c>
      <c r="D6659" s="3">
        <v>8090</v>
      </c>
    </row>
    <row r="6660" spans="1:4" x14ac:dyDescent="0.25">
      <c r="A6660" s="5">
        <v>2013</v>
      </c>
      <c r="B6660" s="5" t="s">
        <v>10</v>
      </c>
      <c r="C6660" s="5" t="s">
        <v>47</v>
      </c>
      <c r="D6660" s="3">
        <v>8159</v>
      </c>
    </row>
    <row r="6661" spans="1:4" x14ac:dyDescent="0.25">
      <c r="A6661" s="5">
        <v>2013</v>
      </c>
      <c r="B6661" s="5" t="s">
        <v>11</v>
      </c>
      <c r="C6661" s="5" t="s">
        <v>47</v>
      </c>
      <c r="D6661" s="3">
        <v>6122</v>
      </c>
    </row>
    <row r="6662" spans="1:4" x14ac:dyDescent="0.25">
      <c r="A6662" s="5">
        <v>2014</v>
      </c>
      <c r="B6662" s="5" t="s">
        <v>12</v>
      </c>
      <c r="C6662" s="5" t="s">
        <v>47</v>
      </c>
      <c r="D6662" s="3">
        <v>4926</v>
      </c>
    </row>
    <row r="6663" spans="1:4" x14ac:dyDescent="0.25">
      <c r="A6663" s="5">
        <v>2014</v>
      </c>
      <c r="B6663" s="5" t="s">
        <v>13</v>
      </c>
      <c r="C6663" s="5" t="s">
        <v>47</v>
      </c>
      <c r="D6663" s="3">
        <v>5003</v>
      </c>
    </row>
    <row r="6664" spans="1:4" x14ac:dyDescent="0.25">
      <c r="A6664" s="5">
        <v>2014</v>
      </c>
      <c r="B6664" s="5" t="s">
        <v>14</v>
      </c>
      <c r="C6664" s="5" t="s">
        <v>47</v>
      </c>
      <c r="D6664" s="3">
        <v>4786</v>
      </c>
    </row>
    <row r="6665" spans="1:4" x14ac:dyDescent="0.25">
      <c r="A6665" s="5">
        <v>2014</v>
      </c>
      <c r="B6665" s="5" t="s">
        <v>15</v>
      </c>
      <c r="C6665" s="5" t="s">
        <v>47</v>
      </c>
      <c r="D6665" s="3">
        <v>5029</v>
      </c>
    </row>
    <row r="6666" spans="1:4" x14ac:dyDescent="0.25">
      <c r="A6666" s="5">
        <v>2014</v>
      </c>
      <c r="B6666" s="5" t="s">
        <v>4</v>
      </c>
      <c r="C6666" s="5" t="s">
        <v>47</v>
      </c>
      <c r="D6666" s="3">
        <v>4455</v>
      </c>
    </row>
    <row r="6667" spans="1:4" x14ac:dyDescent="0.25">
      <c r="A6667" s="5">
        <v>2014</v>
      </c>
      <c r="B6667" s="5" t="s">
        <v>5</v>
      </c>
      <c r="C6667" s="5" t="s">
        <v>47</v>
      </c>
      <c r="D6667" s="3">
        <v>4207</v>
      </c>
    </row>
    <row r="6668" spans="1:4" x14ac:dyDescent="0.25">
      <c r="A6668" s="5">
        <v>2014</v>
      </c>
      <c r="B6668" s="5" t="s">
        <v>6</v>
      </c>
      <c r="C6668" s="5" t="s">
        <v>47</v>
      </c>
      <c r="D6668" s="3">
        <v>2432</v>
      </c>
    </row>
    <row r="6669" spans="1:4" x14ac:dyDescent="0.25">
      <c r="A6669" s="5">
        <v>2014</v>
      </c>
      <c r="B6669" s="5" t="s">
        <v>7</v>
      </c>
      <c r="C6669" s="5" t="s">
        <v>47</v>
      </c>
      <c r="D6669" s="3">
        <v>3458</v>
      </c>
    </row>
    <row r="6670" spans="1:4" x14ac:dyDescent="0.25">
      <c r="A6670" s="5">
        <v>2014</v>
      </c>
      <c r="B6670" s="5" t="s">
        <v>8</v>
      </c>
      <c r="C6670" s="5" t="s">
        <v>47</v>
      </c>
      <c r="D6670" s="3">
        <v>5467</v>
      </c>
    </row>
    <row r="6671" spans="1:4" x14ac:dyDescent="0.25">
      <c r="A6671" s="5">
        <v>2014</v>
      </c>
      <c r="B6671" s="5" t="s">
        <v>9</v>
      </c>
      <c r="C6671" s="5" t="s">
        <v>47</v>
      </c>
      <c r="D6671" s="3">
        <v>6820</v>
      </c>
    </row>
    <row r="6672" spans="1:4" x14ac:dyDescent="0.25">
      <c r="A6672" s="5">
        <v>2014</v>
      </c>
      <c r="B6672" s="5" t="s">
        <v>10</v>
      </c>
      <c r="C6672" s="5" t="s">
        <v>47</v>
      </c>
      <c r="D6672" s="3">
        <v>4754</v>
      </c>
    </row>
    <row r="6673" spans="1:4" x14ac:dyDescent="0.25">
      <c r="A6673" s="5">
        <v>2014</v>
      </c>
      <c r="B6673" s="5" t="s">
        <v>11</v>
      </c>
      <c r="C6673" s="5" t="s">
        <v>47</v>
      </c>
      <c r="D6673" s="3">
        <v>4478</v>
      </c>
    </row>
    <row r="6674" spans="1:4" x14ac:dyDescent="0.25">
      <c r="A6674" s="5">
        <v>2015</v>
      </c>
      <c r="B6674" s="5" t="s">
        <v>12</v>
      </c>
      <c r="C6674" s="5" t="s">
        <v>47</v>
      </c>
      <c r="D6674" s="3">
        <v>4306</v>
      </c>
    </row>
    <row r="6675" spans="1:4" x14ac:dyDescent="0.25">
      <c r="A6675" s="5">
        <v>2015</v>
      </c>
      <c r="B6675" s="5" t="s">
        <v>13</v>
      </c>
      <c r="C6675" s="5" t="s">
        <v>47</v>
      </c>
      <c r="D6675" s="3">
        <v>4520</v>
      </c>
    </row>
    <row r="6676" spans="1:4" x14ac:dyDescent="0.25">
      <c r="A6676" s="5">
        <v>2015</v>
      </c>
      <c r="B6676" s="5" t="s">
        <v>14</v>
      </c>
      <c r="C6676" s="5" t="s">
        <v>47</v>
      </c>
      <c r="D6676" s="3">
        <v>12194</v>
      </c>
    </row>
    <row r="6677" spans="1:4" x14ac:dyDescent="0.25">
      <c r="A6677" s="5">
        <v>2015</v>
      </c>
      <c r="B6677" s="5" t="s">
        <v>15</v>
      </c>
      <c r="C6677" s="5" t="s">
        <v>47</v>
      </c>
      <c r="D6677" s="3">
        <v>17868</v>
      </c>
    </row>
    <row r="6678" spans="1:4" x14ac:dyDescent="0.25">
      <c r="A6678" s="5">
        <v>2015</v>
      </c>
      <c r="B6678" s="5" t="s">
        <v>4</v>
      </c>
      <c r="C6678" s="5" t="s">
        <v>47</v>
      </c>
      <c r="D6678" s="3">
        <v>7594</v>
      </c>
    </row>
    <row r="6679" spans="1:4" x14ac:dyDescent="0.25">
      <c r="A6679" s="5">
        <v>2015</v>
      </c>
      <c r="B6679" s="5" t="s">
        <v>5</v>
      </c>
      <c r="C6679" s="5" t="s">
        <v>47</v>
      </c>
      <c r="D6679" s="3">
        <v>14380</v>
      </c>
    </row>
    <row r="6680" spans="1:4" x14ac:dyDescent="0.25">
      <c r="A6680" s="5">
        <v>2015</v>
      </c>
      <c r="B6680" s="5" t="s">
        <v>6</v>
      </c>
      <c r="C6680" s="5" t="s">
        <v>47</v>
      </c>
      <c r="D6680" s="3">
        <v>15495</v>
      </c>
    </row>
    <row r="6681" spans="1:4" x14ac:dyDescent="0.25">
      <c r="A6681" s="5">
        <v>2015</v>
      </c>
      <c r="B6681" s="5" t="s">
        <v>7</v>
      </c>
      <c r="C6681" s="5" t="s">
        <v>47</v>
      </c>
      <c r="D6681" s="3">
        <v>14971</v>
      </c>
    </row>
    <row r="6682" spans="1:4" x14ac:dyDescent="0.25">
      <c r="A6682" s="5">
        <v>2015</v>
      </c>
      <c r="B6682" s="5" t="s">
        <v>8</v>
      </c>
      <c r="C6682" s="5" t="s">
        <v>47</v>
      </c>
      <c r="D6682" s="3">
        <v>17440</v>
      </c>
    </row>
    <row r="6683" spans="1:4" x14ac:dyDescent="0.25">
      <c r="A6683" s="5">
        <v>2015</v>
      </c>
      <c r="B6683" s="5" t="s">
        <v>9</v>
      </c>
      <c r="C6683" s="5" t="s">
        <v>47</v>
      </c>
      <c r="D6683" s="3">
        <v>17949</v>
      </c>
    </row>
    <row r="6684" spans="1:4" x14ac:dyDescent="0.25">
      <c r="A6684" s="5">
        <v>2015</v>
      </c>
      <c r="B6684" s="5" t="s">
        <v>10</v>
      </c>
      <c r="C6684" s="5" t="s">
        <v>47</v>
      </c>
      <c r="D6684" s="3">
        <v>17144</v>
      </c>
    </row>
    <row r="6685" spans="1:4" x14ac:dyDescent="0.25">
      <c r="A6685" s="5">
        <v>2015</v>
      </c>
      <c r="B6685" s="5" t="s">
        <v>11</v>
      </c>
      <c r="C6685" s="5" t="s">
        <v>47</v>
      </c>
      <c r="D6685" s="3">
        <v>15760</v>
      </c>
    </row>
    <row r="6686" spans="1:4" x14ac:dyDescent="0.25">
      <c r="A6686" s="5">
        <v>2016</v>
      </c>
      <c r="B6686" s="5" t="s">
        <v>12</v>
      </c>
      <c r="C6686" s="5" t="s">
        <v>47</v>
      </c>
      <c r="D6686" s="3">
        <v>15343</v>
      </c>
    </row>
    <row r="6687" spans="1:4" x14ac:dyDescent="0.25">
      <c r="A6687" s="5">
        <v>2016</v>
      </c>
      <c r="B6687" s="5" t="s">
        <v>13</v>
      </c>
      <c r="C6687" s="5" t="s">
        <v>47</v>
      </c>
      <c r="D6687" s="3">
        <v>16550</v>
      </c>
    </row>
    <row r="6688" spans="1:4" x14ac:dyDescent="0.25">
      <c r="A6688" s="5">
        <v>2016</v>
      </c>
      <c r="B6688" s="5" t="s">
        <v>14</v>
      </c>
      <c r="C6688" s="5" t="s">
        <v>47</v>
      </c>
      <c r="D6688" s="3">
        <v>19271</v>
      </c>
    </row>
    <row r="6689" spans="1:4" x14ac:dyDescent="0.25">
      <c r="A6689" s="5">
        <v>2016</v>
      </c>
      <c r="B6689" s="5" t="s">
        <v>15</v>
      </c>
      <c r="C6689" s="5" t="s">
        <v>47</v>
      </c>
      <c r="D6689" s="3">
        <v>20890</v>
      </c>
    </row>
    <row r="6690" spans="1:4" x14ac:dyDescent="0.25">
      <c r="A6690" s="5">
        <v>2016</v>
      </c>
      <c r="B6690" s="5" t="s">
        <v>4</v>
      </c>
      <c r="C6690" s="5" t="s">
        <v>47</v>
      </c>
      <c r="D6690" s="3">
        <v>21012</v>
      </c>
    </row>
    <row r="6691" spans="1:4" x14ac:dyDescent="0.25">
      <c r="A6691" s="5">
        <v>2016</v>
      </c>
      <c r="B6691" s="5" t="s">
        <v>5</v>
      </c>
      <c r="C6691" s="5" t="s">
        <v>47</v>
      </c>
      <c r="D6691" s="3">
        <v>19446</v>
      </c>
    </row>
    <row r="6692" spans="1:4" x14ac:dyDescent="0.25">
      <c r="A6692" s="5">
        <v>2016</v>
      </c>
      <c r="B6692" s="5" t="s">
        <v>6</v>
      </c>
      <c r="C6692" s="5" t="s">
        <v>47</v>
      </c>
      <c r="D6692" s="3">
        <v>16166</v>
      </c>
    </row>
    <row r="6693" spans="1:4" x14ac:dyDescent="0.25">
      <c r="A6693" s="5">
        <v>2016</v>
      </c>
      <c r="B6693" s="5" t="s">
        <v>7</v>
      </c>
      <c r="C6693" s="5" t="s">
        <v>47</v>
      </c>
      <c r="D6693" s="3">
        <v>19967</v>
      </c>
    </row>
    <row r="6694" spans="1:4" x14ac:dyDescent="0.25">
      <c r="A6694" s="5">
        <v>2016</v>
      </c>
      <c r="B6694" s="5" t="s">
        <v>8</v>
      </c>
      <c r="C6694" s="5" t="s">
        <v>47</v>
      </c>
      <c r="D6694" s="3">
        <v>20030</v>
      </c>
    </row>
    <row r="6695" spans="1:4" x14ac:dyDescent="0.25">
      <c r="A6695" s="5">
        <v>2016</v>
      </c>
      <c r="B6695" s="5" t="s">
        <v>9</v>
      </c>
      <c r="C6695" s="5" t="s">
        <v>47</v>
      </c>
      <c r="D6695" s="3">
        <v>17335</v>
      </c>
    </row>
    <row r="6696" spans="1:4" x14ac:dyDescent="0.25">
      <c r="A6696" s="5">
        <v>2016</v>
      </c>
      <c r="B6696" s="5" t="s">
        <v>10</v>
      </c>
      <c r="C6696" s="5" t="s">
        <v>47</v>
      </c>
      <c r="D6696" s="3">
        <v>19578</v>
      </c>
    </row>
    <row r="6697" spans="1:4" x14ac:dyDescent="0.25">
      <c r="A6697" s="5">
        <v>2016</v>
      </c>
      <c r="B6697" s="5" t="s">
        <v>11</v>
      </c>
      <c r="C6697" s="5" t="s">
        <v>47</v>
      </c>
      <c r="D6697" s="3">
        <v>11897</v>
      </c>
    </row>
    <row r="6698" spans="1:4" x14ac:dyDescent="0.25">
      <c r="A6698" s="5">
        <v>2017</v>
      </c>
      <c r="B6698" s="5" t="s">
        <v>12</v>
      </c>
      <c r="C6698" s="5" t="s">
        <v>47</v>
      </c>
      <c r="D6698" s="3">
        <v>13841</v>
      </c>
    </row>
    <row r="6699" spans="1:4" x14ac:dyDescent="0.25">
      <c r="A6699" s="5">
        <v>2017</v>
      </c>
      <c r="B6699" s="5" t="s">
        <v>13</v>
      </c>
      <c r="C6699" s="5" t="s">
        <v>47</v>
      </c>
      <c r="D6699" s="3">
        <v>12420</v>
      </c>
    </row>
    <row r="6700" spans="1:4" x14ac:dyDescent="0.25">
      <c r="A6700" s="5">
        <v>2017</v>
      </c>
      <c r="B6700" s="5" t="s">
        <v>14</v>
      </c>
      <c r="C6700" s="5" t="s">
        <v>47</v>
      </c>
      <c r="D6700" s="3">
        <v>17946</v>
      </c>
    </row>
    <row r="6701" spans="1:4" x14ac:dyDescent="0.25">
      <c r="A6701" s="5">
        <v>2017</v>
      </c>
      <c r="B6701" s="5" t="s">
        <v>15</v>
      </c>
      <c r="C6701" s="5" t="s">
        <v>47</v>
      </c>
      <c r="D6701" s="3">
        <v>15697</v>
      </c>
    </row>
    <row r="6702" spans="1:4" x14ac:dyDescent="0.25">
      <c r="A6702" s="5">
        <v>2017</v>
      </c>
      <c r="B6702" s="5" t="s">
        <v>4</v>
      </c>
      <c r="C6702" s="5" t="s">
        <v>47</v>
      </c>
      <c r="D6702" s="3">
        <v>18436</v>
      </c>
    </row>
    <row r="6703" spans="1:4" x14ac:dyDescent="0.25">
      <c r="A6703" s="5">
        <v>2017</v>
      </c>
      <c r="B6703" s="5" t="s">
        <v>5</v>
      </c>
      <c r="C6703" s="5" t="s">
        <v>47</v>
      </c>
      <c r="D6703" s="3">
        <v>16419</v>
      </c>
    </row>
    <row r="6704" spans="1:4" x14ac:dyDescent="0.25">
      <c r="A6704" s="5">
        <v>2017</v>
      </c>
      <c r="B6704" s="5" t="s">
        <v>6</v>
      </c>
      <c r="C6704" s="5" t="s">
        <v>47</v>
      </c>
      <c r="D6704" s="3">
        <v>23478</v>
      </c>
    </row>
    <row r="6705" spans="1:4" x14ac:dyDescent="0.25">
      <c r="A6705" s="5">
        <v>2017</v>
      </c>
      <c r="B6705" s="5" t="s">
        <v>7</v>
      </c>
      <c r="C6705" s="5" t="s">
        <v>47</v>
      </c>
      <c r="D6705" s="3">
        <v>29149</v>
      </c>
    </row>
    <row r="6706" spans="1:4" x14ac:dyDescent="0.25">
      <c r="A6706" s="5">
        <v>2017</v>
      </c>
      <c r="B6706" s="5" t="s">
        <v>8</v>
      </c>
      <c r="C6706" s="5" t="s">
        <v>47</v>
      </c>
      <c r="D6706" s="3">
        <v>31615</v>
      </c>
    </row>
    <row r="6707" spans="1:4" x14ac:dyDescent="0.25">
      <c r="A6707" s="5">
        <v>2017</v>
      </c>
      <c r="B6707" s="5" t="s">
        <v>9</v>
      </c>
      <c r="C6707" s="5" t="s">
        <v>47</v>
      </c>
      <c r="D6707" s="3">
        <v>30015</v>
      </c>
    </row>
    <row r="6708" spans="1:4" x14ac:dyDescent="0.25">
      <c r="A6708" s="5">
        <v>2017</v>
      </c>
      <c r="B6708" s="5" t="s">
        <v>10</v>
      </c>
      <c r="C6708" s="5" t="s">
        <v>47</v>
      </c>
      <c r="D6708" s="3">
        <v>31151</v>
      </c>
    </row>
    <row r="6709" spans="1:4" x14ac:dyDescent="0.25">
      <c r="A6709" s="5">
        <v>2017</v>
      </c>
      <c r="B6709" s="5" t="s">
        <v>11</v>
      </c>
      <c r="C6709" s="5" t="s">
        <v>47</v>
      </c>
      <c r="D6709" s="3">
        <v>26162</v>
      </c>
    </row>
    <row r="6710" spans="1:4" x14ac:dyDescent="0.25">
      <c r="A6710" s="5">
        <v>2018</v>
      </c>
      <c r="B6710" s="5" t="s">
        <v>12</v>
      </c>
      <c r="C6710" s="5" t="s">
        <v>47</v>
      </c>
      <c r="D6710" s="3">
        <v>28404</v>
      </c>
    </row>
    <row r="6711" spans="1:4" x14ac:dyDescent="0.25">
      <c r="A6711" s="5">
        <v>2018</v>
      </c>
      <c r="B6711" s="5" t="s">
        <v>13</v>
      </c>
      <c r="C6711" s="5" t="s">
        <v>47</v>
      </c>
      <c r="D6711" s="3">
        <v>32343</v>
      </c>
    </row>
    <row r="6712" spans="1:4" x14ac:dyDescent="0.25">
      <c r="A6712" s="5">
        <v>2018</v>
      </c>
      <c r="B6712" s="5" t="s">
        <v>14</v>
      </c>
      <c r="C6712" s="5" t="s">
        <v>47</v>
      </c>
      <c r="D6712" s="3">
        <v>40550</v>
      </c>
    </row>
    <row r="6713" spans="1:4" x14ac:dyDescent="0.25">
      <c r="A6713" s="5">
        <v>2018</v>
      </c>
      <c r="B6713" s="5" t="s">
        <v>15</v>
      </c>
      <c r="C6713" s="5" t="s">
        <v>47</v>
      </c>
      <c r="D6713" s="3">
        <v>39678</v>
      </c>
    </row>
    <row r="6714" spans="1:4" x14ac:dyDescent="0.25">
      <c r="A6714" s="5">
        <v>2018</v>
      </c>
      <c r="B6714" s="5" t="s">
        <v>4</v>
      </c>
      <c r="C6714" s="5" t="s">
        <v>47</v>
      </c>
      <c r="D6714" s="3">
        <v>40968</v>
      </c>
    </row>
    <row r="6715" spans="1:4" x14ac:dyDescent="0.25">
      <c r="A6715" s="5">
        <v>2018</v>
      </c>
      <c r="B6715" s="5" t="s">
        <v>5</v>
      </c>
      <c r="C6715" s="5" t="s">
        <v>47</v>
      </c>
      <c r="D6715" s="3">
        <v>42729</v>
      </c>
    </row>
    <row r="6716" spans="1:4" x14ac:dyDescent="0.25">
      <c r="A6716" s="5">
        <v>2018</v>
      </c>
      <c r="B6716" s="5" t="s">
        <v>6</v>
      </c>
      <c r="C6716" s="5" t="s">
        <v>47</v>
      </c>
      <c r="D6716" s="3">
        <v>39742</v>
      </c>
    </row>
    <row r="6717" spans="1:4" x14ac:dyDescent="0.25">
      <c r="A6717" s="5">
        <v>2018</v>
      </c>
      <c r="B6717" s="5" t="s">
        <v>7</v>
      </c>
      <c r="C6717" s="5" t="s">
        <v>47</v>
      </c>
      <c r="D6717" s="3">
        <v>42097</v>
      </c>
    </row>
    <row r="6718" spans="1:4" x14ac:dyDescent="0.25">
      <c r="A6718" s="5">
        <v>2018</v>
      </c>
      <c r="B6718" s="5" t="s">
        <v>8</v>
      </c>
      <c r="C6718" s="5" t="s">
        <v>47</v>
      </c>
      <c r="D6718" s="3">
        <v>40967</v>
      </c>
    </row>
    <row r="6719" spans="1:4" x14ac:dyDescent="0.25">
      <c r="A6719" s="5">
        <v>2018</v>
      </c>
      <c r="B6719" s="5" t="s">
        <v>9</v>
      </c>
      <c r="C6719" s="5" t="s">
        <v>47</v>
      </c>
      <c r="D6719" s="3">
        <v>44557</v>
      </c>
    </row>
    <row r="6720" spans="1:4" x14ac:dyDescent="0.25">
      <c r="A6720" s="5">
        <v>2018</v>
      </c>
      <c r="B6720" s="5" t="s">
        <v>10</v>
      </c>
      <c r="C6720" s="5" t="s">
        <v>47</v>
      </c>
      <c r="D6720" s="3">
        <v>40143</v>
      </c>
    </row>
    <row r="6721" spans="1:4" x14ac:dyDescent="0.25">
      <c r="A6721" s="5">
        <v>2018</v>
      </c>
      <c r="B6721" s="5" t="s">
        <v>11</v>
      </c>
      <c r="C6721" s="5" t="s">
        <v>47</v>
      </c>
      <c r="D6721" s="3">
        <v>34963</v>
      </c>
    </row>
    <row r="6722" spans="1:4" x14ac:dyDescent="0.25">
      <c r="A6722" s="5">
        <v>2019</v>
      </c>
      <c r="B6722" s="5" t="s">
        <v>12</v>
      </c>
      <c r="C6722" s="5" t="s">
        <v>47</v>
      </c>
      <c r="D6722" s="3">
        <v>32395</v>
      </c>
    </row>
    <row r="6723" spans="1:4" x14ac:dyDescent="0.25">
      <c r="A6723" s="5">
        <v>2019</v>
      </c>
      <c r="B6723" s="5" t="s">
        <v>13</v>
      </c>
      <c r="C6723" s="5" t="s">
        <v>47</v>
      </c>
      <c r="D6723" s="3">
        <v>34529</v>
      </c>
    </row>
    <row r="6724" spans="1:4" x14ac:dyDescent="0.25">
      <c r="A6724" s="5">
        <v>2019</v>
      </c>
      <c r="B6724" s="5" t="s">
        <v>14</v>
      </c>
      <c r="C6724" s="5" t="s">
        <v>47</v>
      </c>
      <c r="D6724" s="3">
        <v>39588</v>
      </c>
    </row>
    <row r="6725" spans="1:4" x14ac:dyDescent="0.25">
      <c r="A6725" s="5">
        <v>2019</v>
      </c>
      <c r="B6725" s="5" t="s">
        <v>15</v>
      </c>
      <c r="C6725" s="5" t="s">
        <v>47</v>
      </c>
      <c r="D6725" s="3">
        <v>36931</v>
      </c>
    </row>
    <row r="6726" spans="1:4" x14ac:dyDescent="0.25">
      <c r="A6726" s="5">
        <v>2019</v>
      </c>
      <c r="B6726" s="5" t="s">
        <v>4</v>
      </c>
      <c r="C6726" s="5" t="s">
        <v>47</v>
      </c>
      <c r="D6726" s="3">
        <v>40095</v>
      </c>
    </row>
    <row r="6727" spans="1:4" x14ac:dyDescent="0.25">
      <c r="A6727" s="5">
        <v>2019</v>
      </c>
      <c r="B6727" s="5" t="s">
        <v>5</v>
      </c>
      <c r="C6727" s="5" t="s">
        <v>47</v>
      </c>
      <c r="D6727" s="3">
        <v>34904</v>
      </c>
    </row>
    <row r="6728" spans="1:4" x14ac:dyDescent="0.25">
      <c r="A6728" s="5">
        <v>2019</v>
      </c>
      <c r="B6728" s="5" t="s">
        <v>6</v>
      </c>
      <c r="C6728" s="5" t="s">
        <v>47</v>
      </c>
      <c r="D6728" s="3">
        <v>33168</v>
      </c>
    </row>
    <row r="6729" spans="1:4" x14ac:dyDescent="0.25">
      <c r="A6729" s="5">
        <v>2019</v>
      </c>
      <c r="B6729" s="5" t="s">
        <v>7</v>
      </c>
      <c r="C6729" s="5" t="s">
        <v>47</v>
      </c>
      <c r="D6729" s="3">
        <v>33982</v>
      </c>
    </row>
    <row r="6730" spans="1:4" x14ac:dyDescent="0.25">
      <c r="A6730" s="5">
        <v>2019</v>
      </c>
      <c r="B6730" s="5" t="s">
        <v>8</v>
      </c>
      <c r="C6730" s="5" t="s">
        <v>47</v>
      </c>
      <c r="D6730" s="3">
        <v>34264</v>
      </c>
    </row>
    <row r="6731" spans="1:4" x14ac:dyDescent="0.25">
      <c r="A6731" s="5">
        <v>2019</v>
      </c>
      <c r="B6731" s="5" t="s">
        <v>9</v>
      </c>
      <c r="C6731" s="5" t="s">
        <v>47</v>
      </c>
      <c r="D6731" s="3">
        <v>34319</v>
      </c>
    </row>
    <row r="6732" spans="1:4" x14ac:dyDescent="0.25">
      <c r="A6732" s="5">
        <v>2019</v>
      </c>
      <c r="B6732" s="5" t="s">
        <v>10</v>
      </c>
      <c r="C6732" s="5" t="s">
        <v>47</v>
      </c>
      <c r="D6732" s="3">
        <v>31078</v>
      </c>
    </row>
    <row r="6733" spans="1:4" x14ac:dyDescent="0.25">
      <c r="A6733" s="5">
        <v>2019</v>
      </c>
      <c r="B6733" s="5" t="s">
        <v>11</v>
      </c>
      <c r="C6733" s="5" t="s">
        <v>47</v>
      </c>
      <c r="D6733" s="3">
        <v>28451</v>
      </c>
    </row>
    <row r="6734" spans="1:4" x14ac:dyDescent="0.25">
      <c r="A6734" s="5">
        <v>2020</v>
      </c>
      <c r="B6734" s="5" t="s">
        <v>12</v>
      </c>
      <c r="C6734" s="5" t="s">
        <v>47</v>
      </c>
      <c r="D6734" s="3">
        <v>26658</v>
      </c>
    </row>
    <row r="6735" spans="1:4" x14ac:dyDescent="0.25">
      <c r="A6735" s="5">
        <v>2020</v>
      </c>
      <c r="B6735" s="5" t="s">
        <v>13</v>
      </c>
      <c r="C6735" s="5" t="s">
        <v>47</v>
      </c>
      <c r="D6735" s="3">
        <v>26644</v>
      </c>
    </row>
    <row r="6736" spans="1:4" x14ac:dyDescent="0.25">
      <c r="A6736" s="5">
        <v>2020</v>
      </c>
      <c r="B6736" s="5" t="s">
        <v>14</v>
      </c>
      <c r="C6736" s="5" t="s">
        <v>47</v>
      </c>
      <c r="D6736" s="3">
        <v>17850</v>
      </c>
    </row>
    <row r="6737" spans="1:4" x14ac:dyDescent="0.25">
      <c r="A6737" s="5">
        <v>2020</v>
      </c>
      <c r="B6737" s="5" t="s">
        <v>15</v>
      </c>
      <c r="C6737" s="5" t="s">
        <v>47</v>
      </c>
      <c r="D6737" s="3">
        <v>2197</v>
      </c>
    </row>
    <row r="6738" spans="1:4" x14ac:dyDescent="0.25">
      <c r="A6738" s="5">
        <v>2020</v>
      </c>
      <c r="B6738" s="5" t="s">
        <v>4</v>
      </c>
      <c r="C6738" s="5" t="s">
        <v>47</v>
      </c>
      <c r="D6738" s="3">
        <v>3612</v>
      </c>
    </row>
    <row r="6739" spans="1:4" x14ac:dyDescent="0.25">
      <c r="A6739" s="5">
        <v>2020</v>
      </c>
      <c r="B6739" s="5" t="s">
        <v>5</v>
      </c>
      <c r="C6739" s="5" t="s">
        <v>47</v>
      </c>
      <c r="D6739" s="3">
        <v>3698</v>
      </c>
    </row>
    <row r="6740" spans="1:4" x14ac:dyDescent="0.25">
      <c r="A6740" s="5">
        <v>2020</v>
      </c>
      <c r="B6740" s="5" t="s">
        <v>6</v>
      </c>
      <c r="C6740" s="5" t="s">
        <v>47</v>
      </c>
      <c r="D6740" s="3">
        <v>3186</v>
      </c>
    </row>
    <row r="6741" spans="1:4" x14ac:dyDescent="0.25">
      <c r="A6741" s="5">
        <v>2020</v>
      </c>
      <c r="B6741" s="5" t="s">
        <v>7</v>
      </c>
      <c r="C6741" s="5" t="s">
        <v>47</v>
      </c>
      <c r="D6741" s="3">
        <v>3817</v>
      </c>
    </row>
    <row r="6742" spans="1:4" x14ac:dyDescent="0.25">
      <c r="A6742" s="5">
        <v>2020</v>
      </c>
      <c r="B6742" s="5" t="s">
        <v>8</v>
      </c>
      <c r="C6742" s="5" t="s">
        <v>47</v>
      </c>
      <c r="D6742" s="3">
        <v>4675</v>
      </c>
    </row>
    <row r="6743" spans="1:4" x14ac:dyDescent="0.25">
      <c r="A6743" s="5">
        <v>1994</v>
      </c>
      <c r="B6743" s="5" t="s">
        <v>12</v>
      </c>
      <c r="C6743" s="5" t="s">
        <v>48</v>
      </c>
      <c r="D6743" s="3">
        <v>26861</v>
      </c>
    </row>
    <row r="6744" spans="1:4" x14ac:dyDescent="0.25">
      <c r="A6744" s="5">
        <v>1994</v>
      </c>
      <c r="B6744" s="5" t="s">
        <v>13</v>
      </c>
      <c r="C6744" s="5" t="s">
        <v>48</v>
      </c>
      <c r="D6744" s="3">
        <v>16942</v>
      </c>
    </row>
    <row r="6745" spans="1:4" x14ac:dyDescent="0.25">
      <c r="A6745" s="5">
        <v>1994</v>
      </c>
      <c r="B6745" s="5" t="s">
        <v>14</v>
      </c>
      <c r="C6745" s="5" t="s">
        <v>48</v>
      </c>
      <c r="D6745" s="3">
        <v>23391</v>
      </c>
    </row>
    <row r="6746" spans="1:4" x14ac:dyDescent="0.25">
      <c r="A6746" s="5">
        <v>1994</v>
      </c>
      <c r="B6746" s="5" t="s">
        <v>15</v>
      </c>
      <c r="C6746" s="5" t="s">
        <v>48</v>
      </c>
      <c r="D6746" s="3">
        <v>23242</v>
      </c>
    </row>
    <row r="6747" spans="1:4" x14ac:dyDescent="0.25">
      <c r="A6747" s="5">
        <v>1994</v>
      </c>
      <c r="B6747" s="5" t="s">
        <v>4</v>
      </c>
      <c r="C6747" s="5" t="s">
        <v>48</v>
      </c>
      <c r="D6747" s="3">
        <v>27831</v>
      </c>
    </row>
    <row r="6748" spans="1:4" x14ac:dyDescent="0.25">
      <c r="A6748" s="5">
        <v>1994</v>
      </c>
      <c r="B6748" s="5" t="s">
        <v>5</v>
      </c>
      <c r="C6748" s="5" t="s">
        <v>48</v>
      </c>
      <c r="D6748" s="3">
        <v>24636</v>
      </c>
    </row>
    <row r="6749" spans="1:4" x14ac:dyDescent="0.25">
      <c r="A6749" s="5">
        <v>1994</v>
      </c>
      <c r="B6749" s="5" t="s">
        <v>6</v>
      </c>
      <c r="C6749" s="5" t="s">
        <v>48</v>
      </c>
      <c r="D6749" s="3">
        <v>25025</v>
      </c>
    </row>
    <row r="6750" spans="1:4" x14ac:dyDescent="0.25">
      <c r="A6750" s="5">
        <v>1994</v>
      </c>
      <c r="B6750" s="5" t="s">
        <v>7</v>
      </c>
      <c r="C6750" s="5" t="s">
        <v>48</v>
      </c>
      <c r="D6750" s="3">
        <v>29121</v>
      </c>
    </row>
    <row r="6751" spans="1:4" x14ac:dyDescent="0.25">
      <c r="A6751" s="5">
        <v>1994</v>
      </c>
      <c r="B6751" s="5" t="s">
        <v>8</v>
      </c>
      <c r="C6751" s="5" t="s">
        <v>48</v>
      </c>
      <c r="D6751" s="3">
        <v>29209</v>
      </c>
    </row>
    <row r="6752" spans="1:4" x14ac:dyDescent="0.25">
      <c r="A6752" s="5">
        <v>1994</v>
      </c>
      <c r="B6752" s="5" t="s">
        <v>9</v>
      </c>
      <c r="C6752" s="5" t="s">
        <v>48</v>
      </c>
      <c r="D6752" s="3">
        <v>28220</v>
      </c>
    </row>
    <row r="6753" spans="1:4" x14ac:dyDescent="0.25">
      <c r="A6753" s="5">
        <v>1994</v>
      </c>
      <c r="B6753" s="5" t="s">
        <v>10</v>
      </c>
      <c r="C6753" s="5" t="s">
        <v>48</v>
      </c>
      <c r="D6753" s="3">
        <v>29911</v>
      </c>
    </row>
    <row r="6754" spans="1:4" x14ac:dyDescent="0.25">
      <c r="A6754" s="5">
        <v>1994</v>
      </c>
      <c r="B6754" s="5" t="s">
        <v>11</v>
      </c>
      <c r="C6754" s="5" t="s">
        <v>48</v>
      </c>
      <c r="D6754" s="3">
        <v>26370</v>
      </c>
    </row>
    <row r="6755" spans="1:4" x14ac:dyDescent="0.25">
      <c r="A6755" s="5">
        <v>1995</v>
      </c>
      <c r="B6755" s="5" t="s">
        <v>12</v>
      </c>
      <c r="C6755" s="5" t="s">
        <v>48</v>
      </c>
      <c r="D6755" s="3">
        <v>22664</v>
      </c>
    </row>
    <row r="6756" spans="1:4" x14ac:dyDescent="0.25">
      <c r="A6756" s="5">
        <v>1995</v>
      </c>
      <c r="B6756" s="5" t="s">
        <v>13</v>
      </c>
      <c r="C6756" s="5" t="s">
        <v>48</v>
      </c>
      <c r="D6756" s="3">
        <v>22648</v>
      </c>
    </row>
    <row r="6757" spans="1:4" x14ac:dyDescent="0.25">
      <c r="A6757" s="5">
        <v>1995</v>
      </c>
      <c r="B6757" s="5" t="s">
        <v>14</v>
      </c>
      <c r="C6757" s="5" t="s">
        <v>48</v>
      </c>
      <c r="D6757" s="3">
        <v>26731</v>
      </c>
    </row>
    <row r="6758" spans="1:4" x14ac:dyDescent="0.25">
      <c r="A6758" s="5">
        <v>1995</v>
      </c>
      <c r="B6758" s="5" t="s">
        <v>15</v>
      </c>
      <c r="C6758" s="5" t="s">
        <v>48</v>
      </c>
      <c r="D6758" s="3">
        <v>20087</v>
      </c>
    </row>
    <row r="6759" spans="1:4" x14ac:dyDescent="0.25">
      <c r="A6759" s="5">
        <v>1995</v>
      </c>
      <c r="B6759" s="5" t="s">
        <v>4</v>
      </c>
      <c r="C6759" s="5" t="s">
        <v>48</v>
      </c>
      <c r="D6759" s="3">
        <v>19723</v>
      </c>
    </row>
    <row r="6760" spans="1:4" x14ac:dyDescent="0.25">
      <c r="A6760" s="5">
        <v>1995</v>
      </c>
      <c r="B6760" s="5" t="s">
        <v>5</v>
      </c>
      <c r="C6760" s="5" t="s">
        <v>48</v>
      </c>
      <c r="D6760" s="3">
        <v>19275</v>
      </c>
    </row>
    <row r="6761" spans="1:4" x14ac:dyDescent="0.25">
      <c r="A6761" s="5">
        <v>1995</v>
      </c>
      <c r="B6761" s="5" t="s">
        <v>6</v>
      </c>
      <c r="C6761" s="5" t="s">
        <v>48</v>
      </c>
      <c r="D6761" s="3">
        <v>18499</v>
      </c>
    </row>
    <row r="6762" spans="1:4" x14ac:dyDescent="0.25">
      <c r="A6762" s="5">
        <v>1995</v>
      </c>
      <c r="B6762" s="5" t="s">
        <v>7</v>
      </c>
      <c r="C6762" s="5" t="s">
        <v>48</v>
      </c>
      <c r="D6762" s="3">
        <v>19357</v>
      </c>
    </row>
    <row r="6763" spans="1:4" x14ac:dyDescent="0.25">
      <c r="A6763" s="5">
        <v>1995</v>
      </c>
      <c r="B6763" s="5" t="s">
        <v>8</v>
      </c>
      <c r="C6763" s="5" t="s">
        <v>48</v>
      </c>
      <c r="D6763" s="3">
        <v>19311</v>
      </c>
    </row>
    <row r="6764" spans="1:4" x14ac:dyDescent="0.25">
      <c r="A6764" s="5">
        <v>1995</v>
      </c>
      <c r="B6764" s="5" t="s">
        <v>9</v>
      </c>
      <c r="C6764" s="5" t="s">
        <v>48</v>
      </c>
      <c r="D6764" s="3">
        <v>19338</v>
      </c>
    </row>
    <row r="6765" spans="1:4" x14ac:dyDescent="0.25">
      <c r="A6765" s="5">
        <v>1995</v>
      </c>
      <c r="B6765" s="5" t="s">
        <v>10</v>
      </c>
      <c r="C6765" s="5" t="s">
        <v>48</v>
      </c>
      <c r="D6765" s="3">
        <v>19775</v>
      </c>
    </row>
    <row r="6766" spans="1:4" x14ac:dyDescent="0.25">
      <c r="A6766" s="5">
        <v>1995</v>
      </c>
      <c r="B6766" s="5" t="s">
        <v>11</v>
      </c>
      <c r="C6766" s="5" t="s">
        <v>48</v>
      </c>
      <c r="D6766" s="3">
        <v>16974</v>
      </c>
    </row>
    <row r="6767" spans="1:4" x14ac:dyDescent="0.25">
      <c r="A6767" s="5">
        <v>1996</v>
      </c>
      <c r="B6767" s="5" t="s">
        <v>12</v>
      </c>
      <c r="C6767" s="5" t="s">
        <v>48</v>
      </c>
      <c r="D6767" s="3">
        <v>15594</v>
      </c>
    </row>
    <row r="6768" spans="1:4" x14ac:dyDescent="0.25">
      <c r="A6768" s="5">
        <v>1996</v>
      </c>
      <c r="B6768" s="5" t="s">
        <v>13</v>
      </c>
      <c r="C6768" s="5" t="s">
        <v>48</v>
      </c>
      <c r="D6768" s="3">
        <v>16271</v>
      </c>
    </row>
    <row r="6769" spans="1:4" x14ac:dyDescent="0.25">
      <c r="A6769" s="5">
        <v>1996</v>
      </c>
      <c r="B6769" s="5" t="s">
        <v>14</v>
      </c>
      <c r="C6769" s="5" t="s">
        <v>48</v>
      </c>
      <c r="D6769" s="3">
        <v>19994</v>
      </c>
    </row>
    <row r="6770" spans="1:4" x14ac:dyDescent="0.25">
      <c r="A6770" s="5">
        <v>1996</v>
      </c>
      <c r="B6770" s="5" t="s">
        <v>15</v>
      </c>
      <c r="C6770" s="5" t="s">
        <v>48</v>
      </c>
      <c r="D6770" s="3">
        <v>18912</v>
      </c>
    </row>
    <row r="6771" spans="1:4" x14ac:dyDescent="0.25">
      <c r="A6771" s="5">
        <v>1996</v>
      </c>
      <c r="B6771" s="5" t="s">
        <v>4</v>
      </c>
      <c r="C6771" s="5" t="s">
        <v>48</v>
      </c>
      <c r="D6771" s="3">
        <v>21463</v>
      </c>
    </row>
    <row r="6772" spans="1:4" x14ac:dyDescent="0.25">
      <c r="A6772" s="5">
        <v>1996</v>
      </c>
      <c r="B6772" s="5" t="s">
        <v>5</v>
      </c>
      <c r="C6772" s="5" t="s">
        <v>48</v>
      </c>
      <c r="D6772" s="3">
        <v>19039</v>
      </c>
    </row>
    <row r="6773" spans="1:4" x14ac:dyDescent="0.25">
      <c r="A6773" s="5">
        <v>1996</v>
      </c>
      <c r="B6773" s="5" t="s">
        <v>6</v>
      </c>
      <c r="C6773" s="5" t="s">
        <v>48</v>
      </c>
      <c r="D6773" s="3">
        <v>22198</v>
      </c>
    </row>
    <row r="6774" spans="1:4" x14ac:dyDescent="0.25">
      <c r="A6774" s="5">
        <v>1996</v>
      </c>
      <c r="B6774" s="5" t="s">
        <v>7</v>
      </c>
      <c r="C6774" s="5" t="s">
        <v>48</v>
      </c>
      <c r="D6774" s="3">
        <v>23823</v>
      </c>
    </row>
    <row r="6775" spans="1:4" x14ac:dyDescent="0.25">
      <c r="A6775" s="5">
        <v>1996</v>
      </c>
      <c r="B6775" s="5" t="s">
        <v>8</v>
      </c>
      <c r="C6775" s="5" t="s">
        <v>48</v>
      </c>
      <c r="D6775" s="3">
        <v>24541</v>
      </c>
    </row>
    <row r="6776" spans="1:4" x14ac:dyDescent="0.25">
      <c r="A6776" s="5">
        <v>1996</v>
      </c>
      <c r="B6776" s="5" t="s">
        <v>9</v>
      </c>
      <c r="C6776" s="5" t="s">
        <v>48</v>
      </c>
      <c r="D6776" s="3">
        <v>25162</v>
      </c>
    </row>
    <row r="6777" spans="1:4" x14ac:dyDescent="0.25">
      <c r="A6777" s="5">
        <v>1996</v>
      </c>
      <c r="B6777" s="5" t="s">
        <v>10</v>
      </c>
      <c r="C6777" s="5" t="s">
        <v>48</v>
      </c>
      <c r="D6777" s="3">
        <v>23432</v>
      </c>
    </row>
    <row r="6778" spans="1:4" x14ac:dyDescent="0.25">
      <c r="A6778" s="5">
        <v>1996</v>
      </c>
      <c r="B6778" s="5" t="s">
        <v>11</v>
      </c>
      <c r="C6778" s="5" t="s">
        <v>48</v>
      </c>
      <c r="D6778" s="3">
        <v>17645</v>
      </c>
    </row>
    <row r="6779" spans="1:4" x14ac:dyDescent="0.25">
      <c r="A6779" s="5">
        <v>1997</v>
      </c>
      <c r="B6779" s="5" t="s">
        <v>12</v>
      </c>
      <c r="C6779" s="5" t="s">
        <v>48</v>
      </c>
      <c r="D6779" s="3">
        <v>14873</v>
      </c>
    </row>
    <row r="6780" spans="1:4" x14ac:dyDescent="0.25">
      <c r="A6780" s="5">
        <v>1997</v>
      </c>
      <c r="B6780" s="5" t="s">
        <v>13</v>
      </c>
      <c r="C6780" s="5" t="s">
        <v>48</v>
      </c>
      <c r="D6780" s="3">
        <v>14838</v>
      </c>
    </row>
    <row r="6781" spans="1:4" x14ac:dyDescent="0.25">
      <c r="A6781" s="5">
        <v>1997</v>
      </c>
      <c r="B6781" s="5" t="s">
        <v>14</v>
      </c>
      <c r="C6781" s="5" t="s">
        <v>48</v>
      </c>
      <c r="D6781" s="3">
        <v>18659</v>
      </c>
    </row>
    <row r="6782" spans="1:4" x14ac:dyDescent="0.25">
      <c r="A6782" s="5">
        <v>1997</v>
      </c>
      <c r="B6782" s="5" t="s">
        <v>15</v>
      </c>
      <c r="C6782" s="5" t="s">
        <v>48</v>
      </c>
      <c r="D6782" s="3">
        <v>21225</v>
      </c>
    </row>
    <row r="6783" spans="1:4" x14ac:dyDescent="0.25">
      <c r="A6783" s="5">
        <v>1997</v>
      </c>
      <c r="B6783" s="5" t="s">
        <v>4</v>
      </c>
      <c r="C6783" s="5" t="s">
        <v>48</v>
      </c>
      <c r="D6783" s="3">
        <v>22309</v>
      </c>
    </row>
    <row r="6784" spans="1:4" x14ac:dyDescent="0.25">
      <c r="A6784" s="5">
        <v>1997</v>
      </c>
      <c r="B6784" s="5" t="s">
        <v>5</v>
      </c>
      <c r="C6784" s="5" t="s">
        <v>48</v>
      </c>
      <c r="D6784" s="3">
        <v>19130</v>
      </c>
    </row>
    <row r="6785" spans="1:4" x14ac:dyDescent="0.25">
      <c r="A6785" s="5">
        <v>1997</v>
      </c>
      <c r="B6785" s="5" t="s">
        <v>6</v>
      </c>
      <c r="C6785" s="5" t="s">
        <v>48</v>
      </c>
      <c r="D6785" s="3">
        <v>19511</v>
      </c>
    </row>
    <row r="6786" spans="1:4" x14ac:dyDescent="0.25">
      <c r="A6786" s="5">
        <v>1997</v>
      </c>
      <c r="B6786" s="5" t="s">
        <v>7</v>
      </c>
      <c r="C6786" s="5" t="s">
        <v>48</v>
      </c>
      <c r="D6786" s="3">
        <v>17959</v>
      </c>
    </row>
    <row r="6787" spans="1:4" x14ac:dyDescent="0.25">
      <c r="A6787" s="5">
        <v>1997</v>
      </c>
      <c r="B6787" s="5" t="s">
        <v>8</v>
      </c>
      <c r="C6787" s="5" t="s">
        <v>48</v>
      </c>
      <c r="D6787" s="3">
        <v>20042</v>
      </c>
    </row>
    <row r="6788" spans="1:4" x14ac:dyDescent="0.25">
      <c r="A6788" s="5">
        <v>1997</v>
      </c>
      <c r="B6788" s="5" t="s">
        <v>9</v>
      </c>
      <c r="C6788" s="5" t="s">
        <v>48</v>
      </c>
      <c r="D6788" s="3">
        <v>20606</v>
      </c>
    </row>
    <row r="6789" spans="1:4" x14ac:dyDescent="0.25">
      <c r="A6789" s="5">
        <v>1997</v>
      </c>
      <c r="B6789" s="5" t="s">
        <v>10</v>
      </c>
      <c r="C6789" s="5" t="s">
        <v>48</v>
      </c>
      <c r="D6789" s="3">
        <v>17311</v>
      </c>
    </row>
    <row r="6790" spans="1:4" x14ac:dyDescent="0.25">
      <c r="A6790" s="5">
        <v>1997</v>
      </c>
      <c r="B6790" s="5" t="s">
        <v>11</v>
      </c>
      <c r="C6790" s="5" t="s">
        <v>48</v>
      </c>
      <c r="D6790" s="3">
        <v>14800</v>
      </c>
    </row>
    <row r="6791" spans="1:4" x14ac:dyDescent="0.25">
      <c r="A6791" s="5">
        <v>1998</v>
      </c>
      <c r="B6791" s="5" t="s">
        <v>12</v>
      </c>
      <c r="C6791" s="5" t="s">
        <v>48</v>
      </c>
      <c r="D6791" s="3">
        <v>13537</v>
      </c>
    </row>
    <row r="6792" spans="1:4" x14ac:dyDescent="0.25">
      <c r="A6792" s="5">
        <v>1998</v>
      </c>
      <c r="B6792" s="5" t="s">
        <v>13</v>
      </c>
      <c r="C6792" s="5" t="s">
        <v>48</v>
      </c>
      <c r="D6792" s="3">
        <v>14016</v>
      </c>
    </row>
    <row r="6793" spans="1:4" x14ac:dyDescent="0.25">
      <c r="A6793" s="5">
        <v>1998</v>
      </c>
      <c r="B6793" s="5" t="s">
        <v>14</v>
      </c>
      <c r="C6793" s="5" t="s">
        <v>48</v>
      </c>
      <c r="D6793" s="3">
        <v>20349</v>
      </c>
    </row>
    <row r="6794" spans="1:4" x14ac:dyDescent="0.25">
      <c r="A6794" s="5">
        <v>1998</v>
      </c>
      <c r="B6794" s="5" t="s">
        <v>15</v>
      </c>
      <c r="C6794" s="5" t="s">
        <v>48</v>
      </c>
      <c r="D6794" s="3">
        <v>19044</v>
      </c>
    </row>
    <row r="6795" spans="1:4" x14ac:dyDescent="0.25">
      <c r="A6795" s="5">
        <v>1998</v>
      </c>
      <c r="B6795" s="5" t="s">
        <v>4</v>
      </c>
      <c r="C6795" s="5" t="s">
        <v>48</v>
      </c>
      <c r="D6795" s="3">
        <v>19832</v>
      </c>
    </row>
    <row r="6796" spans="1:4" x14ac:dyDescent="0.25">
      <c r="A6796" s="5">
        <v>1998</v>
      </c>
      <c r="B6796" s="5" t="s">
        <v>5</v>
      </c>
      <c r="C6796" s="5" t="s">
        <v>48</v>
      </c>
      <c r="D6796" s="3">
        <v>19119</v>
      </c>
    </row>
    <row r="6797" spans="1:4" x14ac:dyDescent="0.25">
      <c r="A6797" s="5">
        <v>1998</v>
      </c>
      <c r="B6797" s="5" t="s">
        <v>6</v>
      </c>
      <c r="C6797" s="5" t="s">
        <v>48</v>
      </c>
      <c r="D6797" s="3">
        <v>18763</v>
      </c>
    </row>
    <row r="6798" spans="1:4" x14ac:dyDescent="0.25">
      <c r="A6798" s="5">
        <v>1998</v>
      </c>
      <c r="B6798" s="5" t="s">
        <v>7</v>
      </c>
      <c r="C6798" s="5" t="s">
        <v>48</v>
      </c>
      <c r="D6798" s="3">
        <v>17949</v>
      </c>
    </row>
    <row r="6799" spans="1:4" x14ac:dyDescent="0.25">
      <c r="A6799" s="5">
        <v>1998</v>
      </c>
      <c r="B6799" s="5" t="s">
        <v>8</v>
      </c>
      <c r="C6799" s="5" t="s">
        <v>48</v>
      </c>
      <c r="D6799" s="3">
        <v>19728</v>
      </c>
    </row>
    <row r="6800" spans="1:4" x14ac:dyDescent="0.25">
      <c r="A6800" s="5">
        <v>1998</v>
      </c>
      <c r="B6800" s="5" t="s">
        <v>9</v>
      </c>
      <c r="C6800" s="5" t="s">
        <v>48</v>
      </c>
      <c r="D6800" s="3">
        <v>19286</v>
      </c>
    </row>
    <row r="6801" spans="1:4" x14ac:dyDescent="0.25">
      <c r="A6801" s="5">
        <v>1998</v>
      </c>
      <c r="B6801" s="5" t="s">
        <v>10</v>
      </c>
      <c r="C6801" s="5" t="s">
        <v>48</v>
      </c>
      <c r="D6801" s="3">
        <v>19559</v>
      </c>
    </row>
    <row r="6802" spans="1:4" x14ac:dyDescent="0.25">
      <c r="A6802" s="5">
        <v>1998</v>
      </c>
      <c r="B6802" s="5" t="s">
        <v>11</v>
      </c>
      <c r="C6802" s="5" t="s">
        <v>48</v>
      </c>
      <c r="D6802" s="3">
        <v>16985</v>
      </c>
    </row>
    <row r="6803" spans="1:4" x14ac:dyDescent="0.25">
      <c r="A6803" s="5">
        <v>1999</v>
      </c>
      <c r="B6803" s="5" t="s">
        <v>12</v>
      </c>
      <c r="C6803" s="5" t="s">
        <v>48</v>
      </c>
      <c r="D6803" s="3">
        <v>12785</v>
      </c>
    </row>
    <row r="6804" spans="1:4" x14ac:dyDescent="0.25">
      <c r="A6804" s="5">
        <v>1999</v>
      </c>
      <c r="B6804" s="5" t="s">
        <v>13</v>
      </c>
      <c r="C6804" s="5" t="s">
        <v>48</v>
      </c>
      <c r="D6804" s="3">
        <v>14149</v>
      </c>
    </row>
    <row r="6805" spans="1:4" x14ac:dyDescent="0.25">
      <c r="A6805" s="5">
        <v>1999</v>
      </c>
      <c r="B6805" s="5" t="s">
        <v>14</v>
      </c>
      <c r="C6805" s="5" t="s">
        <v>48</v>
      </c>
      <c r="D6805" s="3">
        <v>19399</v>
      </c>
    </row>
    <row r="6806" spans="1:4" x14ac:dyDescent="0.25">
      <c r="A6806" s="5">
        <v>1999</v>
      </c>
      <c r="B6806" s="5" t="s">
        <v>15</v>
      </c>
      <c r="C6806" s="5" t="s">
        <v>48</v>
      </c>
      <c r="D6806" s="3">
        <v>18798</v>
      </c>
    </row>
    <row r="6807" spans="1:4" x14ac:dyDescent="0.25">
      <c r="A6807" s="5">
        <v>1999</v>
      </c>
      <c r="B6807" s="5" t="s">
        <v>4</v>
      </c>
      <c r="C6807" s="5" t="s">
        <v>48</v>
      </c>
      <c r="D6807" s="3">
        <v>17379</v>
      </c>
    </row>
    <row r="6808" spans="1:4" x14ac:dyDescent="0.25">
      <c r="A6808" s="5">
        <v>1999</v>
      </c>
      <c r="B6808" s="5" t="s">
        <v>5</v>
      </c>
      <c r="C6808" s="5" t="s">
        <v>48</v>
      </c>
      <c r="D6808" s="3">
        <v>17375</v>
      </c>
    </row>
    <row r="6809" spans="1:4" x14ac:dyDescent="0.25">
      <c r="A6809" s="5">
        <v>1999</v>
      </c>
      <c r="B6809" s="5" t="s">
        <v>6</v>
      </c>
      <c r="C6809" s="5" t="s">
        <v>48</v>
      </c>
      <c r="D6809" s="3">
        <v>16343</v>
      </c>
    </row>
    <row r="6810" spans="1:4" x14ac:dyDescent="0.25">
      <c r="A6810" s="5">
        <v>1999</v>
      </c>
      <c r="B6810" s="5" t="s">
        <v>7</v>
      </c>
      <c r="C6810" s="5" t="s">
        <v>48</v>
      </c>
      <c r="D6810" s="3">
        <v>17431</v>
      </c>
    </row>
    <row r="6811" spans="1:4" x14ac:dyDescent="0.25">
      <c r="A6811" s="5">
        <v>1999</v>
      </c>
      <c r="B6811" s="5" t="s">
        <v>8</v>
      </c>
      <c r="C6811" s="5" t="s">
        <v>48</v>
      </c>
      <c r="D6811" s="3">
        <v>18845</v>
      </c>
    </row>
    <row r="6812" spans="1:4" x14ac:dyDescent="0.25">
      <c r="A6812" s="5">
        <v>1999</v>
      </c>
      <c r="B6812" s="5" t="s">
        <v>9</v>
      </c>
      <c r="C6812" s="5" t="s">
        <v>48</v>
      </c>
      <c r="D6812" s="3">
        <v>17083</v>
      </c>
    </row>
    <row r="6813" spans="1:4" x14ac:dyDescent="0.25">
      <c r="A6813" s="5">
        <v>1999</v>
      </c>
      <c r="B6813" s="5" t="s">
        <v>10</v>
      </c>
      <c r="C6813" s="5" t="s">
        <v>48</v>
      </c>
      <c r="D6813" s="3">
        <v>18603</v>
      </c>
    </row>
    <row r="6814" spans="1:4" x14ac:dyDescent="0.25">
      <c r="A6814" s="5">
        <v>1999</v>
      </c>
      <c r="B6814" s="5" t="s">
        <v>11</v>
      </c>
      <c r="C6814" s="5" t="s">
        <v>48</v>
      </c>
      <c r="D6814" s="3">
        <v>17405</v>
      </c>
    </row>
    <row r="6815" spans="1:4" x14ac:dyDescent="0.25">
      <c r="A6815" s="5">
        <v>2000</v>
      </c>
      <c r="B6815" s="5" t="s">
        <v>12</v>
      </c>
      <c r="C6815" s="5" t="s">
        <v>48</v>
      </c>
      <c r="D6815" s="3">
        <v>12771</v>
      </c>
    </row>
    <row r="6816" spans="1:4" x14ac:dyDescent="0.25">
      <c r="A6816" s="5">
        <v>2000</v>
      </c>
      <c r="B6816" s="5" t="s">
        <v>13</v>
      </c>
      <c r="C6816" s="5" t="s">
        <v>48</v>
      </c>
      <c r="D6816" s="3">
        <v>16592</v>
      </c>
    </row>
    <row r="6817" spans="1:4" x14ac:dyDescent="0.25">
      <c r="A6817" s="5">
        <v>2000</v>
      </c>
      <c r="B6817" s="5" t="s">
        <v>14</v>
      </c>
      <c r="C6817" s="5" t="s">
        <v>48</v>
      </c>
      <c r="D6817" s="3">
        <v>31113</v>
      </c>
    </row>
    <row r="6818" spans="1:4" x14ac:dyDescent="0.25">
      <c r="A6818" s="5">
        <v>2000</v>
      </c>
      <c r="B6818" s="5" t="s">
        <v>15</v>
      </c>
      <c r="C6818" s="5" t="s">
        <v>48</v>
      </c>
      <c r="D6818" s="3">
        <v>18386</v>
      </c>
    </row>
    <row r="6819" spans="1:4" x14ac:dyDescent="0.25">
      <c r="A6819" s="5">
        <v>2000</v>
      </c>
      <c r="B6819" s="5" t="s">
        <v>4</v>
      </c>
      <c r="C6819" s="5" t="s">
        <v>48</v>
      </c>
      <c r="D6819" s="3">
        <v>18798</v>
      </c>
    </row>
    <row r="6820" spans="1:4" x14ac:dyDescent="0.25">
      <c r="A6820" s="5">
        <v>2000</v>
      </c>
      <c r="B6820" s="5" t="s">
        <v>5</v>
      </c>
      <c r="C6820" s="5" t="s">
        <v>48</v>
      </c>
      <c r="D6820" s="3">
        <v>17650</v>
      </c>
    </row>
    <row r="6821" spans="1:4" x14ac:dyDescent="0.25">
      <c r="A6821" s="5">
        <v>2000</v>
      </c>
      <c r="B6821" s="5" t="s">
        <v>6</v>
      </c>
      <c r="C6821" s="5" t="s">
        <v>48</v>
      </c>
      <c r="D6821" s="3">
        <v>17808</v>
      </c>
    </row>
    <row r="6822" spans="1:4" x14ac:dyDescent="0.25">
      <c r="A6822" s="5">
        <v>2000</v>
      </c>
      <c r="B6822" s="5" t="s">
        <v>7</v>
      </c>
      <c r="C6822" s="5" t="s">
        <v>48</v>
      </c>
      <c r="D6822" s="3">
        <v>19329</v>
      </c>
    </row>
    <row r="6823" spans="1:4" x14ac:dyDescent="0.25">
      <c r="A6823" s="5">
        <v>2000</v>
      </c>
      <c r="B6823" s="5" t="s">
        <v>8</v>
      </c>
      <c r="C6823" s="5" t="s">
        <v>48</v>
      </c>
      <c r="D6823" s="3">
        <v>19466</v>
      </c>
    </row>
    <row r="6824" spans="1:4" x14ac:dyDescent="0.25">
      <c r="A6824" s="5">
        <v>2000</v>
      </c>
      <c r="B6824" s="5" t="s">
        <v>9</v>
      </c>
      <c r="C6824" s="5" t="s">
        <v>48</v>
      </c>
      <c r="D6824" s="3">
        <v>19249</v>
      </c>
    </row>
    <row r="6825" spans="1:4" x14ac:dyDescent="0.25">
      <c r="A6825" s="5">
        <v>2000</v>
      </c>
      <c r="B6825" s="5" t="s">
        <v>10</v>
      </c>
      <c r="C6825" s="5" t="s">
        <v>48</v>
      </c>
      <c r="D6825" s="3">
        <v>18775</v>
      </c>
    </row>
    <row r="6826" spans="1:4" x14ac:dyDescent="0.25">
      <c r="A6826" s="5">
        <v>2000</v>
      </c>
      <c r="B6826" s="5" t="s">
        <v>11</v>
      </c>
      <c r="C6826" s="5" t="s">
        <v>48</v>
      </c>
      <c r="D6826" s="3">
        <v>17231</v>
      </c>
    </row>
    <row r="6827" spans="1:4" x14ac:dyDescent="0.25">
      <c r="A6827" s="5">
        <v>2001</v>
      </c>
      <c r="B6827" s="5" t="s">
        <v>12</v>
      </c>
      <c r="C6827" s="5" t="s">
        <v>48</v>
      </c>
      <c r="D6827" s="3">
        <v>14295</v>
      </c>
    </row>
    <row r="6828" spans="1:4" x14ac:dyDescent="0.25">
      <c r="A6828" s="5">
        <v>2001</v>
      </c>
      <c r="B6828" s="5" t="s">
        <v>13</v>
      </c>
      <c r="C6828" s="5" t="s">
        <v>48</v>
      </c>
      <c r="D6828" s="3">
        <v>15138</v>
      </c>
    </row>
    <row r="6829" spans="1:4" x14ac:dyDescent="0.25">
      <c r="A6829" s="5">
        <v>2001</v>
      </c>
      <c r="B6829" s="5" t="s">
        <v>14</v>
      </c>
      <c r="C6829" s="5" t="s">
        <v>48</v>
      </c>
      <c r="D6829" s="3">
        <v>19374</v>
      </c>
    </row>
    <row r="6830" spans="1:4" x14ac:dyDescent="0.25">
      <c r="A6830" s="5">
        <v>2001</v>
      </c>
      <c r="B6830" s="5" t="s">
        <v>15</v>
      </c>
      <c r="C6830" s="5" t="s">
        <v>48</v>
      </c>
      <c r="D6830" s="3">
        <v>18325</v>
      </c>
    </row>
    <row r="6831" spans="1:4" x14ac:dyDescent="0.25">
      <c r="A6831" s="5">
        <v>2001</v>
      </c>
      <c r="B6831" s="5" t="s">
        <v>4</v>
      </c>
      <c r="C6831" s="5" t="s">
        <v>48</v>
      </c>
      <c r="D6831" s="3">
        <v>20446</v>
      </c>
    </row>
    <row r="6832" spans="1:4" x14ac:dyDescent="0.25">
      <c r="A6832" s="5">
        <v>2001</v>
      </c>
      <c r="B6832" s="5" t="s">
        <v>5</v>
      </c>
      <c r="C6832" s="5" t="s">
        <v>48</v>
      </c>
      <c r="D6832" s="3">
        <v>18526</v>
      </c>
    </row>
    <row r="6833" spans="1:4" x14ac:dyDescent="0.25">
      <c r="A6833" s="5">
        <v>2001</v>
      </c>
      <c r="B6833" s="5" t="s">
        <v>6</v>
      </c>
      <c r="C6833" s="5" t="s">
        <v>48</v>
      </c>
      <c r="D6833" s="3">
        <v>16389</v>
      </c>
    </row>
    <row r="6834" spans="1:4" x14ac:dyDescent="0.25">
      <c r="A6834" s="5">
        <v>2001</v>
      </c>
      <c r="B6834" s="5" t="s">
        <v>7</v>
      </c>
      <c r="C6834" s="5" t="s">
        <v>48</v>
      </c>
      <c r="D6834" s="3">
        <v>16952</v>
      </c>
    </row>
    <row r="6835" spans="1:4" x14ac:dyDescent="0.25">
      <c r="A6835" s="5">
        <v>2001</v>
      </c>
      <c r="B6835" s="5" t="s">
        <v>8</v>
      </c>
      <c r="C6835" s="5" t="s">
        <v>48</v>
      </c>
      <c r="D6835" s="3">
        <v>17060</v>
      </c>
    </row>
    <row r="6836" spans="1:4" x14ac:dyDescent="0.25">
      <c r="A6836" s="5">
        <v>2001</v>
      </c>
      <c r="B6836" s="5" t="s">
        <v>9</v>
      </c>
      <c r="C6836" s="5" t="s">
        <v>48</v>
      </c>
      <c r="D6836" s="3">
        <v>18201</v>
      </c>
    </row>
    <row r="6837" spans="1:4" x14ac:dyDescent="0.25">
      <c r="A6837" s="5">
        <v>2001</v>
      </c>
      <c r="B6837" s="5" t="s">
        <v>10</v>
      </c>
      <c r="C6837" s="5" t="s">
        <v>48</v>
      </c>
      <c r="D6837" s="3">
        <v>19169</v>
      </c>
    </row>
    <row r="6838" spans="1:4" x14ac:dyDescent="0.25">
      <c r="A6838" s="5">
        <v>2001</v>
      </c>
      <c r="B6838" s="5" t="s">
        <v>11</v>
      </c>
      <c r="C6838" s="5" t="s">
        <v>48</v>
      </c>
      <c r="D6838" s="3">
        <v>13209</v>
      </c>
    </row>
    <row r="6839" spans="1:4" x14ac:dyDescent="0.25">
      <c r="A6839" s="5">
        <v>2002</v>
      </c>
      <c r="B6839" s="5" t="s">
        <v>12</v>
      </c>
      <c r="C6839" s="5" t="s">
        <v>48</v>
      </c>
      <c r="D6839" s="3">
        <v>12640</v>
      </c>
    </row>
    <row r="6840" spans="1:4" x14ac:dyDescent="0.25">
      <c r="A6840" s="5">
        <v>2002</v>
      </c>
      <c r="B6840" s="5" t="s">
        <v>13</v>
      </c>
      <c r="C6840" s="5" t="s">
        <v>48</v>
      </c>
      <c r="D6840" s="3">
        <v>14364</v>
      </c>
    </row>
    <row r="6841" spans="1:4" x14ac:dyDescent="0.25">
      <c r="A6841" s="5">
        <v>2002</v>
      </c>
      <c r="B6841" s="5" t="s">
        <v>14</v>
      </c>
      <c r="C6841" s="5" t="s">
        <v>48</v>
      </c>
      <c r="D6841" s="3">
        <v>16567</v>
      </c>
    </row>
    <row r="6842" spans="1:4" x14ac:dyDescent="0.25">
      <c r="A6842" s="5">
        <v>2002</v>
      </c>
      <c r="B6842" s="5" t="s">
        <v>15</v>
      </c>
      <c r="C6842" s="5" t="s">
        <v>48</v>
      </c>
      <c r="D6842" s="3">
        <v>17521</v>
      </c>
    </row>
    <row r="6843" spans="1:4" x14ac:dyDescent="0.25">
      <c r="A6843" s="5">
        <v>2002</v>
      </c>
      <c r="B6843" s="5" t="s">
        <v>4</v>
      </c>
      <c r="C6843" s="5" t="s">
        <v>48</v>
      </c>
      <c r="D6843" s="3">
        <v>18198</v>
      </c>
    </row>
    <row r="6844" spans="1:4" x14ac:dyDescent="0.25">
      <c r="A6844" s="5">
        <v>2002</v>
      </c>
      <c r="B6844" s="5" t="s">
        <v>5</v>
      </c>
      <c r="C6844" s="5" t="s">
        <v>48</v>
      </c>
      <c r="D6844" s="3">
        <v>16419</v>
      </c>
    </row>
    <row r="6845" spans="1:4" x14ac:dyDescent="0.25">
      <c r="A6845" s="5">
        <v>2002</v>
      </c>
      <c r="B6845" s="5" t="s">
        <v>6</v>
      </c>
      <c r="C6845" s="5" t="s">
        <v>48</v>
      </c>
      <c r="D6845" s="3">
        <v>17573</v>
      </c>
    </row>
    <row r="6846" spans="1:4" x14ac:dyDescent="0.25">
      <c r="A6846" s="5">
        <v>2002</v>
      </c>
      <c r="B6846" s="5" t="s">
        <v>7</v>
      </c>
      <c r="C6846" s="5" t="s">
        <v>48</v>
      </c>
      <c r="D6846" s="3">
        <v>18284</v>
      </c>
    </row>
    <row r="6847" spans="1:4" x14ac:dyDescent="0.25">
      <c r="A6847" s="5">
        <v>2002</v>
      </c>
      <c r="B6847" s="5" t="s">
        <v>8</v>
      </c>
      <c r="C6847" s="5" t="s">
        <v>48</v>
      </c>
      <c r="D6847" s="3">
        <v>18644</v>
      </c>
    </row>
    <row r="6848" spans="1:4" x14ac:dyDescent="0.25">
      <c r="A6848" s="5">
        <v>2002</v>
      </c>
      <c r="B6848" s="5" t="s">
        <v>9</v>
      </c>
      <c r="C6848" s="5" t="s">
        <v>48</v>
      </c>
      <c r="D6848" s="3">
        <v>20204</v>
      </c>
    </row>
    <row r="6849" spans="1:4" x14ac:dyDescent="0.25">
      <c r="A6849" s="5">
        <v>2002</v>
      </c>
      <c r="B6849" s="5" t="s">
        <v>10</v>
      </c>
      <c r="C6849" s="5" t="s">
        <v>48</v>
      </c>
      <c r="D6849" s="3">
        <v>19917</v>
      </c>
    </row>
    <row r="6850" spans="1:4" x14ac:dyDescent="0.25">
      <c r="A6850" s="5">
        <v>2002</v>
      </c>
      <c r="B6850" s="5" t="s">
        <v>11</v>
      </c>
      <c r="C6850" s="5" t="s">
        <v>48</v>
      </c>
      <c r="D6850" s="3">
        <v>16574</v>
      </c>
    </row>
    <row r="6851" spans="1:4" x14ac:dyDescent="0.25">
      <c r="A6851" s="5">
        <v>2003</v>
      </c>
      <c r="B6851" s="5" t="s">
        <v>12</v>
      </c>
      <c r="C6851" s="5" t="s">
        <v>48</v>
      </c>
      <c r="D6851" s="3">
        <v>13405</v>
      </c>
    </row>
    <row r="6852" spans="1:4" x14ac:dyDescent="0.25">
      <c r="A6852" s="5">
        <v>2003</v>
      </c>
      <c r="B6852" s="5" t="s">
        <v>13</v>
      </c>
      <c r="C6852" s="5" t="s">
        <v>48</v>
      </c>
      <c r="D6852" s="3">
        <v>13540</v>
      </c>
    </row>
    <row r="6853" spans="1:4" x14ac:dyDescent="0.25">
      <c r="A6853" s="5">
        <v>2003</v>
      </c>
      <c r="B6853" s="5" t="s">
        <v>14</v>
      </c>
      <c r="C6853" s="5" t="s">
        <v>48</v>
      </c>
      <c r="D6853" s="3">
        <v>17864</v>
      </c>
    </row>
    <row r="6854" spans="1:4" x14ac:dyDescent="0.25">
      <c r="A6854" s="5">
        <v>2003</v>
      </c>
      <c r="B6854" s="5" t="s">
        <v>15</v>
      </c>
      <c r="C6854" s="5" t="s">
        <v>48</v>
      </c>
      <c r="D6854" s="3">
        <v>22221</v>
      </c>
    </row>
    <row r="6855" spans="1:4" x14ac:dyDescent="0.25">
      <c r="A6855" s="5">
        <v>2003</v>
      </c>
      <c r="B6855" s="5" t="s">
        <v>4</v>
      </c>
      <c r="C6855" s="5" t="s">
        <v>48</v>
      </c>
      <c r="D6855" s="3">
        <v>28503</v>
      </c>
    </row>
    <row r="6856" spans="1:4" x14ac:dyDescent="0.25">
      <c r="A6856" s="5">
        <v>2003</v>
      </c>
      <c r="B6856" s="5" t="s">
        <v>5</v>
      </c>
      <c r="C6856" s="5" t="s">
        <v>48</v>
      </c>
      <c r="D6856" s="3">
        <v>23599</v>
      </c>
    </row>
    <row r="6857" spans="1:4" x14ac:dyDescent="0.25">
      <c r="A6857" s="5">
        <v>2003</v>
      </c>
      <c r="B6857" s="5" t="s">
        <v>6</v>
      </c>
      <c r="C6857" s="5" t="s">
        <v>48</v>
      </c>
      <c r="D6857" s="3">
        <v>22785</v>
      </c>
    </row>
    <row r="6858" spans="1:4" x14ac:dyDescent="0.25">
      <c r="A6858" s="5">
        <v>2003</v>
      </c>
      <c r="B6858" s="5" t="s">
        <v>7</v>
      </c>
      <c r="C6858" s="5" t="s">
        <v>48</v>
      </c>
      <c r="D6858" s="3">
        <v>24574</v>
      </c>
    </row>
    <row r="6859" spans="1:4" x14ac:dyDescent="0.25">
      <c r="A6859" s="5">
        <v>2003</v>
      </c>
      <c r="B6859" s="5" t="s">
        <v>8</v>
      </c>
      <c r="C6859" s="5" t="s">
        <v>48</v>
      </c>
      <c r="D6859" s="3">
        <v>25635</v>
      </c>
    </row>
    <row r="6860" spans="1:4" x14ac:dyDescent="0.25">
      <c r="A6860" s="5">
        <v>2003</v>
      </c>
      <c r="B6860" s="5" t="s">
        <v>9</v>
      </c>
      <c r="C6860" s="5" t="s">
        <v>48</v>
      </c>
      <c r="D6860" s="3">
        <v>25635</v>
      </c>
    </row>
    <row r="6861" spans="1:4" x14ac:dyDescent="0.25">
      <c r="A6861" s="5">
        <v>2003</v>
      </c>
      <c r="B6861" s="5" t="s">
        <v>10</v>
      </c>
      <c r="C6861" s="5" t="s">
        <v>48</v>
      </c>
      <c r="D6861" s="3">
        <v>25403</v>
      </c>
    </row>
    <row r="6862" spans="1:4" x14ac:dyDescent="0.25">
      <c r="A6862" s="5">
        <v>2003</v>
      </c>
      <c r="B6862" s="5" t="s">
        <v>11</v>
      </c>
      <c r="C6862" s="5" t="s">
        <v>48</v>
      </c>
      <c r="D6862" s="3">
        <v>24180</v>
      </c>
    </row>
    <row r="6863" spans="1:4" x14ac:dyDescent="0.25">
      <c r="A6863" s="5">
        <v>2004</v>
      </c>
      <c r="B6863" s="5" t="s">
        <v>12</v>
      </c>
      <c r="C6863" s="5" t="s">
        <v>48</v>
      </c>
      <c r="D6863" s="3">
        <v>19760</v>
      </c>
    </row>
    <row r="6864" spans="1:4" x14ac:dyDescent="0.25">
      <c r="A6864" s="5">
        <v>2004</v>
      </c>
      <c r="B6864" s="5" t="s">
        <v>13</v>
      </c>
      <c r="C6864" s="5" t="s">
        <v>48</v>
      </c>
      <c r="D6864" s="3">
        <v>25243</v>
      </c>
    </row>
    <row r="6865" spans="1:4" x14ac:dyDescent="0.25">
      <c r="A6865" s="5">
        <v>2004</v>
      </c>
      <c r="B6865" s="5" t="s">
        <v>14</v>
      </c>
      <c r="C6865" s="5" t="s">
        <v>48</v>
      </c>
      <c r="D6865" s="3">
        <v>35827</v>
      </c>
    </row>
    <row r="6866" spans="1:4" x14ac:dyDescent="0.25">
      <c r="A6866" s="5">
        <v>2004</v>
      </c>
      <c r="B6866" s="5" t="s">
        <v>15</v>
      </c>
      <c r="C6866" s="5" t="s">
        <v>48</v>
      </c>
      <c r="D6866" s="3">
        <v>28254</v>
      </c>
    </row>
    <row r="6867" spans="1:4" x14ac:dyDescent="0.25">
      <c r="A6867" s="5">
        <v>2004</v>
      </c>
      <c r="B6867" s="5" t="s">
        <v>4</v>
      </c>
      <c r="C6867" s="5" t="s">
        <v>48</v>
      </c>
      <c r="D6867" s="3">
        <v>28042</v>
      </c>
    </row>
    <row r="6868" spans="1:4" x14ac:dyDescent="0.25">
      <c r="A6868" s="5">
        <v>2004</v>
      </c>
      <c r="B6868" s="5" t="s">
        <v>5</v>
      </c>
      <c r="C6868" s="5" t="s">
        <v>48</v>
      </c>
      <c r="D6868" s="3">
        <v>28379</v>
      </c>
    </row>
    <row r="6869" spans="1:4" x14ac:dyDescent="0.25">
      <c r="A6869" s="5">
        <v>2004</v>
      </c>
      <c r="B6869" s="5" t="s">
        <v>6</v>
      </c>
      <c r="C6869" s="5" t="s">
        <v>48</v>
      </c>
      <c r="D6869" s="3">
        <v>26205</v>
      </c>
    </row>
    <row r="6870" spans="1:4" x14ac:dyDescent="0.25">
      <c r="A6870" s="5">
        <v>2004</v>
      </c>
      <c r="B6870" s="5" t="s">
        <v>7</v>
      </c>
      <c r="C6870" s="5" t="s">
        <v>48</v>
      </c>
      <c r="D6870" s="3">
        <v>24950</v>
      </c>
    </row>
    <row r="6871" spans="1:4" x14ac:dyDescent="0.25">
      <c r="A6871" s="5">
        <v>2004</v>
      </c>
      <c r="B6871" s="5" t="s">
        <v>8</v>
      </c>
      <c r="C6871" s="5" t="s">
        <v>48</v>
      </c>
      <c r="D6871" s="3">
        <v>28054</v>
      </c>
    </row>
    <row r="6872" spans="1:4" x14ac:dyDescent="0.25">
      <c r="A6872" s="5">
        <v>2004</v>
      </c>
      <c r="B6872" s="5" t="s">
        <v>9</v>
      </c>
      <c r="C6872" s="5" t="s">
        <v>48</v>
      </c>
      <c r="D6872" s="3">
        <v>26816</v>
      </c>
    </row>
    <row r="6873" spans="1:4" x14ac:dyDescent="0.25">
      <c r="A6873" s="5">
        <v>2004</v>
      </c>
      <c r="B6873" s="5" t="s">
        <v>10</v>
      </c>
      <c r="C6873" s="5" t="s">
        <v>48</v>
      </c>
      <c r="D6873" s="3">
        <v>28572</v>
      </c>
    </row>
    <row r="6874" spans="1:4" x14ac:dyDescent="0.25">
      <c r="A6874" s="5">
        <v>2004</v>
      </c>
      <c r="B6874" s="5" t="s">
        <v>11</v>
      </c>
      <c r="C6874" s="5" t="s">
        <v>48</v>
      </c>
      <c r="D6874" s="3">
        <v>26077</v>
      </c>
    </row>
    <row r="6875" spans="1:4" x14ac:dyDescent="0.25">
      <c r="A6875" s="5">
        <v>2005</v>
      </c>
      <c r="B6875" s="5" t="s">
        <v>12</v>
      </c>
      <c r="C6875" s="5" t="s">
        <v>48</v>
      </c>
      <c r="D6875" s="3">
        <v>21159</v>
      </c>
    </row>
    <row r="6876" spans="1:4" x14ac:dyDescent="0.25">
      <c r="A6876" s="5">
        <v>2005</v>
      </c>
      <c r="B6876" s="5" t="s">
        <v>13</v>
      </c>
      <c r="C6876" s="5" t="s">
        <v>48</v>
      </c>
      <c r="D6876" s="3">
        <v>20430</v>
      </c>
    </row>
    <row r="6877" spans="1:4" x14ac:dyDescent="0.25">
      <c r="A6877" s="5">
        <v>2005</v>
      </c>
      <c r="B6877" s="5" t="s">
        <v>14</v>
      </c>
      <c r="C6877" s="5" t="s">
        <v>48</v>
      </c>
      <c r="D6877" s="3">
        <v>28033</v>
      </c>
    </row>
    <row r="6878" spans="1:4" x14ac:dyDescent="0.25">
      <c r="A6878" s="5">
        <v>2005</v>
      </c>
      <c r="B6878" s="5" t="s">
        <v>15</v>
      </c>
      <c r="C6878" s="5" t="s">
        <v>48</v>
      </c>
      <c r="D6878" s="3">
        <v>30958</v>
      </c>
    </row>
    <row r="6879" spans="1:4" x14ac:dyDescent="0.25">
      <c r="A6879" s="5">
        <v>2005</v>
      </c>
      <c r="B6879" s="5" t="s">
        <v>4</v>
      </c>
      <c r="C6879" s="5" t="s">
        <v>48</v>
      </c>
      <c r="D6879" s="3">
        <v>29816</v>
      </c>
    </row>
    <row r="6880" spans="1:4" x14ac:dyDescent="0.25">
      <c r="A6880" s="5">
        <v>2005</v>
      </c>
      <c r="B6880" s="5" t="s">
        <v>5</v>
      </c>
      <c r="C6880" s="5" t="s">
        <v>48</v>
      </c>
      <c r="D6880" s="3">
        <v>28743</v>
      </c>
    </row>
    <row r="6881" spans="1:4" x14ac:dyDescent="0.25">
      <c r="A6881" s="5">
        <v>2005</v>
      </c>
      <c r="B6881" s="5" t="s">
        <v>6</v>
      </c>
      <c r="C6881" s="5" t="s">
        <v>48</v>
      </c>
      <c r="D6881" s="3">
        <v>24950</v>
      </c>
    </row>
    <row r="6882" spans="1:4" x14ac:dyDescent="0.25">
      <c r="A6882" s="5">
        <v>2005</v>
      </c>
      <c r="B6882" s="5" t="s">
        <v>7</v>
      </c>
      <c r="C6882" s="5" t="s">
        <v>48</v>
      </c>
      <c r="D6882" s="3">
        <v>26309</v>
      </c>
    </row>
    <row r="6883" spans="1:4" x14ac:dyDescent="0.25">
      <c r="A6883" s="5">
        <v>2005</v>
      </c>
      <c r="B6883" s="5" t="s">
        <v>8</v>
      </c>
      <c r="C6883" s="5" t="s">
        <v>48</v>
      </c>
      <c r="D6883" s="3">
        <v>29530</v>
      </c>
    </row>
    <row r="6884" spans="1:4" x14ac:dyDescent="0.25">
      <c r="A6884" s="5">
        <v>2005</v>
      </c>
      <c r="B6884" s="5" t="s">
        <v>9</v>
      </c>
      <c r="C6884" s="5" t="s">
        <v>48</v>
      </c>
      <c r="D6884" s="3">
        <v>27433</v>
      </c>
    </row>
    <row r="6885" spans="1:4" x14ac:dyDescent="0.25">
      <c r="A6885" s="5">
        <v>2005</v>
      </c>
      <c r="B6885" s="5" t="s">
        <v>10</v>
      </c>
      <c r="C6885" s="5" t="s">
        <v>48</v>
      </c>
      <c r="D6885" s="3">
        <v>32366</v>
      </c>
    </row>
    <row r="6886" spans="1:4" x14ac:dyDescent="0.25">
      <c r="A6886" s="5">
        <v>2005</v>
      </c>
      <c r="B6886" s="5" t="s">
        <v>11</v>
      </c>
      <c r="C6886" s="5" t="s">
        <v>48</v>
      </c>
      <c r="D6886" s="3">
        <v>31001</v>
      </c>
    </row>
    <row r="6887" spans="1:4" x14ac:dyDescent="0.25">
      <c r="A6887" s="5">
        <v>2006</v>
      </c>
      <c r="B6887" s="5" t="s">
        <v>12</v>
      </c>
      <c r="C6887" s="5" t="s">
        <v>48</v>
      </c>
      <c r="D6887" s="3">
        <v>20031</v>
      </c>
    </row>
    <row r="6888" spans="1:4" x14ac:dyDescent="0.25">
      <c r="A6888" s="5">
        <v>2006</v>
      </c>
      <c r="B6888" s="5" t="s">
        <v>13</v>
      </c>
      <c r="C6888" s="5" t="s">
        <v>48</v>
      </c>
      <c r="D6888" s="3">
        <v>20646</v>
      </c>
    </row>
    <row r="6889" spans="1:4" x14ac:dyDescent="0.25">
      <c r="A6889" s="5">
        <v>2006</v>
      </c>
      <c r="B6889" s="5" t="s">
        <v>14</v>
      </c>
      <c r="C6889" s="5" t="s">
        <v>48</v>
      </c>
      <c r="D6889" s="3">
        <v>31437</v>
      </c>
    </row>
    <row r="6890" spans="1:4" x14ac:dyDescent="0.25">
      <c r="A6890" s="5">
        <v>2006</v>
      </c>
      <c r="B6890" s="5" t="s">
        <v>15</v>
      </c>
      <c r="C6890" s="5" t="s">
        <v>48</v>
      </c>
      <c r="D6890" s="3">
        <v>30632</v>
      </c>
    </row>
    <row r="6891" spans="1:4" x14ac:dyDescent="0.25">
      <c r="A6891" s="5">
        <v>2006</v>
      </c>
      <c r="B6891" s="5" t="s">
        <v>4</v>
      </c>
      <c r="C6891" s="5" t="s">
        <v>48</v>
      </c>
      <c r="D6891" s="3">
        <v>30958</v>
      </c>
    </row>
    <row r="6892" spans="1:4" x14ac:dyDescent="0.25">
      <c r="A6892" s="5">
        <v>2006</v>
      </c>
      <c r="B6892" s="5" t="s">
        <v>5</v>
      </c>
      <c r="C6892" s="5" t="s">
        <v>48</v>
      </c>
      <c r="D6892" s="3">
        <v>30888</v>
      </c>
    </row>
    <row r="6893" spans="1:4" x14ac:dyDescent="0.25">
      <c r="A6893" s="5">
        <v>2006</v>
      </c>
      <c r="B6893" s="5" t="s">
        <v>6</v>
      </c>
      <c r="C6893" s="5" t="s">
        <v>48</v>
      </c>
      <c r="D6893" s="3">
        <v>29355</v>
      </c>
    </row>
    <row r="6894" spans="1:4" x14ac:dyDescent="0.25">
      <c r="A6894" s="5">
        <v>2006</v>
      </c>
      <c r="B6894" s="5" t="s">
        <v>7</v>
      </c>
      <c r="C6894" s="5" t="s">
        <v>48</v>
      </c>
      <c r="D6894" s="3">
        <v>30568</v>
      </c>
    </row>
    <row r="6895" spans="1:4" x14ac:dyDescent="0.25">
      <c r="A6895" s="5">
        <v>2006</v>
      </c>
      <c r="B6895" s="5" t="s">
        <v>8</v>
      </c>
      <c r="C6895" s="5" t="s">
        <v>48</v>
      </c>
      <c r="D6895" s="3">
        <v>35548</v>
      </c>
    </row>
    <row r="6896" spans="1:4" x14ac:dyDescent="0.25">
      <c r="A6896" s="5">
        <v>2006</v>
      </c>
      <c r="B6896" s="5" t="s">
        <v>9</v>
      </c>
      <c r="C6896" s="5" t="s">
        <v>48</v>
      </c>
      <c r="D6896" s="3">
        <v>34486</v>
      </c>
    </row>
    <row r="6897" spans="1:4" x14ac:dyDescent="0.25">
      <c r="A6897" s="5">
        <v>2006</v>
      </c>
      <c r="B6897" s="5" t="s">
        <v>10</v>
      </c>
      <c r="C6897" s="5" t="s">
        <v>48</v>
      </c>
      <c r="D6897" s="3">
        <v>35776</v>
      </c>
    </row>
    <row r="6898" spans="1:4" x14ac:dyDescent="0.25">
      <c r="A6898" s="5">
        <v>2006</v>
      </c>
      <c r="B6898" s="5" t="s">
        <v>11</v>
      </c>
      <c r="C6898" s="5" t="s">
        <v>48</v>
      </c>
      <c r="D6898" s="3">
        <v>23982</v>
      </c>
    </row>
    <row r="6899" spans="1:4" x14ac:dyDescent="0.25">
      <c r="A6899" s="5">
        <v>2007</v>
      </c>
      <c r="B6899" s="5" t="s">
        <v>12</v>
      </c>
      <c r="C6899" s="5" t="s">
        <v>48</v>
      </c>
      <c r="D6899" s="3">
        <v>19834</v>
      </c>
    </row>
    <row r="6900" spans="1:4" x14ac:dyDescent="0.25">
      <c r="A6900" s="5">
        <v>2007</v>
      </c>
      <c r="B6900" s="5" t="s">
        <v>13</v>
      </c>
      <c r="C6900" s="5" t="s">
        <v>48</v>
      </c>
      <c r="D6900" s="3">
        <v>21347</v>
      </c>
    </row>
    <row r="6901" spans="1:4" x14ac:dyDescent="0.25">
      <c r="A6901" s="5">
        <v>2007</v>
      </c>
      <c r="B6901" s="5" t="s">
        <v>14</v>
      </c>
      <c r="C6901" s="5" t="s">
        <v>48</v>
      </c>
      <c r="D6901" s="3">
        <v>27440</v>
      </c>
    </row>
    <row r="6902" spans="1:4" x14ac:dyDescent="0.25">
      <c r="A6902" s="5">
        <v>2007</v>
      </c>
      <c r="B6902" s="5" t="s">
        <v>15</v>
      </c>
      <c r="C6902" s="5" t="s">
        <v>48</v>
      </c>
      <c r="D6902" s="3">
        <v>26169</v>
      </c>
    </row>
    <row r="6903" spans="1:4" x14ac:dyDescent="0.25">
      <c r="A6903" s="5">
        <v>2007</v>
      </c>
      <c r="B6903" s="5" t="s">
        <v>4</v>
      </c>
      <c r="C6903" s="5" t="s">
        <v>48</v>
      </c>
      <c r="D6903" s="3">
        <v>25171</v>
      </c>
    </row>
    <row r="6904" spans="1:4" x14ac:dyDescent="0.25">
      <c r="A6904" s="5">
        <v>2007</v>
      </c>
      <c r="B6904" s="5" t="s">
        <v>5</v>
      </c>
      <c r="C6904" s="5" t="s">
        <v>48</v>
      </c>
      <c r="D6904" s="3">
        <v>24599</v>
      </c>
    </row>
    <row r="6905" spans="1:4" x14ac:dyDescent="0.25">
      <c r="A6905" s="5">
        <v>2007</v>
      </c>
      <c r="B6905" s="5" t="s">
        <v>6</v>
      </c>
      <c r="C6905" s="5" t="s">
        <v>48</v>
      </c>
      <c r="D6905" s="3">
        <v>22767</v>
      </c>
    </row>
    <row r="6906" spans="1:4" x14ac:dyDescent="0.25">
      <c r="A6906" s="5">
        <v>2007</v>
      </c>
      <c r="B6906" s="5" t="s">
        <v>7</v>
      </c>
      <c r="C6906" s="5" t="s">
        <v>48</v>
      </c>
      <c r="D6906" s="3">
        <v>24139</v>
      </c>
    </row>
    <row r="6907" spans="1:4" x14ac:dyDescent="0.25">
      <c r="A6907" s="5">
        <v>2007</v>
      </c>
      <c r="B6907" s="5" t="s">
        <v>8</v>
      </c>
      <c r="C6907" s="5" t="s">
        <v>48</v>
      </c>
      <c r="D6907" s="3">
        <v>21790</v>
      </c>
    </row>
    <row r="6908" spans="1:4" x14ac:dyDescent="0.25">
      <c r="A6908" s="5">
        <v>2007</v>
      </c>
      <c r="B6908" s="5" t="s">
        <v>9</v>
      </c>
      <c r="C6908" s="5" t="s">
        <v>48</v>
      </c>
      <c r="D6908" s="3">
        <v>22864</v>
      </c>
    </row>
    <row r="6909" spans="1:4" x14ac:dyDescent="0.25">
      <c r="A6909" s="5">
        <v>2007</v>
      </c>
      <c r="B6909" s="5" t="s">
        <v>10</v>
      </c>
      <c r="C6909" s="5" t="s">
        <v>48</v>
      </c>
      <c r="D6909" s="3">
        <v>29488</v>
      </c>
    </row>
    <row r="6910" spans="1:4" x14ac:dyDescent="0.25">
      <c r="A6910" s="5">
        <v>2007</v>
      </c>
      <c r="B6910" s="5" t="s">
        <v>11</v>
      </c>
      <c r="C6910" s="5" t="s">
        <v>48</v>
      </c>
      <c r="D6910" s="3">
        <v>23173</v>
      </c>
    </row>
    <row r="6911" spans="1:4" x14ac:dyDescent="0.25">
      <c r="A6911" s="5">
        <v>2008</v>
      </c>
      <c r="B6911" s="5" t="s">
        <v>12</v>
      </c>
      <c r="C6911" s="5" t="s">
        <v>48</v>
      </c>
      <c r="D6911" s="3">
        <v>17227</v>
      </c>
    </row>
    <row r="6912" spans="1:4" x14ac:dyDescent="0.25">
      <c r="A6912" s="5">
        <v>2008</v>
      </c>
      <c r="B6912" s="5" t="s">
        <v>13</v>
      </c>
      <c r="C6912" s="5" t="s">
        <v>48</v>
      </c>
      <c r="D6912" s="3">
        <v>23189</v>
      </c>
    </row>
    <row r="6913" spans="1:4" x14ac:dyDescent="0.25">
      <c r="A6913" s="5">
        <v>2008</v>
      </c>
      <c r="B6913" s="5" t="s">
        <v>14</v>
      </c>
      <c r="C6913" s="5" t="s">
        <v>48</v>
      </c>
      <c r="D6913" s="3">
        <v>22677</v>
      </c>
    </row>
    <row r="6914" spans="1:4" x14ac:dyDescent="0.25">
      <c r="A6914" s="5">
        <v>2008</v>
      </c>
      <c r="B6914" s="5" t="s">
        <v>15</v>
      </c>
      <c r="C6914" s="5" t="s">
        <v>48</v>
      </c>
      <c r="D6914" s="3">
        <v>26173</v>
      </c>
    </row>
    <row r="6915" spans="1:4" x14ac:dyDescent="0.25">
      <c r="A6915" s="5">
        <v>2008</v>
      </c>
      <c r="B6915" s="5" t="s">
        <v>4</v>
      </c>
      <c r="C6915" s="5" t="s">
        <v>48</v>
      </c>
      <c r="D6915" s="3">
        <v>25698</v>
      </c>
    </row>
    <row r="6916" spans="1:4" x14ac:dyDescent="0.25">
      <c r="A6916" s="5">
        <v>2008</v>
      </c>
      <c r="B6916" s="5" t="s">
        <v>5</v>
      </c>
      <c r="C6916" s="5" t="s">
        <v>48</v>
      </c>
      <c r="D6916" s="3">
        <v>24108</v>
      </c>
    </row>
    <row r="6917" spans="1:4" x14ac:dyDescent="0.25">
      <c r="A6917" s="5">
        <v>2008</v>
      </c>
      <c r="B6917" s="5" t="s">
        <v>6</v>
      </c>
      <c r="C6917" s="5" t="s">
        <v>48</v>
      </c>
      <c r="D6917" s="3">
        <v>26257</v>
      </c>
    </row>
    <row r="6918" spans="1:4" x14ac:dyDescent="0.25">
      <c r="A6918" s="5">
        <v>2008</v>
      </c>
      <c r="B6918" s="5" t="s">
        <v>7</v>
      </c>
      <c r="C6918" s="5" t="s">
        <v>48</v>
      </c>
      <c r="D6918" s="3">
        <v>23915</v>
      </c>
    </row>
    <row r="6919" spans="1:4" x14ac:dyDescent="0.25">
      <c r="A6919" s="5">
        <v>2008</v>
      </c>
      <c r="B6919" s="5" t="s">
        <v>8</v>
      </c>
      <c r="C6919" s="5" t="s">
        <v>48</v>
      </c>
      <c r="D6919" s="3">
        <v>26746</v>
      </c>
    </row>
    <row r="6920" spans="1:4" x14ac:dyDescent="0.25">
      <c r="A6920" s="5">
        <v>2008</v>
      </c>
      <c r="B6920" s="5" t="s">
        <v>9</v>
      </c>
      <c r="C6920" s="5" t="s">
        <v>48</v>
      </c>
      <c r="D6920" s="3">
        <v>24596</v>
      </c>
    </row>
    <row r="6921" spans="1:4" x14ac:dyDescent="0.25">
      <c r="A6921" s="5">
        <v>2008</v>
      </c>
      <c r="B6921" s="5" t="s">
        <v>10</v>
      </c>
      <c r="C6921" s="5" t="s">
        <v>48</v>
      </c>
      <c r="D6921" s="3">
        <v>22753</v>
      </c>
    </row>
    <row r="6922" spans="1:4" x14ac:dyDescent="0.25">
      <c r="A6922" s="5">
        <v>2008</v>
      </c>
      <c r="B6922" s="5" t="s">
        <v>11</v>
      </c>
      <c r="C6922" s="5" t="s">
        <v>48</v>
      </c>
      <c r="D6922" s="3">
        <v>22418</v>
      </c>
    </row>
    <row r="6923" spans="1:4" x14ac:dyDescent="0.25">
      <c r="A6923" s="5">
        <v>2009</v>
      </c>
      <c r="B6923" s="5" t="s">
        <v>12</v>
      </c>
      <c r="C6923" s="5" t="s">
        <v>48</v>
      </c>
      <c r="D6923" s="3">
        <v>17909</v>
      </c>
    </row>
    <row r="6924" spans="1:4" x14ac:dyDescent="0.25">
      <c r="A6924" s="5">
        <v>2009</v>
      </c>
      <c r="B6924" s="5" t="s">
        <v>13</v>
      </c>
      <c r="C6924" s="5" t="s">
        <v>48</v>
      </c>
      <c r="D6924" s="3">
        <v>19016</v>
      </c>
    </row>
    <row r="6925" spans="1:4" x14ac:dyDescent="0.25">
      <c r="A6925" s="5">
        <v>2009</v>
      </c>
      <c r="B6925" s="5" t="s">
        <v>14</v>
      </c>
      <c r="C6925" s="5" t="s">
        <v>48</v>
      </c>
      <c r="D6925" s="3">
        <v>22589</v>
      </c>
    </row>
    <row r="6926" spans="1:4" x14ac:dyDescent="0.25">
      <c r="A6926" s="5">
        <v>2009</v>
      </c>
      <c r="B6926" s="5" t="s">
        <v>15</v>
      </c>
      <c r="C6926" s="5" t="s">
        <v>48</v>
      </c>
      <c r="D6926" s="3">
        <v>21124</v>
      </c>
    </row>
    <row r="6927" spans="1:4" x14ac:dyDescent="0.25">
      <c r="A6927" s="5">
        <v>2009</v>
      </c>
      <c r="B6927" s="5" t="s">
        <v>4</v>
      </c>
      <c r="C6927" s="5" t="s">
        <v>48</v>
      </c>
      <c r="D6927" s="3">
        <v>19923</v>
      </c>
    </row>
    <row r="6928" spans="1:4" x14ac:dyDescent="0.25">
      <c r="A6928" s="5">
        <v>2009</v>
      </c>
      <c r="B6928" s="5" t="s">
        <v>5</v>
      </c>
      <c r="C6928" s="5" t="s">
        <v>48</v>
      </c>
      <c r="D6928" s="3">
        <v>22906</v>
      </c>
    </row>
    <row r="6929" spans="1:4" x14ac:dyDescent="0.25">
      <c r="A6929" s="5">
        <v>2009</v>
      </c>
      <c r="B6929" s="5" t="s">
        <v>6</v>
      </c>
      <c r="C6929" s="5" t="s">
        <v>48</v>
      </c>
      <c r="D6929" s="3">
        <v>18717</v>
      </c>
    </row>
    <row r="6930" spans="1:4" x14ac:dyDescent="0.25">
      <c r="A6930" s="5">
        <v>2009</v>
      </c>
      <c r="B6930" s="5" t="s">
        <v>7</v>
      </c>
      <c r="C6930" s="5" t="s">
        <v>48</v>
      </c>
      <c r="D6930" s="3">
        <v>21352</v>
      </c>
    </row>
    <row r="6931" spans="1:4" x14ac:dyDescent="0.25">
      <c r="A6931" s="5">
        <v>2009</v>
      </c>
      <c r="B6931" s="5" t="s">
        <v>8</v>
      </c>
      <c r="C6931" s="5" t="s">
        <v>48</v>
      </c>
      <c r="D6931" s="3">
        <v>23870</v>
      </c>
    </row>
    <row r="6932" spans="1:4" x14ac:dyDescent="0.25">
      <c r="A6932" s="5">
        <v>2009</v>
      </c>
      <c r="B6932" s="5" t="s">
        <v>9</v>
      </c>
      <c r="C6932" s="5" t="s">
        <v>48</v>
      </c>
      <c r="D6932" s="3">
        <v>22121</v>
      </c>
    </row>
    <row r="6933" spans="1:4" x14ac:dyDescent="0.25">
      <c r="A6933" s="5">
        <v>2009</v>
      </c>
      <c r="B6933" s="5" t="s">
        <v>10</v>
      </c>
      <c r="C6933" s="5" t="s">
        <v>48</v>
      </c>
      <c r="D6933" s="3">
        <v>20722</v>
      </c>
    </row>
    <row r="6934" spans="1:4" x14ac:dyDescent="0.25">
      <c r="A6934" s="5">
        <v>2009</v>
      </c>
      <c r="B6934" s="5" t="s">
        <v>11</v>
      </c>
      <c r="C6934" s="5" t="s">
        <v>48</v>
      </c>
      <c r="D6934" s="3">
        <v>22931</v>
      </c>
    </row>
    <row r="6935" spans="1:4" x14ac:dyDescent="0.25">
      <c r="A6935" s="5">
        <v>2010</v>
      </c>
      <c r="B6935" s="5" t="s">
        <v>12</v>
      </c>
      <c r="C6935" s="5" t="s">
        <v>48</v>
      </c>
      <c r="D6935" s="3">
        <v>15491</v>
      </c>
    </row>
    <row r="6936" spans="1:4" x14ac:dyDescent="0.25">
      <c r="A6936" s="5">
        <v>2010</v>
      </c>
      <c r="B6936" s="5" t="s">
        <v>13</v>
      </c>
      <c r="C6936" s="5" t="s">
        <v>48</v>
      </c>
      <c r="D6936" s="3">
        <v>20287</v>
      </c>
    </row>
    <row r="6937" spans="1:4" x14ac:dyDescent="0.25">
      <c r="A6937" s="5">
        <v>2010</v>
      </c>
      <c r="B6937" s="5" t="s">
        <v>14</v>
      </c>
      <c r="C6937" s="5" t="s">
        <v>48</v>
      </c>
      <c r="D6937" s="3">
        <v>26816</v>
      </c>
    </row>
    <row r="6938" spans="1:4" x14ac:dyDescent="0.25">
      <c r="A6938" s="5">
        <v>2010</v>
      </c>
      <c r="B6938" s="5" t="s">
        <v>15</v>
      </c>
      <c r="C6938" s="5" t="s">
        <v>48</v>
      </c>
      <c r="D6938" s="3">
        <v>25750</v>
      </c>
    </row>
    <row r="6939" spans="1:4" x14ac:dyDescent="0.25">
      <c r="A6939" s="5">
        <v>2010</v>
      </c>
      <c r="B6939" s="5" t="s">
        <v>4</v>
      </c>
      <c r="C6939" s="5" t="s">
        <v>48</v>
      </c>
      <c r="D6939" s="3">
        <v>24038</v>
      </c>
    </row>
    <row r="6940" spans="1:4" x14ac:dyDescent="0.25">
      <c r="A6940" s="5">
        <v>2010</v>
      </c>
      <c r="B6940" s="5" t="s">
        <v>5</v>
      </c>
      <c r="C6940" s="5" t="s">
        <v>48</v>
      </c>
      <c r="D6940" s="3">
        <v>22941</v>
      </c>
    </row>
    <row r="6941" spans="1:4" x14ac:dyDescent="0.25">
      <c r="A6941" s="5">
        <v>2010</v>
      </c>
      <c r="B6941" s="5" t="s">
        <v>6</v>
      </c>
      <c r="C6941" s="5" t="s">
        <v>48</v>
      </c>
      <c r="D6941" s="3">
        <v>19297</v>
      </c>
    </row>
    <row r="6942" spans="1:4" x14ac:dyDescent="0.25">
      <c r="A6942" s="5">
        <v>2010</v>
      </c>
      <c r="B6942" s="5" t="s">
        <v>7</v>
      </c>
      <c r="C6942" s="5" t="s">
        <v>48</v>
      </c>
      <c r="D6942" s="3">
        <v>20863</v>
      </c>
    </row>
    <row r="6943" spans="1:4" x14ac:dyDescent="0.25">
      <c r="A6943" s="5">
        <v>2010</v>
      </c>
      <c r="B6943" s="5" t="s">
        <v>8</v>
      </c>
      <c r="C6943" s="5" t="s">
        <v>48</v>
      </c>
      <c r="D6943" s="3">
        <v>22406</v>
      </c>
    </row>
    <row r="6944" spans="1:4" x14ac:dyDescent="0.25">
      <c r="A6944" s="5">
        <v>2010</v>
      </c>
      <c r="B6944" s="5" t="s">
        <v>9</v>
      </c>
      <c r="C6944" s="5" t="s">
        <v>48</v>
      </c>
      <c r="D6944" s="3">
        <v>18633</v>
      </c>
    </row>
    <row r="6945" spans="1:4" x14ac:dyDescent="0.25">
      <c r="A6945" s="5">
        <v>2010</v>
      </c>
      <c r="B6945" s="5" t="s">
        <v>10</v>
      </c>
      <c r="C6945" s="5" t="s">
        <v>48</v>
      </c>
      <c r="D6945" s="3">
        <v>20379</v>
      </c>
    </row>
    <row r="6946" spans="1:4" x14ac:dyDescent="0.25">
      <c r="A6946" s="5">
        <v>2010</v>
      </c>
      <c r="B6946" s="5" t="s">
        <v>11</v>
      </c>
      <c r="C6946" s="5" t="s">
        <v>48</v>
      </c>
      <c r="D6946" s="3">
        <v>18787</v>
      </c>
    </row>
    <row r="6947" spans="1:4" x14ac:dyDescent="0.25">
      <c r="A6947" s="5">
        <v>2011</v>
      </c>
      <c r="B6947" s="5" t="s">
        <v>12</v>
      </c>
      <c r="C6947" s="5" t="s">
        <v>48</v>
      </c>
      <c r="D6947" s="3">
        <v>15417</v>
      </c>
    </row>
    <row r="6948" spans="1:4" x14ac:dyDescent="0.25">
      <c r="A6948" s="5">
        <v>2011</v>
      </c>
      <c r="B6948" s="5" t="s">
        <v>13</v>
      </c>
      <c r="C6948" s="5" t="s">
        <v>48</v>
      </c>
      <c r="D6948" s="3">
        <v>15166</v>
      </c>
    </row>
    <row r="6949" spans="1:4" x14ac:dyDescent="0.25">
      <c r="A6949" s="5">
        <v>2011</v>
      </c>
      <c r="B6949" s="5" t="s">
        <v>14</v>
      </c>
      <c r="C6949" s="5" t="s">
        <v>48</v>
      </c>
      <c r="D6949" s="3">
        <v>17059</v>
      </c>
    </row>
    <row r="6950" spans="1:4" x14ac:dyDescent="0.25">
      <c r="A6950" s="5">
        <v>2011</v>
      </c>
      <c r="B6950" s="5" t="s">
        <v>15</v>
      </c>
      <c r="C6950" s="5" t="s">
        <v>48</v>
      </c>
      <c r="D6950" s="3">
        <v>16755</v>
      </c>
    </row>
    <row r="6951" spans="1:4" x14ac:dyDescent="0.25">
      <c r="A6951" s="5">
        <v>2011</v>
      </c>
      <c r="B6951" s="5" t="s">
        <v>4</v>
      </c>
      <c r="C6951" s="5" t="s">
        <v>48</v>
      </c>
      <c r="D6951" s="3">
        <v>18876</v>
      </c>
    </row>
    <row r="6952" spans="1:4" x14ac:dyDescent="0.25">
      <c r="A6952" s="5">
        <v>2011</v>
      </c>
      <c r="B6952" s="5" t="s">
        <v>5</v>
      </c>
      <c r="C6952" s="5" t="s">
        <v>48</v>
      </c>
      <c r="D6952" s="3">
        <v>14781</v>
      </c>
    </row>
    <row r="6953" spans="1:4" x14ac:dyDescent="0.25">
      <c r="A6953" s="5">
        <v>2011</v>
      </c>
      <c r="B6953" s="5" t="s">
        <v>6</v>
      </c>
      <c r="C6953" s="5" t="s">
        <v>48</v>
      </c>
      <c r="D6953" s="3">
        <v>6996</v>
      </c>
    </row>
    <row r="6954" spans="1:4" x14ac:dyDescent="0.25">
      <c r="A6954" s="5">
        <v>2011</v>
      </c>
      <c r="B6954" s="5" t="s">
        <v>7</v>
      </c>
      <c r="C6954" s="5" t="s">
        <v>48</v>
      </c>
      <c r="D6954" s="3">
        <v>7773</v>
      </c>
    </row>
    <row r="6955" spans="1:4" x14ac:dyDescent="0.25">
      <c r="A6955" s="5">
        <v>2011</v>
      </c>
      <c r="B6955" s="5" t="s">
        <v>8</v>
      </c>
      <c r="C6955" s="5" t="s">
        <v>48</v>
      </c>
      <c r="D6955" s="3">
        <v>6603</v>
      </c>
    </row>
    <row r="6956" spans="1:4" x14ac:dyDescent="0.25">
      <c r="A6956" s="5">
        <v>2011</v>
      </c>
      <c r="B6956" s="5" t="s">
        <v>9</v>
      </c>
      <c r="C6956" s="5" t="s">
        <v>48</v>
      </c>
      <c r="D6956" s="3">
        <v>9156</v>
      </c>
    </row>
    <row r="6957" spans="1:4" x14ac:dyDescent="0.25">
      <c r="A6957" s="5">
        <v>2011</v>
      </c>
      <c r="B6957" s="5" t="s">
        <v>10</v>
      </c>
      <c r="C6957" s="5" t="s">
        <v>48</v>
      </c>
      <c r="D6957" s="3">
        <v>22369</v>
      </c>
    </row>
    <row r="6958" spans="1:4" x14ac:dyDescent="0.25">
      <c r="A6958" s="5">
        <v>2011</v>
      </c>
      <c r="B6958" s="5" t="s">
        <v>11</v>
      </c>
      <c r="C6958" s="5" t="s">
        <v>48</v>
      </c>
      <c r="D6958" s="3">
        <v>19343</v>
      </c>
    </row>
    <row r="6959" spans="1:4" x14ac:dyDescent="0.25">
      <c r="A6959" s="5">
        <v>2012</v>
      </c>
      <c r="B6959" s="5" t="s">
        <v>12</v>
      </c>
      <c r="C6959" s="5" t="s">
        <v>48</v>
      </c>
      <c r="D6959" s="3">
        <v>16558</v>
      </c>
    </row>
    <row r="6960" spans="1:4" x14ac:dyDescent="0.25">
      <c r="A6960" s="5">
        <v>2012</v>
      </c>
      <c r="B6960" s="5" t="s">
        <v>13</v>
      </c>
      <c r="C6960" s="5" t="s">
        <v>48</v>
      </c>
      <c r="D6960" s="3">
        <v>12356</v>
      </c>
    </row>
    <row r="6961" spans="1:4" x14ac:dyDescent="0.25">
      <c r="A6961" s="5">
        <v>2012</v>
      </c>
      <c r="B6961" s="5" t="s">
        <v>14</v>
      </c>
      <c r="C6961" s="5" t="s">
        <v>48</v>
      </c>
      <c r="D6961" s="3">
        <v>20597</v>
      </c>
    </row>
    <row r="6962" spans="1:4" x14ac:dyDescent="0.25">
      <c r="A6962" s="5">
        <v>2012</v>
      </c>
      <c r="B6962" s="5" t="s">
        <v>15</v>
      </c>
      <c r="C6962" s="5" t="s">
        <v>48</v>
      </c>
      <c r="D6962" s="3">
        <v>17317</v>
      </c>
    </row>
    <row r="6963" spans="1:4" x14ac:dyDescent="0.25">
      <c r="A6963" s="5">
        <v>2012</v>
      </c>
      <c r="B6963" s="5" t="s">
        <v>4</v>
      </c>
      <c r="C6963" s="5" t="s">
        <v>48</v>
      </c>
      <c r="D6963" s="3">
        <v>19506</v>
      </c>
    </row>
    <row r="6964" spans="1:4" x14ac:dyDescent="0.25">
      <c r="A6964" s="5">
        <v>2012</v>
      </c>
      <c r="B6964" s="5" t="s">
        <v>5</v>
      </c>
      <c r="C6964" s="5" t="s">
        <v>48</v>
      </c>
      <c r="D6964" s="3">
        <v>17267</v>
      </c>
    </row>
    <row r="6965" spans="1:4" x14ac:dyDescent="0.25">
      <c r="A6965" s="5">
        <v>2012</v>
      </c>
      <c r="B6965" s="5" t="s">
        <v>6</v>
      </c>
      <c r="C6965" s="5" t="s">
        <v>48</v>
      </c>
      <c r="D6965" s="3">
        <v>13491</v>
      </c>
    </row>
    <row r="6966" spans="1:4" x14ac:dyDescent="0.25">
      <c r="A6966" s="5">
        <v>2012</v>
      </c>
      <c r="B6966" s="5" t="s">
        <v>7</v>
      </c>
      <c r="C6966" s="5" t="s">
        <v>48</v>
      </c>
      <c r="D6966" s="3">
        <v>11335</v>
      </c>
    </row>
    <row r="6967" spans="1:4" x14ac:dyDescent="0.25">
      <c r="A6967" s="5">
        <v>2012</v>
      </c>
      <c r="B6967" s="5" t="s">
        <v>8</v>
      </c>
      <c r="C6967" s="5" t="s">
        <v>48</v>
      </c>
      <c r="D6967" s="3">
        <v>11362</v>
      </c>
    </row>
    <row r="6968" spans="1:4" x14ac:dyDescent="0.25">
      <c r="A6968" s="5">
        <v>2012</v>
      </c>
      <c r="B6968" s="5" t="s">
        <v>9</v>
      </c>
      <c r="C6968" s="5" t="s">
        <v>48</v>
      </c>
      <c r="D6968" s="3">
        <v>12224</v>
      </c>
    </row>
    <row r="6969" spans="1:4" x14ac:dyDescent="0.25">
      <c r="A6969" s="5">
        <v>2012</v>
      </c>
      <c r="B6969" s="5" t="s">
        <v>10</v>
      </c>
      <c r="C6969" s="5" t="s">
        <v>48</v>
      </c>
      <c r="D6969" s="3">
        <v>9913</v>
      </c>
    </row>
    <row r="6970" spans="1:4" x14ac:dyDescent="0.25">
      <c r="A6970" s="5">
        <v>2012</v>
      </c>
      <c r="B6970" s="5" t="s">
        <v>11</v>
      </c>
      <c r="C6970" s="5" t="s">
        <v>48</v>
      </c>
      <c r="D6970" s="3">
        <v>8994</v>
      </c>
    </row>
    <row r="6971" spans="1:4" x14ac:dyDescent="0.25">
      <c r="A6971" s="5">
        <v>2013</v>
      </c>
      <c r="B6971" s="5" t="s">
        <v>12</v>
      </c>
      <c r="C6971" s="5" t="s">
        <v>48</v>
      </c>
      <c r="D6971" s="3">
        <v>8844</v>
      </c>
    </row>
    <row r="6972" spans="1:4" x14ac:dyDescent="0.25">
      <c r="A6972" s="5">
        <v>2013</v>
      </c>
      <c r="B6972" s="5" t="s">
        <v>13</v>
      </c>
      <c r="C6972" s="5" t="s">
        <v>48</v>
      </c>
      <c r="D6972" s="3">
        <v>7952</v>
      </c>
    </row>
    <row r="6973" spans="1:4" x14ac:dyDescent="0.25">
      <c r="A6973" s="5">
        <v>2013</v>
      </c>
      <c r="B6973" s="5" t="s">
        <v>14</v>
      </c>
      <c r="C6973" s="5" t="s">
        <v>48</v>
      </c>
      <c r="D6973" s="3">
        <v>8449</v>
      </c>
    </row>
    <row r="6974" spans="1:4" x14ac:dyDescent="0.25">
      <c r="A6974" s="5">
        <v>2013</v>
      </c>
      <c r="B6974" s="5" t="s">
        <v>15</v>
      </c>
      <c r="C6974" s="5" t="s">
        <v>48</v>
      </c>
      <c r="D6974" s="3">
        <v>7000</v>
      </c>
    </row>
    <row r="6975" spans="1:4" x14ac:dyDescent="0.25">
      <c r="A6975" s="5">
        <v>2013</v>
      </c>
      <c r="B6975" s="5" t="s">
        <v>4</v>
      </c>
      <c r="C6975" s="5" t="s">
        <v>48</v>
      </c>
      <c r="D6975" s="3">
        <v>9329</v>
      </c>
    </row>
    <row r="6976" spans="1:4" x14ac:dyDescent="0.25">
      <c r="A6976" s="5">
        <v>2013</v>
      </c>
      <c r="B6976" s="5" t="s">
        <v>5</v>
      </c>
      <c r="C6976" s="5" t="s">
        <v>48</v>
      </c>
      <c r="D6976" s="3">
        <v>8998</v>
      </c>
    </row>
    <row r="6977" spans="1:4" x14ac:dyDescent="0.25">
      <c r="A6977" s="5">
        <v>2013</v>
      </c>
      <c r="B6977" s="5" t="s">
        <v>6</v>
      </c>
      <c r="C6977" s="5" t="s">
        <v>48</v>
      </c>
      <c r="D6977" s="3">
        <v>6200</v>
      </c>
    </row>
    <row r="6978" spans="1:4" x14ac:dyDescent="0.25">
      <c r="A6978" s="5">
        <v>2013</v>
      </c>
      <c r="B6978" s="5" t="s">
        <v>7</v>
      </c>
      <c r="C6978" s="5" t="s">
        <v>48</v>
      </c>
      <c r="D6978" s="3">
        <v>6565</v>
      </c>
    </row>
    <row r="6979" spans="1:4" x14ac:dyDescent="0.25">
      <c r="A6979" s="5">
        <v>2013</v>
      </c>
      <c r="B6979" s="5" t="s">
        <v>8</v>
      </c>
      <c r="C6979" s="5" t="s">
        <v>48</v>
      </c>
      <c r="D6979" s="3">
        <v>8090</v>
      </c>
    </row>
    <row r="6980" spans="1:4" x14ac:dyDescent="0.25">
      <c r="A6980" s="5">
        <v>2013</v>
      </c>
      <c r="B6980" s="5" t="s">
        <v>9</v>
      </c>
      <c r="C6980" s="5" t="s">
        <v>48</v>
      </c>
      <c r="D6980" s="3">
        <v>7740</v>
      </c>
    </row>
    <row r="6981" spans="1:4" x14ac:dyDescent="0.25">
      <c r="A6981" s="5">
        <v>2013</v>
      </c>
      <c r="B6981" s="5" t="s">
        <v>10</v>
      </c>
      <c r="C6981" s="5" t="s">
        <v>48</v>
      </c>
      <c r="D6981" s="3">
        <v>5103</v>
      </c>
    </row>
    <row r="6982" spans="1:4" x14ac:dyDescent="0.25">
      <c r="A6982" s="5">
        <v>2013</v>
      </c>
      <c r="B6982" s="5" t="s">
        <v>11</v>
      </c>
      <c r="C6982" s="5" t="s">
        <v>48</v>
      </c>
      <c r="D6982" s="3">
        <v>5683</v>
      </c>
    </row>
    <row r="6983" spans="1:4" x14ac:dyDescent="0.25">
      <c r="A6983" s="5">
        <v>2014</v>
      </c>
      <c r="B6983" s="5" t="s">
        <v>12</v>
      </c>
      <c r="C6983" s="5" t="s">
        <v>48</v>
      </c>
      <c r="D6983" s="3">
        <v>3743</v>
      </c>
    </row>
    <row r="6984" spans="1:4" x14ac:dyDescent="0.25">
      <c r="A6984" s="5">
        <v>2014</v>
      </c>
      <c r="B6984" s="5" t="s">
        <v>13</v>
      </c>
      <c r="C6984" s="5" t="s">
        <v>48</v>
      </c>
      <c r="D6984" s="3">
        <v>3643</v>
      </c>
    </row>
    <row r="6985" spans="1:4" x14ac:dyDescent="0.25">
      <c r="A6985" s="5">
        <v>2014</v>
      </c>
      <c r="B6985" s="5" t="s">
        <v>14</v>
      </c>
      <c r="C6985" s="5" t="s">
        <v>48</v>
      </c>
      <c r="D6985" s="3">
        <v>4796</v>
      </c>
    </row>
    <row r="6986" spans="1:4" x14ac:dyDescent="0.25">
      <c r="A6986" s="5">
        <v>2014</v>
      </c>
      <c r="B6986" s="5" t="s">
        <v>15</v>
      </c>
      <c r="C6986" s="5" t="s">
        <v>48</v>
      </c>
      <c r="D6986" s="3">
        <v>6357</v>
      </c>
    </row>
    <row r="6987" spans="1:4" x14ac:dyDescent="0.25">
      <c r="A6987" s="5">
        <v>2014</v>
      </c>
      <c r="B6987" s="5" t="s">
        <v>4</v>
      </c>
      <c r="C6987" s="5" t="s">
        <v>48</v>
      </c>
      <c r="D6987" s="3">
        <v>6616</v>
      </c>
    </row>
    <row r="6988" spans="1:4" x14ac:dyDescent="0.25">
      <c r="A6988" s="5">
        <v>2014</v>
      </c>
      <c r="B6988" s="5" t="s">
        <v>5</v>
      </c>
      <c r="C6988" s="5" t="s">
        <v>48</v>
      </c>
      <c r="D6988" s="3">
        <v>4984</v>
      </c>
    </row>
    <row r="6989" spans="1:4" x14ac:dyDescent="0.25">
      <c r="A6989" s="5">
        <v>2014</v>
      </c>
      <c r="B6989" s="5" t="s">
        <v>6</v>
      </c>
      <c r="C6989" s="5" t="s">
        <v>48</v>
      </c>
      <c r="D6989" s="3">
        <v>3697</v>
      </c>
    </row>
    <row r="6990" spans="1:4" x14ac:dyDescent="0.25">
      <c r="A6990" s="5">
        <v>2014</v>
      </c>
      <c r="B6990" s="5" t="s">
        <v>7</v>
      </c>
      <c r="C6990" s="5" t="s">
        <v>48</v>
      </c>
      <c r="D6990" s="3">
        <v>3836</v>
      </c>
    </row>
    <row r="6991" spans="1:4" x14ac:dyDescent="0.25">
      <c r="A6991" s="5">
        <v>2014</v>
      </c>
      <c r="B6991" s="5" t="s">
        <v>8</v>
      </c>
      <c r="C6991" s="5" t="s">
        <v>48</v>
      </c>
      <c r="D6991" s="3">
        <v>4988</v>
      </c>
    </row>
    <row r="6992" spans="1:4" x14ac:dyDescent="0.25">
      <c r="A6992" s="5">
        <v>2014</v>
      </c>
      <c r="B6992" s="5" t="s">
        <v>9</v>
      </c>
      <c r="C6992" s="5" t="s">
        <v>48</v>
      </c>
      <c r="D6992" s="3">
        <v>4250</v>
      </c>
    </row>
    <row r="6993" spans="1:4" x14ac:dyDescent="0.25">
      <c r="A6993" s="5">
        <v>2014</v>
      </c>
      <c r="B6993" s="5" t="s">
        <v>10</v>
      </c>
      <c r="C6993" s="5" t="s">
        <v>48</v>
      </c>
      <c r="D6993" s="3">
        <v>4185</v>
      </c>
    </row>
    <row r="6994" spans="1:4" x14ac:dyDescent="0.25">
      <c r="A6994" s="5">
        <v>2014</v>
      </c>
      <c r="B6994" s="5" t="s">
        <v>11</v>
      </c>
      <c r="C6994" s="5" t="s">
        <v>48</v>
      </c>
      <c r="D6994" s="3">
        <v>4903</v>
      </c>
    </row>
    <row r="6995" spans="1:4" x14ac:dyDescent="0.25">
      <c r="A6995" s="5">
        <v>2015</v>
      </c>
      <c r="B6995" s="5" t="s">
        <v>12</v>
      </c>
      <c r="C6995" s="5" t="s">
        <v>48</v>
      </c>
      <c r="D6995" s="3">
        <v>3534</v>
      </c>
    </row>
    <row r="6996" spans="1:4" x14ac:dyDescent="0.25">
      <c r="A6996" s="5">
        <v>2015</v>
      </c>
      <c r="B6996" s="5" t="s">
        <v>13</v>
      </c>
      <c r="C6996" s="5" t="s">
        <v>48</v>
      </c>
      <c r="D6996" s="3">
        <v>4657</v>
      </c>
    </row>
    <row r="6997" spans="1:4" x14ac:dyDescent="0.25">
      <c r="A6997" s="5">
        <v>2015</v>
      </c>
      <c r="B6997" s="5" t="s">
        <v>14</v>
      </c>
      <c r="C6997" s="5" t="s">
        <v>48</v>
      </c>
      <c r="D6997" s="3">
        <v>7856</v>
      </c>
    </row>
    <row r="6998" spans="1:4" x14ac:dyDescent="0.25">
      <c r="A6998" s="5">
        <v>2015</v>
      </c>
      <c r="B6998" s="5" t="s">
        <v>15</v>
      </c>
      <c r="C6998" s="5" t="s">
        <v>48</v>
      </c>
      <c r="D6998" s="3">
        <v>10776</v>
      </c>
    </row>
    <row r="6999" spans="1:4" x14ac:dyDescent="0.25">
      <c r="A6999" s="5">
        <v>2015</v>
      </c>
      <c r="B6999" s="5" t="s">
        <v>4</v>
      </c>
      <c r="C6999" s="5" t="s">
        <v>48</v>
      </c>
      <c r="D6999" s="3">
        <v>10756</v>
      </c>
    </row>
    <row r="7000" spans="1:4" x14ac:dyDescent="0.25">
      <c r="A7000" s="5">
        <v>2015</v>
      </c>
      <c r="B7000" s="5" t="s">
        <v>5</v>
      </c>
      <c r="C7000" s="5" t="s">
        <v>48</v>
      </c>
      <c r="D7000" s="3">
        <v>10537</v>
      </c>
    </row>
    <row r="7001" spans="1:4" x14ac:dyDescent="0.25">
      <c r="A7001" s="5">
        <v>2015</v>
      </c>
      <c r="B7001" s="5" t="s">
        <v>6</v>
      </c>
      <c r="C7001" s="5" t="s">
        <v>48</v>
      </c>
      <c r="D7001" s="3">
        <v>8687</v>
      </c>
    </row>
    <row r="7002" spans="1:4" x14ac:dyDescent="0.25">
      <c r="A7002" s="5">
        <v>2015</v>
      </c>
      <c r="B7002" s="5" t="s">
        <v>7</v>
      </c>
      <c r="C7002" s="5" t="s">
        <v>48</v>
      </c>
      <c r="D7002" s="3">
        <v>9293</v>
      </c>
    </row>
    <row r="7003" spans="1:4" x14ac:dyDescent="0.25">
      <c r="A7003" s="5">
        <v>2015</v>
      </c>
      <c r="B7003" s="5" t="s">
        <v>8</v>
      </c>
      <c r="C7003" s="5" t="s">
        <v>48</v>
      </c>
      <c r="D7003" s="3">
        <v>10314</v>
      </c>
    </row>
    <row r="7004" spans="1:4" x14ac:dyDescent="0.25">
      <c r="A7004" s="5">
        <v>2015</v>
      </c>
      <c r="B7004" s="5" t="s">
        <v>9</v>
      </c>
      <c r="C7004" s="5" t="s">
        <v>48</v>
      </c>
      <c r="D7004" s="3">
        <v>10257</v>
      </c>
    </row>
    <row r="7005" spans="1:4" x14ac:dyDescent="0.25">
      <c r="A7005" s="5">
        <v>2015</v>
      </c>
      <c r="B7005" s="5" t="s">
        <v>10</v>
      </c>
      <c r="C7005" s="5" t="s">
        <v>48</v>
      </c>
      <c r="D7005" s="3">
        <v>8129</v>
      </c>
    </row>
    <row r="7006" spans="1:4" x14ac:dyDescent="0.25">
      <c r="A7006" s="5">
        <v>2015</v>
      </c>
      <c r="B7006" s="5" t="s">
        <v>11</v>
      </c>
      <c r="C7006" s="5" t="s">
        <v>48</v>
      </c>
      <c r="D7006" s="3">
        <v>7849</v>
      </c>
    </row>
    <row r="7007" spans="1:4" x14ac:dyDescent="0.25">
      <c r="A7007" s="5">
        <v>2016</v>
      </c>
      <c r="B7007" s="5" t="s">
        <v>12</v>
      </c>
      <c r="C7007" s="5" t="s">
        <v>48</v>
      </c>
      <c r="D7007" s="3">
        <v>5920</v>
      </c>
    </row>
    <row r="7008" spans="1:4" x14ac:dyDescent="0.25">
      <c r="A7008" s="5">
        <v>2016</v>
      </c>
      <c r="B7008" s="5" t="s">
        <v>13</v>
      </c>
      <c r="C7008" s="5" t="s">
        <v>48</v>
      </c>
      <c r="D7008" s="3">
        <v>7254</v>
      </c>
    </row>
    <row r="7009" spans="1:4" x14ac:dyDescent="0.25">
      <c r="A7009" s="5">
        <v>2016</v>
      </c>
      <c r="B7009" s="5" t="s">
        <v>14</v>
      </c>
      <c r="C7009" s="5" t="s">
        <v>48</v>
      </c>
      <c r="D7009" s="3">
        <v>11012</v>
      </c>
    </row>
    <row r="7010" spans="1:4" x14ac:dyDescent="0.25">
      <c r="A7010" s="5">
        <v>2016</v>
      </c>
      <c r="B7010" s="5" t="s">
        <v>15</v>
      </c>
      <c r="C7010" s="5" t="s">
        <v>48</v>
      </c>
      <c r="D7010" s="3">
        <v>10176</v>
      </c>
    </row>
    <row r="7011" spans="1:4" x14ac:dyDescent="0.25">
      <c r="A7011" s="5">
        <v>2016</v>
      </c>
      <c r="B7011" s="5" t="s">
        <v>4</v>
      </c>
      <c r="C7011" s="5" t="s">
        <v>48</v>
      </c>
      <c r="D7011" s="3">
        <v>9686</v>
      </c>
    </row>
    <row r="7012" spans="1:4" x14ac:dyDescent="0.25">
      <c r="A7012" s="5">
        <v>2016</v>
      </c>
      <c r="B7012" s="5" t="s">
        <v>5</v>
      </c>
      <c r="C7012" s="5" t="s">
        <v>48</v>
      </c>
      <c r="D7012" s="3">
        <v>8882</v>
      </c>
    </row>
    <row r="7013" spans="1:4" x14ac:dyDescent="0.25">
      <c r="A7013" s="5">
        <v>2016</v>
      </c>
      <c r="B7013" s="5" t="s">
        <v>6</v>
      </c>
      <c r="C7013" s="5" t="s">
        <v>48</v>
      </c>
      <c r="D7013" s="3">
        <v>7349</v>
      </c>
    </row>
    <row r="7014" spans="1:4" x14ac:dyDescent="0.25">
      <c r="A7014" s="5">
        <v>2016</v>
      </c>
      <c r="B7014" s="5" t="s">
        <v>7</v>
      </c>
      <c r="C7014" s="5" t="s">
        <v>48</v>
      </c>
      <c r="D7014" s="3">
        <v>7209</v>
      </c>
    </row>
    <row r="7015" spans="1:4" x14ac:dyDescent="0.25">
      <c r="A7015" s="5">
        <v>2016</v>
      </c>
      <c r="B7015" s="5" t="s">
        <v>8</v>
      </c>
      <c r="C7015" s="5" t="s">
        <v>48</v>
      </c>
      <c r="D7015" s="3">
        <v>9081</v>
      </c>
    </row>
    <row r="7016" spans="1:4" x14ac:dyDescent="0.25">
      <c r="A7016" s="5">
        <v>2016</v>
      </c>
      <c r="B7016" s="5" t="s">
        <v>9</v>
      </c>
      <c r="C7016" s="5" t="s">
        <v>48</v>
      </c>
      <c r="D7016" s="3">
        <v>7086</v>
      </c>
    </row>
    <row r="7017" spans="1:4" x14ac:dyDescent="0.25">
      <c r="A7017" s="5">
        <v>2016</v>
      </c>
      <c r="B7017" s="5" t="s">
        <v>10</v>
      </c>
      <c r="C7017" s="5" t="s">
        <v>48</v>
      </c>
      <c r="D7017" s="3">
        <v>8928</v>
      </c>
    </row>
    <row r="7018" spans="1:4" x14ac:dyDescent="0.25">
      <c r="A7018" s="5">
        <v>2016</v>
      </c>
      <c r="B7018" s="5" t="s">
        <v>11</v>
      </c>
      <c r="C7018" s="5" t="s">
        <v>48</v>
      </c>
      <c r="D7018" s="3">
        <v>6728</v>
      </c>
    </row>
    <row r="7019" spans="1:4" x14ac:dyDescent="0.25">
      <c r="A7019" s="5">
        <v>2017</v>
      </c>
      <c r="B7019" s="5" t="s">
        <v>12</v>
      </c>
      <c r="C7019" s="5" t="s">
        <v>48</v>
      </c>
      <c r="D7019" s="3">
        <v>5686</v>
      </c>
    </row>
    <row r="7020" spans="1:4" x14ac:dyDescent="0.25">
      <c r="A7020" s="5">
        <v>2017</v>
      </c>
      <c r="B7020" s="5" t="s">
        <v>13</v>
      </c>
      <c r="C7020" s="5" t="s">
        <v>48</v>
      </c>
      <c r="D7020" s="3">
        <v>5408</v>
      </c>
    </row>
    <row r="7021" spans="1:4" x14ac:dyDescent="0.25">
      <c r="A7021" s="5">
        <v>2017</v>
      </c>
      <c r="B7021" s="5" t="s">
        <v>14</v>
      </c>
      <c r="C7021" s="5" t="s">
        <v>48</v>
      </c>
      <c r="D7021" s="3">
        <v>8050</v>
      </c>
    </row>
    <row r="7022" spans="1:4" x14ac:dyDescent="0.25">
      <c r="A7022" s="5">
        <v>2017</v>
      </c>
      <c r="B7022" s="5" t="s">
        <v>15</v>
      </c>
      <c r="C7022" s="5" t="s">
        <v>48</v>
      </c>
      <c r="D7022" s="3">
        <v>7385</v>
      </c>
    </row>
    <row r="7023" spans="1:4" x14ac:dyDescent="0.25">
      <c r="A7023" s="5">
        <v>2017</v>
      </c>
      <c r="B7023" s="5" t="s">
        <v>4</v>
      </c>
      <c r="C7023" s="5" t="s">
        <v>48</v>
      </c>
      <c r="D7023" s="3">
        <v>8715</v>
      </c>
    </row>
    <row r="7024" spans="1:4" x14ac:dyDescent="0.25">
      <c r="A7024" s="5">
        <v>2017</v>
      </c>
      <c r="B7024" s="5" t="s">
        <v>5</v>
      </c>
      <c r="C7024" s="5" t="s">
        <v>48</v>
      </c>
      <c r="D7024" s="3">
        <v>7637</v>
      </c>
    </row>
    <row r="7025" spans="1:4" x14ac:dyDescent="0.25">
      <c r="A7025" s="5">
        <v>2017</v>
      </c>
      <c r="B7025" s="5" t="s">
        <v>6</v>
      </c>
      <c r="C7025" s="5" t="s">
        <v>48</v>
      </c>
      <c r="D7025" s="3">
        <v>14970</v>
      </c>
    </row>
    <row r="7026" spans="1:4" x14ac:dyDescent="0.25">
      <c r="A7026" s="5">
        <v>2017</v>
      </c>
      <c r="B7026" s="5" t="s">
        <v>7</v>
      </c>
      <c r="C7026" s="5" t="s">
        <v>48</v>
      </c>
      <c r="D7026" s="3">
        <v>30932</v>
      </c>
    </row>
    <row r="7027" spans="1:4" x14ac:dyDescent="0.25">
      <c r="A7027" s="5">
        <v>2017</v>
      </c>
      <c r="B7027" s="5" t="s">
        <v>8</v>
      </c>
      <c r="C7027" s="5" t="s">
        <v>48</v>
      </c>
      <c r="D7027" s="3">
        <v>30551</v>
      </c>
    </row>
    <row r="7028" spans="1:4" x14ac:dyDescent="0.25">
      <c r="A7028" s="5">
        <v>2017</v>
      </c>
      <c r="B7028" s="5" t="s">
        <v>9</v>
      </c>
      <c r="C7028" s="5" t="s">
        <v>48</v>
      </c>
      <c r="D7028" s="3">
        <v>31788</v>
      </c>
    </row>
    <row r="7029" spans="1:4" x14ac:dyDescent="0.25">
      <c r="A7029" s="5">
        <v>2017</v>
      </c>
      <c r="B7029" s="5" t="s">
        <v>10</v>
      </c>
      <c r="C7029" s="5" t="s">
        <v>48</v>
      </c>
      <c r="D7029" s="3">
        <v>31457</v>
      </c>
    </row>
    <row r="7030" spans="1:4" x14ac:dyDescent="0.25">
      <c r="A7030" s="5">
        <v>2017</v>
      </c>
      <c r="B7030" s="5" t="s">
        <v>11</v>
      </c>
      <c r="C7030" s="5" t="s">
        <v>48</v>
      </c>
      <c r="D7030" s="3">
        <v>23423</v>
      </c>
    </row>
    <row r="7031" spans="1:4" x14ac:dyDescent="0.25">
      <c r="A7031" s="5">
        <v>2018</v>
      </c>
      <c r="B7031" s="5" t="s">
        <v>12</v>
      </c>
      <c r="C7031" s="5" t="s">
        <v>48</v>
      </c>
      <c r="D7031" s="3">
        <v>22629</v>
      </c>
    </row>
    <row r="7032" spans="1:4" x14ac:dyDescent="0.25">
      <c r="A7032" s="5">
        <v>2018</v>
      </c>
      <c r="B7032" s="5" t="s">
        <v>13</v>
      </c>
      <c r="C7032" s="5" t="s">
        <v>48</v>
      </c>
      <c r="D7032" s="3">
        <v>29054</v>
      </c>
    </row>
    <row r="7033" spans="1:4" x14ac:dyDescent="0.25">
      <c r="A7033" s="5">
        <v>2018</v>
      </c>
      <c r="B7033" s="5" t="s">
        <v>14</v>
      </c>
      <c r="C7033" s="5" t="s">
        <v>48</v>
      </c>
      <c r="D7033" s="3">
        <v>42108</v>
      </c>
    </row>
    <row r="7034" spans="1:4" x14ac:dyDescent="0.25">
      <c r="A7034" s="5">
        <v>2018</v>
      </c>
      <c r="B7034" s="5" t="s">
        <v>15</v>
      </c>
      <c r="C7034" s="5" t="s">
        <v>48</v>
      </c>
      <c r="D7034" s="3">
        <v>41127</v>
      </c>
    </row>
    <row r="7035" spans="1:4" x14ac:dyDescent="0.25">
      <c r="A7035" s="5">
        <v>2018</v>
      </c>
      <c r="B7035" s="5" t="s">
        <v>4</v>
      </c>
      <c r="C7035" s="5" t="s">
        <v>48</v>
      </c>
      <c r="D7035" s="3">
        <v>42577</v>
      </c>
    </row>
    <row r="7036" spans="1:4" x14ac:dyDescent="0.25">
      <c r="A7036" s="5">
        <v>2018</v>
      </c>
      <c r="B7036" s="5" t="s">
        <v>5</v>
      </c>
      <c r="C7036" s="5" t="s">
        <v>48</v>
      </c>
      <c r="D7036" s="3">
        <v>43709</v>
      </c>
    </row>
    <row r="7037" spans="1:4" x14ac:dyDescent="0.25">
      <c r="A7037" s="5">
        <v>2018</v>
      </c>
      <c r="B7037" s="5" t="s">
        <v>6</v>
      </c>
      <c r="C7037" s="5" t="s">
        <v>48</v>
      </c>
      <c r="D7037" s="3">
        <v>39528</v>
      </c>
    </row>
    <row r="7038" spans="1:4" x14ac:dyDescent="0.25">
      <c r="A7038" s="5">
        <v>2018</v>
      </c>
      <c r="B7038" s="5" t="s">
        <v>7</v>
      </c>
      <c r="C7038" s="5" t="s">
        <v>48</v>
      </c>
      <c r="D7038" s="3">
        <v>45460</v>
      </c>
    </row>
    <row r="7039" spans="1:4" x14ac:dyDescent="0.25">
      <c r="A7039" s="5">
        <v>2018</v>
      </c>
      <c r="B7039" s="5" t="s">
        <v>8</v>
      </c>
      <c r="C7039" s="5" t="s">
        <v>48</v>
      </c>
      <c r="D7039" s="3">
        <v>42657</v>
      </c>
    </row>
    <row r="7040" spans="1:4" x14ac:dyDescent="0.25">
      <c r="A7040" s="5">
        <v>2018</v>
      </c>
      <c r="B7040" s="5" t="s">
        <v>9</v>
      </c>
      <c r="C7040" s="5" t="s">
        <v>48</v>
      </c>
      <c r="D7040" s="3">
        <v>53787</v>
      </c>
    </row>
    <row r="7041" spans="1:4" x14ac:dyDescent="0.25">
      <c r="A7041" s="5">
        <v>2018</v>
      </c>
      <c r="B7041" s="5" t="s">
        <v>10</v>
      </c>
      <c r="C7041" s="5" t="s">
        <v>48</v>
      </c>
      <c r="D7041" s="3">
        <v>52381</v>
      </c>
    </row>
    <row r="7042" spans="1:4" x14ac:dyDescent="0.25">
      <c r="A7042" s="5">
        <v>2018</v>
      </c>
      <c r="B7042" s="5" t="s">
        <v>11</v>
      </c>
      <c r="C7042" s="5" t="s">
        <v>48</v>
      </c>
      <c r="D7042" s="3">
        <v>44162</v>
      </c>
    </row>
    <row r="7043" spans="1:4" x14ac:dyDescent="0.25">
      <c r="A7043" s="5">
        <v>2019</v>
      </c>
      <c r="B7043" s="5" t="s">
        <v>12</v>
      </c>
      <c r="C7043" s="5" t="s">
        <v>48</v>
      </c>
      <c r="D7043" s="3">
        <v>37911</v>
      </c>
    </row>
    <row r="7044" spans="1:4" x14ac:dyDescent="0.25">
      <c r="A7044" s="5">
        <v>2019</v>
      </c>
      <c r="B7044" s="5" t="s">
        <v>13</v>
      </c>
      <c r="C7044" s="5" t="s">
        <v>48</v>
      </c>
      <c r="D7044" s="3">
        <v>40390</v>
      </c>
    </row>
    <row r="7045" spans="1:4" x14ac:dyDescent="0.25">
      <c r="A7045" s="5">
        <v>2019</v>
      </c>
      <c r="B7045" s="5" t="s">
        <v>14</v>
      </c>
      <c r="C7045" s="5" t="s">
        <v>48</v>
      </c>
      <c r="D7045" s="3">
        <v>52418</v>
      </c>
    </row>
    <row r="7046" spans="1:4" x14ac:dyDescent="0.25">
      <c r="A7046" s="5">
        <v>2019</v>
      </c>
      <c r="B7046" s="5" t="s">
        <v>15</v>
      </c>
      <c r="C7046" s="5" t="s">
        <v>48</v>
      </c>
      <c r="D7046" s="3">
        <v>49182</v>
      </c>
    </row>
    <row r="7047" spans="1:4" x14ac:dyDescent="0.25">
      <c r="A7047" s="5">
        <v>2019</v>
      </c>
      <c r="B7047" s="5" t="s">
        <v>4</v>
      </c>
      <c r="C7047" s="5" t="s">
        <v>48</v>
      </c>
      <c r="D7047" s="3">
        <v>54237</v>
      </c>
    </row>
    <row r="7048" spans="1:4" x14ac:dyDescent="0.25">
      <c r="A7048" s="5">
        <v>2019</v>
      </c>
      <c r="B7048" s="5" t="s">
        <v>5</v>
      </c>
      <c r="C7048" s="5" t="s">
        <v>48</v>
      </c>
      <c r="D7048" s="3">
        <v>42321</v>
      </c>
    </row>
    <row r="7049" spans="1:4" x14ac:dyDescent="0.25">
      <c r="A7049" s="5">
        <v>2019</v>
      </c>
      <c r="B7049" s="5" t="s">
        <v>6</v>
      </c>
      <c r="C7049" s="5" t="s">
        <v>48</v>
      </c>
      <c r="D7049" s="3">
        <v>45530</v>
      </c>
    </row>
    <row r="7050" spans="1:4" x14ac:dyDescent="0.25">
      <c r="A7050" s="5">
        <v>2019</v>
      </c>
      <c r="B7050" s="5" t="s">
        <v>7</v>
      </c>
      <c r="C7050" s="5" t="s">
        <v>48</v>
      </c>
      <c r="D7050" s="3">
        <v>41708</v>
      </c>
    </row>
    <row r="7051" spans="1:4" x14ac:dyDescent="0.25">
      <c r="A7051" s="5">
        <v>2019</v>
      </c>
      <c r="B7051" s="5" t="s">
        <v>8</v>
      </c>
      <c r="C7051" s="5" t="s">
        <v>48</v>
      </c>
      <c r="D7051" s="3">
        <v>41390</v>
      </c>
    </row>
    <row r="7052" spans="1:4" x14ac:dyDescent="0.25">
      <c r="A7052" s="5">
        <v>2019</v>
      </c>
      <c r="B7052" s="5" t="s">
        <v>9</v>
      </c>
      <c r="C7052" s="5" t="s">
        <v>48</v>
      </c>
      <c r="D7052" s="3">
        <v>41532</v>
      </c>
    </row>
    <row r="7053" spans="1:4" x14ac:dyDescent="0.25">
      <c r="A7053" s="5">
        <v>2019</v>
      </c>
      <c r="B7053" s="5" t="s">
        <v>10</v>
      </c>
      <c r="C7053" s="5" t="s">
        <v>48</v>
      </c>
      <c r="D7053" s="3">
        <v>37070</v>
      </c>
    </row>
    <row r="7054" spans="1:4" x14ac:dyDescent="0.25">
      <c r="A7054" s="5">
        <v>2019</v>
      </c>
      <c r="B7054" s="5" t="s">
        <v>11</v>
      </c>
      <c r="C7054" s="5" t="s">
        <v>48</v>
      </c>
      <c r="D7054" s="3">
        <v>33597</v>
      </c>
    </row>
    <row r="7055" spans="1:4" x14ac:dyDescent="0.25">
      <c r="A7055" s="5">
        <v>2020</v>
      </c>
      <c r="B7055" s="5" t="s">
        <v>12</v>
      </c>
      <c r="C7055" s="5" t="s">
        <v>48</v>
      </c>
      <c r="D7055" s="3">
        <v>33515</v>
      </c>
    </row>
    <row r="7056" spans="1:4" x14ac:dyDescent="0.25">
      <c r="A7056" s="5">
        <v>2020</v>
      </c>
      <c r="B7056" s="5" t="s">
        <v>13</v>
      </c>
      <c r="C7056" s="5" t="s">
        <v>48</v>
      </c>
      <c r="D7056" s="3">
        <v>31496</v>
      </c>
    </row>
    <row r="7057" spans="1:4" x14ac:dyDescent="0.25">
      <c r="A7057" s="5">
        <v>2020</v>
      </c>
      <c r="B7057" s="5" t="s">
        <v>14</v>
      </c>
      <c r="C7057" s="5" t="s">
        <v>48</v>
      </c>
      <c r="D7057" s="3">
        <v>21827</v>
      </c>
    </row>
    <row r="7058" spans="1:4" x14ac:dyDescent="0.25">
      <c r="A7058" s="5">
        <v>2020</v>
      </c>
      <c r="B7058" s="5" t="s">
        <v>15</v>
      </c>
      <c r="C7058" s="5" t="s">
        <v>48</v>
      </c>
      <c r="D7058" s="3">
        <v>1606</v>
      </c>
    </row>
    <row r="7059" spans="1:4" x14ac:dyDescent="0.25">
      <c r="A7059" s="5">
        <v>2020</v>
      </c>
      <c r="B7059" s="5" t="s">
        <v>4</v>
      </c>
      <c r="C7059" s="5" t="s">
        <v>48</v>
      </c>
      <c r="D7059" s="3">
        <v>2967</v>
      </c>
    </row>
    <row r="7060" spans="1:4" x14ac:dyDescent="0.25">
      <c r="A7060" s="5">
        <v>2020</v>
      </c>
      <c r="B7060" s="5" t="s">
        <v>5</v>
      </c>
      <c r="C7060" s="5" t="s">
        <v>48</v>
      </c>
      <c r="D7060" s="3">
        <v>3337</v>
      </c>
    </row>
    <row r="7061" spans="1:4" x14ac:dyDescent="0.25">
      <c r="A7061" s="5">
        <v>2020</v>
      </c>
      <c r="B7061" s="5" t="s">
        <v>6</v>
      </c>
      <c r="C7061" s="5" t="s">
        <v>48</v>
      </c>
      <c r="D7061" s="3">
        <v>2923</v>
      </c>
    </row>
    <row r="7062" spans="1:4" x14ac:dyDescent="0.25">
      <c r="A7062" s="5">
        <v>2020</v>
      </c>
      <c r="B7062" s="5" t="s">
        <v>7</v>
      </c>
      <c r="C7062" s="5" t="s">
        <v>48</v>
      </c>
      <c r="D7062" s="3">
        <v>3862</v>
      </c>
    </row>
    <row r="7063" spans="1:4" x14ac:dyDescent="0.25">
      <c r="A7063" s="5">
        <v>2020</v>
      </c>
      <c r="B7063" s="5" t="s">
        <v>8</v>
      </c>
      <c r="C7063" s="5" t="s">
        <v>48</v>
      </c>
      <c r="D7063" s="3">
        <v>4942</v>
      </c>
    </row>
    <row r="7064" spans="1:4" x14ac:dyDescent="0.25">
      <c r="A7064" s="5">
        <v>1994</v>
      </c>
      <c r="B7064" s="5" t="s">
        <v>12</v>
      </c>
      <c r="C7064" s="5" t="s">
        <v>49</v>
      </c>
      <c r="D7064" s="3">
        <v>289939</v>
      </c>
    </row>
    <row r="7065" spans="1:4" x14ac:dyDescent="0.25">
      <c r="A7065" s="5">
        <v>1994</v>
      </c>
      <c r="B7065" s="5" t="s">
        <v>13</v>
      </c>
      <c r="C7065" s="5" t="s">
        <v>49</v>
      </c>
      <c r="D7065" s="3">
        <v>246958</v>
      </c>
    </row>
    <row r="7066" spans="1:4" x14ac:dyDescent="0.25">
      <c r="A7066" s="5">
        <v>1994</v>
      </c>
      <c r="B7066" s="5" t="s">
        <v>14</v>
      </c>
      <c r="C7066" s="5" t="s">
        <v>49</v>
      </c>
      <c r="D7066" s="3">
        <v>313117</v>
      </c>
    </row>
    <row r="7067" spans="1:4" x14ac:dyDescent="0.25">
      <c r="A7067" s="5">
        <v>1994</v>
      </c>
      <c r="B7067" s="5" t="s">
        <v>15</v>
      </c>
      <c r="C7067" s="5" t="s">
        <v>49</v>
      </c>
      <c r="D7067" s="3">
        <v>301076</v>
      </c>
    </row>
    <row r="7068" spans="1:4" x14ac:dyDescent="0.25">
      <c r="A7068" s="5">
        <v>1994</v>
      </c>
      <c r="B7068" s="5" t="s">
        <v>4</v>
      </c>
      <c r="C7068" s="5" t="s">
        <v>49</v>
      </c>
      <c r="D7068" s="3">
        <v>325940</v>
      </c>
    </row>
    <row r="7069" spans="1:4" x14ac:dyDescent="0.25">
      <c r="A7069" s="5">
        <v>1994</v>
      </c>
      <c r="B7069" s="5" t="s">
        <v>5</v>
      </c>
      <c r="C7069" s="5" t="s">
        <v>49</v>
      </c>
      <c r="D7069" s="3">
        <v>309490</v>
      </c>
    </row>
    <row r="7070" spans="1:4" x14ac:dyDescent="0.25">
      <c r="A7070" s="5">
        <v>1994</v>
      </c>
      <c r="B7070" s="5" t="s">
        <v>6</v>
      </c>
      <c r="C7070" s="5" t="s">
        <v>49</v>
      </c>
      <c r="D7070" s="3">
        <v>313074</v>
      </c>
    </row>
    <row r="7071" spans="1:4" x14ac:dyDescent="0.25">
      <c r="A7071" s="5">
        <v>1994</v>
      </c>
      <c r="B7071" s="5" t="s">
        <v>7</v>
      </c>
      <c r="C7071" s="5" t="s">
        <v>49</v>
      </c>
      <c r="D7071" s="3">
        <v>333515</v>
      </c>
    </row>
    <row r="7072" spans="1:4" x14ac:dyDescent="0.25">
      <c r="A7072" s="5">
        <v>1994</v>
      </c>
      <c r="B7072" s="5" t="s">
        <v>8</v>
      </c>
      <c r="C7072" s="5" t="s">
        <v>49</v>
      </c>
      <c r="D7072" s="3">
        <v>335237</v>
      </c>
    </row>
    <row r="7073" spans="1:4" x14ac:dyDescent="0.25">
      <c r="A7073" s="5">
        <v>1994</v>
      </c>
      <c r="B7073" s="5" t="s">
        <v>9</v>
      </c>
      <c r="C7073" s="5" t="s">
        <v>49</v>
      </c>
      <c r="D7073" s="3">
        <v>330355</v>
      </c>
    </row>
    <row r="7074" spans="1:4" x14ac:dyDescent="0.25">
      <c r="A7074" s="5">
        <v>1994</v>
      </c>
      <c r="B7074" s="5" t="s">
        <v>10</v>
      </c>
      <c r="C7074" s="5" t="s">
        <v>49</v>
      </c>
      <c r="D7074" s="3">
        <v>343834</v>
      </c>
    </row>
    <row r="7075" spans="1:4" x14ac:dyDescent="0.25">
      <c r="A7075" s="5">
        <v>1994</v>
      </c>
      <c r="B7075" s="5" t="s">
        <v>11</v>
      </c>
      <c r="C7075" s="5" t="s">
        <v>49</v>
      </c>
      <c r="D7075" s="3">
        <v>328067</v>
      </c>
    </row>
    <row r="7076" spans="1:4" x14ac:dyDescent="0.25">
      <c r="A7076" s="5">
        <v>1995</v>
      </c>
      <c r="B7076" s="5" t="s">
        <v>12</v>
      </c>
      <c r="C7076" s="5" t="s">
        <v>49</v>
      </c>
      <c r="D7076" s="3">
        <v>294123</v>
      </c>
    </row>
    <row r="7077" spans="1:4" x14ac:dyDescent="0.25">
      <c r="A7077" s="5">
        <v>1995</v>
      </c>
      <c r="B7077" s="5" t="s">
        <v>13</v>
      </c>
      <c r="C7077" s="5" t="s">
        <v>49</v>
      </c>
      <c r="D7077" s="3">
        <v>253957</v>
      </c>
    </row>
    <row r="7078" spans="1:4" x14ac:dyDescent="0.25">
      <c r="A7078" s="5">
        <v>1995</v>
      </c>
      <c r="B7078" s="5" t="s">
        <v>14</v>
      </c>
      <c r="C7078" s="5" t="s">
        <v>49</v>
      </c>
      <c r="D7078" s="3">
        <v>339103</v>
      </c>
    </row>
    <row r="7079" spans="1:4" x14ac:dyDescent="0.25">
      <c r="A7079" s="5">
        <v>1995</v>
      </c>
      <c r="B7079" s="5" t="s">
        <v>15</v>
      </c>
      <c r="C7079" s="5" t="s">
        <v>49</v>
      </c>
      <c r="D7079" s="3">
        <v>293538</v>
      </c>
    </row>
    <row r="7080" spans="1:4" x14ac:dyDescent="0.25">
      <c r="A7080" s="5">
        <v>1995</v>
      </c>
      <c r="B7080" s="5" t="s">
        <v>4</v>
      </c>
      <c r="C7080" s="5" t="s">
        <v>49</v>
      </c>
      <c r="D7080" s="3">
        <v>329195</v>
      </c>
    </row>
    <row r="7081" spans="1:4" x14ac:dyDescent="0.25">
      <c r="A7081" s="5">
        <v>1995</v>
      </c>
      <c r="B7081" s="5" t="s">
        <v>5</v>
      </c>
      <c r="C7081" s="5" t="s">
        <v>49</v>
      </c>
      <c r="D7081" s="3">
        <v>307635</v>
      </c>
    </row>
    <row r="7082" spans="1:4" x14ac:dyDescent="0.25">
      <c r="A7082" s="5">
        <v>1995</v>
      </c>
      <c r="B7082" s="5" t="s">
        <v>6</v>
      </c>
      <c r="C7082" s="5" t="s">
        <v>49</v>
      </c>
      <c r="D7082" s="3">
        <v>317496</v>
      </c>
    </row>
    <row r="7083" spans="1:4" x14ac:dyDescent="0.25">
      <c r="A7083" s="5">
        <v>1995</v>
      </c>
      <c r="B7083" s="5" t="s">
        <v>7</v>
      </c>
      <c r="C7083" s="5" t="s">
        <v>49</v>
      </c>
      <c r="D7083" s="3">
        <v>336006</v>
      </c>
    </row>
    <row r="7084" spans="1:4" x14ac:dyDescent="0.25">
      <c r="A7084" s="5">
        <v>1995</v>
      </c>
      <c r="B7084" s="5" t="s">
        <v>8</v>
      </c>
      <c r="C7084" s="5" t="s">
        <v>49</v>
      </c>
      <c r="D7084" s="3">
        <v>330419</v>
      </c>
    </row>
    <row r="7085" spans="1:4" x14ac:dyDescent="0.25">
      <c r="A7085" s="5">
        <v>1995</v>
      </c>
      <c r="B7085" s="5" t="s">
        <v>9</v>
      </c>
      <c r="C7085" s="5" t="s">
        <v>49</v>
      </c>
      <c r="D7085" s="3">
        <v>344980</v>
      </c>
    </row>
    <row r="7086" spans="1:4" x14ac:dyDescent="0.25">
      <c r="A7086" s="5">
        <v>1995</v>
      </c>
      <c r="B7086" s="5" t="s">
        <v>10</v>
      </c>
      <c r="C7086" s="5" t="s">
        <v>49</v>
      </c>
      <c r="D7086" s="3">
        <v>345220</v>
      </c>
    </row>
    <row r="7087" spans="1:4" x14ac:dyDescent="0.25">
      <c r="A7087" s="5">
        <v>1995</v>
      </c>
      <c r="B7087" s="5" t="s">
        <v>11</v>
      </c>
      <c r="C7087" s="5" t="s">
        <v>49</v>
      </c>
      <c r="D7087" s="3">
        <v>331670</v>
      </c>
    </row>
    <row r="7088" spans="1:4" x14ac:dyDescent="0.25">
      <c r="A7088" s="5">
        <v>1996</v>
      </c>
      <c r="B7088" s="5" t="s">
        <v>12</v>
      </c>
      <c r="C7088" s="5" t="s">
        <v>49</v>
      </c>
      <c r="D7088" s="3">
        <v>310219</v>
      </c>
    </row>
    <row r="7089" spans="1:4" x14ac:dyDescent="0.25">
      <c r="A7089" s="5">
        <v>1996</v>
      </c>
      <c r="B7089" s="5" t="s">
        <v>13</v>
      </c>
      <c r="C7089" s="5" t="s">
        <v>49</v>
      </c>
      <c r="D7089" s="3">
        <v>296027</v>
      </c>
    </row>
    <row r="7090" spans="1:4" x14ac:dyDescent="0.25">
      <c r="A7090" s="5">
        <v>1996</v>
      </c>
      <c r="B7090" s="5" t="s">
        <v>14</v>
      </c>
      <c r="C7090" s="5" t="s">
        <v>49</v>
      </c>
      <c r="D7090" s="3">
        <v>354413</v>
      </c>
    </row>
    <row r="7091" spans="1:4" x14ac:dyDescent="0.25">
      <c r="A7091" s="5">
        <v>1996</v>
      </c>
      <c r="B7091" s="5" t="s">
        <v>15</v>
      </c>
      <c r="C7091" s="5" t="s">
        <v>49</v>
      </c>
      <c r="D7091" s="3">
        <v>346184</v>
      </c>
    </row>
    <row r="7092" spans="1:4" x14ac:dyDescent="0.25">
      <c r="A7092" s="5">
        <v>1996</v>
      </c>
      <c r="B7092" s="5" t="s">
        <v>4</v>
      </c>
      <c r="C7092" s="5" t="s">
        <v>49</v>
      </c>
      <c r="D7092" s="3">
        <v>376315</v>
      </c>
    </row>
    <row r="7093" spans="1:4" x14ac:dyDescent="0.25">
      <c r="A7093" s="5">
        <v>1996</v>
      </c>
      <c r="B7093" s="5" t="s">
        <v>5</v>
      </c>
      <c r="C7093" s="5" t="s">
        <v>49</v>
      </c>
      <c r="D7093" s="3">
        <v>338552</v>
      </c>
    </row>
    <row r="7094" spans="1:4" x14ac:dyDescent="0.25">
      <c r="A7094" s="5">
        <v>1996</v>
      </c>
      <c r="B7094" s="5" t="s">
        <v>6</v>
      </c>
      <c r="C7094" s="5" t="s">
        <v>49</v>
      </c>
      <c r="D7094" s="3">
        <v>362523</v>
      </c>
    </row>
    <row r="7095" spans="1:4" x14ac:dyDescent="0.25">
      <c r="A7095" s="5">
        <v>1996</v>
      </c>
      <c r="B7095" s="5" t="s">
        <v>7</v>
      </c>
      <c r="C7095" s="5" t="s">
        <v>49</v>
      </c>
      <c r="D7095" s="3">
        <v>361402</v>
      </c>
    </row>
    <row r="7096" spans="1:4" x14ac:dyDescent="0.25">
      <c r="A7096" s="5">
        <v>1996</v>
      </c>
      <c r="B7096" s="5" t="s">
        <v>8</v>
      </c>
      <c r="C7096" s="5" t="s">
        <v>49</v>
      </c>
      <c r="D7096" s="3">
        <v>344024</v>
      </c>
    </row>
    <row r="7097" spans="1:4" x14ac:dyDescent="0.25">
      <c r="A7097" s="5">
        <v>1996</v>
      </c>
      <c r="B7097" s="5" t="s">
        <v>9</v>
      </c>
      <c r="C7097" s="5" t="s">
        <v>49</v>
      </c>
      <c r="D7097" s="3">
        <v>375371</v>
      </c>
    </row>
    <row r="7098" spans="1:4" x14ac:dyDescent="0.25">
      <c r="A7098" s="5">
        <v>1996</v>
      </c>
      <c r="B7098" s="5" t="s">
        <v>10</v>
      </c>
      <c r="C7098" s="5" t="s">
        <v>49</v>
      </c>
      <c r="D7098" s="3">
        <v>355144</v>
      </c>
    </row>
    <row r="7099" spans="1:4" x14ac:dyDescent="0.25">
      <c r="A7099" s="5">
        <v>1996</v>
      </c>
      <c r="B7099" s="5" t="s">
        <v>11</v>
      </c>
      <c r="C7099" s="5" t="s">
        <v>49</v>
      </c>
      <c r="D7099" s="3">
        <v>347907</v>
      </c>
    </row>
    <row r="7100" spans="1:4" x14ac:dyDescent="0.25">
      <c r="A7100" s="5">
        <v>1997</v>
      </c>
      <c r="B7100" s="5" t="s">
        <v>12</v>
      </c>
      <c r="C7100" s="5" t="s">
        <v>49</v>
      </c>
      <c r="D7100" s="3">
        <v>319209</v>
      </c>
    </row>
    <row r="7101" spans="1:4" x14ac:dyDescent="0.25">
      <c r="A7101" s="5">
        <v>1997</v>
      </c>
      <c r="B7101" s="5" t="s">
        <v>13</v>
      </c>
      <c r="C7101" s="5" t="s">
        <v>49</v>
      </c>
      <c r="D7101" s="3">
        <v>300371</v>
      </c>
    </row>
    <row r="7102" spans="1:4" x14ac:dyDescent="0.25">
      <c r="A7102" s="5">
        <v>1997</v>
      </c>
      <c r="B7102" s="5" t="s">
        <v>14</v>
      </c>
      <c r="C7102" s="5" t="s">
        <v>49</v>
      </c>
      <c r="D7102" s="3">
        <v>347170</v>
      </c>
    </row>
    <row r="7103" spans="1:4" x14ac:dyDescent="0.25">
      <c r="A7103" s="5">
        <v>1997</v>
      </c>
      <c r="B7103" s="5" t="s">
        <v>15</v>
      </c>
      <c r="C7103" s="5" t="s">
        <v>49</v>
      </c>
      <c r="D7103" s="3">
        <v>359078</v>
      </c>
    </row>
    <row r="7104" spans="1:4" x14ac:dyDescent="0.25">
      <c r="A7104" s="5">
        <v>1997</v>
      </c>
      <c r="B7104" s="5" t="s">
        <v>4</v>
      </c>
      <c r="C7104" s="5" t="s">
        <v>49</v>
      </c>
      <c r="D7104" s="3">
        <v>364037</v>
      </c>
    </row>
    <row r="7105" spans="1:4" x14ac:dyDescent="0.25">
      <c r="A7105" s="5">
        <v>1997</v>
      </c>
      <c r="B7105" s="5" t="s">
        <v>5</v>
      </c>
      <c r="C7105" s="5" t="s">
        <v>49</v>
      </c>
      <c r="D7105" s="3">
        <v>335571</v>
      </c>
    </row>
    <row r="7106" spans="1:4" x14ac:dyDescent="0.25">
      <c r="A7106" s="5">
        <v>1997</v>
      </c>
      <c r="B7106" s="5" t="s">
        <v>6</v>
      </c>
      <c r="C7106" s="5" t="s">
        <v>49</v>
      </c>
      <c r="D7106" s="3">
        <v>364636</v>
      </c>
    </row>
    <row r="7107" spans="1:4" x14ac:dyDescent="0.25">
      <c r="A7107" s="5">
        <v>1997</v>
      </c>
      <c r="B7107" s="5" t="s">
        <v>7</v>
      </c>
      <c r="C7107" s="5" t="s">
        <v>49</v>
      </c>
      <c r="D7107" s="3">
        <v>351181</v>
      </c>
    </row>
    <row r="7108" spans="1:4" x14ac:dyDescent="0.25">
      <c r="A7108" s="5">
        <v>1997</v>
      </c>
      <c r="B7108" s="5" t="s">
        <v>8</v>
      </c>
      <c r="C7108" s="5" t="s">
        <v>49</v>
      </c>
      <c r="D7108" s="3">
        <v>372114</v>
      </c>
    </row>
    <row r="7109" spans="1:4" x14ac:dyDescent="0.25">
      <c r="A7109" s="5">
        <v>1997</v>
      </c>
      <c r="B7109" s="5" t="s">
        <v>9</v>
      </c>
      <c r="C7109" s="5" t="s">
        <v>49</v>
      </c>
      <c r="D7109" s="3">
        <v>383306</v>
      </c>
    </row>
    <row r="7110" spans="1:4" x14ac:dyDescent="0.25">
      <c r="A7110" s="5">
        <v>1997</v>
      </c>
      <c r="B7110" s="5" t="s">
        <v>10</v>
      </c>
      <c r="C7110" s="5" t="s">
        <v>49</v>
      </c>
      <c r="D7110" s="3">
        <v>350344</v>
      </c>
    </row>
    <row r="7111" spans="1:4" x14ac:dyDescent="0.25">
      <c r="A7111" s="5">
        <v>1997</v>
      </c>
      <c r="B7111" s="5" t="s">
        <v>11</v>
      </c>
      <c r="C7111" s="5" t="s">
        <v>49</v>
      </c>
      <c r="D7111" s="3">
        <v>345252</v>
      </c>
    </row>
    <row r="7112" spans="1:4" x14ac:dyDescent="0.25">
      <c r="A7112" s="5">
        <v>1998</v>
      </c>
      <c r="B7112" s="5" t="s">
        <v>12</v>
      </c>
      <c r="C7112" s="5" t="s">
        <v>49</v>
      </c>
      <c r="D7112" s="3">
        <v>315067</v>
      </c>
    </row>
    <row r="7113" spans="1:4" x14ac:dyDescent="0.25">
      <c r="A7113" s="5">
        <v>1998</v>
      </c>
      <c r="B7113" s="5" t="s">
        <v>13</v>
      </c>
      <c r="C7113" s="5" t="s">
        <v>49</v>
      </c>
      <c r="D7113" s="3">
        <v>281584</v>
      </c>
    </row>
    <row r="7114" spans="1:4" x14ac:dyDescent="0.25">
      <c r="A7114" s="5">
        <v>1998</v>
      </c>
      <c r="B7114" s="5" t="s">
        <v>14</v>
      </c>
      <c r="C7114" s="5" t="s">
        <v>49</v>
      </c>
      <c r="D7114" s="3">
        <v>349204</v>
      </c>
    </row>
    <row r="7115" spans="1:4" x14ac:dyDescent="0.25">
      <c r="A7115" s="5">
        <v>1998</v>
      </c>
      <c r="B7115" s="5" t="s">
        <v>15</v>
      </c>
      <c r="C7115" s="5" t="s">
        <v>49</v>
      </c>
      <c r="D7115" s="3">
        <v>337615</v>
      </c>
    </row>
    <row r="7116" spans="1:4" x14ac:dyDescent="0.25">
      <c r="A7116" s="5">
        <v>1998</v>
      </c>
      <c r="B7116" s="5" t="s">
        <v>4</v>
      </c>
      <c r="C7116" s="5" t="s">
        <v>49</v>
      </c>
      <c r="D7116" s="3">
        <v>339374</v>
      </c>
    </row>
    <row r="7117" spans="1:4" x14ac:dyDescent="0.25">
      <c r="A7117" s="5">
        <v>1998</v>
      </c>
      <c r="B7117" s="5" t="s">
        <v>5</v>
      </c>
      <c r="C7117" s="5" t="s">
        <v>49</v>
      </c>
      <c r="D7117" s="3">
        <v>334288</v>
      </c>
    </row>
    <row r="7118" spans="1:4" x14ac:dyDescent="0.25">
      <c r="A7118" s="5">
        <v>1998</v>
      </c>
      <c r="B7118" s="5" t="s">
        <v>6</v>
      </c>
      <c r="C7118" s="5" t="s">
        <v>49</v>
      </c>
      <c r="D7118" s="3">
        <v>349729</v>
      </c>
    </row>
    <row r="7119" spans="1:4" x14ac:dyDescent="0.25">
      <c r="A7119" s="5">
        <v>1998</v>
      </c>
      <c r="B7119" s="5" t="s">
        <v>7</v>
      </c>
      <c r="C7119" s="5" t="s">
        <v>49</v>
      </c>
      <c r="D7119" s="3">
        <v>347262</v>
      </c>
    </row>
    <row r="7120" spans="1:4" x14ac:dyDescent="0.25">
      <c r="A7120" s="5">
        <v>1998</v>
      </c>
      <c r="B7120" s="5" t="s">
        <v>8</v>
      </c>
      <c r="C7120" s="5" t="s">
        <v>49</v>
      </c>
      <c r="D7120" s="3">
        <v>348728</v>
      </c>
    </row>
    <row r="7121" spans="1:4" x14ac:dyDescent="0.25">
      <c r="A7121" s="5">
        <v>1998</v>
      </c>
      <c r="B7121" s="5" t="s">
        <v>9</v>
      </c>
      <c r="C7121" s="5" t="s">
        <v>49</v>
      </c>
      <c r="D7121" s="3">
        <v>355677</v>
      </c>
    </row>
    <row r="7122" spans="1:4" x14ac:dyDescent="0.25">
      <c r="A7122" s="5">
        <v>1998</v>
      </c>
      <c r="B7122" s="5" t="s">
        <v>10</v>
      </c>
      <c r="C7122" s="5" t="s">
        <v>49</v>
      </c>
      <c r="D7122" s="3">
        <v>342893</v>
      </c>
    </row>
    <row r="7123" spans="1:4" x14ac:dyDescent="0.25">
      <c r="A7123" s="5">
        <v>1998</v>
      </c>
      <c r="B7123" s="5" t="s">
        <v>11</v>
      </c>
      <c r="C7123" s="5" t="s">
        <v>49</v>
      </c>
      <c r="D7123" s="3">
        <v>338647</v>
      </c>
    </row>
    <row r="7124" spans="1:4" x14ac:dyDescent="0.25">
      <c r="A7124" s="5">
        <v>1999</v>
      </c>
      <c r="B7124" s="5" t="s">
        <v>12</v>
      </c>
      <c r="C7124" s="5" t="s">
        <v>49</v>
      </c>
      <c r="D7124" s="3">
        <v>294248</v>
      </c>
    </row>
    <row r="7125" spans="1:4" x14ac:dyDescent="0.25">
      <c r="A7125" s="5">
        <v>1999</v>
      </c>
      <c r="B7125" s="5" t="s">
        <v>13</v>
      </c>
      <c r="C7125" s="5" t="s">
        <v>49</v>
      </c>
      <c r="D7125" s="3">
        <v>282209</v>
      </c>
    </row>
    <row r="7126" spans="1:4" x14ac:dyDescent="0.25">
      <c r="A7126" s="5">
        <v>1999</v>
      </c>
      <c r="B7126" s="5" t="s">
        <v>14</v>
      </c>
      <c r="C7126" s="5" t="s">
        <v>49</v>
      </c>
      <c r="D7126" s="3">
        <v>349458</v>
      </c>
    </row>
    <row r="7127" spans="1:4" x14ac:dyDescent="0.25">
      <c r="A7127" s="5">
        <v>1999</v>
      </c>
      <c r="B7127" s="5" t="s">
        <v>15</v>
      </c>
      <c r="C7127" s="5" t="s">
        <v>49</v>
      </c>
      <c r="D7127" s="3">
        <v>333100</v>
      </c>
    </row>
    <row r="7128" spans="1:4" x14ac:dyDescent="0.25">
      <c r="A7128" s="5">
        <v>1999</v>
      </c>
      <c r="B7128" s="5" t="s">
        <v>4</v>
      </c>
      <c r="C7128" s="5" t="s">
        <v>49</v>
      </c>
      <c r="D7128" s="3">
        <v>338089</v>
      </c>
    </row>
    <row r="7129" spans="1:4" x14ac:dyDescent="0.25">
      <c r="A7129" s="5">
        <v>1999</v>
      </c>
      <c r="B7129" s="5" t="s">
        <v>5</v>
      </c>
      <c r="C7129" s="5" t="s">
        <v>49</v>
      </c>
      <c r="D7129" s="3">
        <v>330766</v>
      </c>
    </row>
    <row r="7130" spans="1:4" x14ac:dyDescent="0.25">
      <c r="A7130" s="5">
        <v>1999</v>
      </c>
      <c r="B7130" s="5" t="s">
        <v>6</v>
      </c>
      <c r="C7130" s="5" t="s">
        <v>49</v>
      </c>
      <c r="D7130" s="3">
        <v>325926</v>
      </c>
    </row>
    <row r="7131" spans="1:4" x14ac:dyDescent="0.25">
      <c r="A7131" s="5">
        <v>1999</v>
      </c>
      <c r="B7131" s="5" t="s">
        <v>7</v>
      </c>
      <c r="C7131" s="5" t="s">
        <v>49</v>
      </c>
      <c r="D7131" s="3">
        <v>320436</v>
      </c>
    </row>
    <row r="7132" spans="1:4" x14ac:dyDescent="0.25">
      <c r="A7132" s="5">
        <v>1999</v>
      </c>
      <c r="B7132" s="5" t="s">
        <v>8</v>
      </c>
      <c r="C7132" s="5" t="s">
        <v>49</v>
      </c>
      <c r="D7132" s="3">
        <v>335284</v>
      </c>
    </row>
    <row r="7133" spans="1:4" x14ac:dyDescent="0.25">
      <c r="A7133" s="5">
        <v>1999</v>
      </c>
      <c r="B7133" s="5" t="s">
        <v>9</v>
      </c>
      <c r="C7133" s="5" t="s">
        <v>49</v>
      </c>
      <c r="D7133" s="3">
        <v>334029</v>
      </c>
    </row>
    <row r="7134" spans="1:4" x14ac:dyDescent="0.25">
      <c r="A7134" s="5">
        <v>1999</v>
      </c>
      <c r="B7134" s="5" t="s">
        <v>10</v>
      </c>
      <c r="C7134" s="5" t="s">
        <v>49</v>
      </c>
      <c r="D7134" s="3">
        <v>337086</v>
      </c>
    </row>
    <row r="7135" spans="1:4" x14ac:dyDescent="0.25">
      <c r="A7135" s="5">
        <v>1999</v>
      </c>
      <c r="B7135" s="5" t="s">
        <v>11</v>
      </c>
      <c r="C7135" s="5" t="s">
        <v>49</v>
      </c>
      <c r="D7135" s="3">
        <v>329828</v>
      </c>
    </row>
    <row r="7136" spans="1:4" x14ac:dyDescent="0.25">
      <c r="A7136" s="5">
        <v>2000</v>
      </c>
      <c r="B7136" s="5" t="s">
        <v>12</v>
      </c>
      <c r="C7136" s="5" t="s">
        <v>49</v>
      </c>
      <c r="D7136" s="3">
        <v>281872</v>
      </c>
    </row>
    <row r="7137" spans="1:4" x14ac:dyDescent="0.25">
      <c r="A7137" s="5">
        <v>2000</v>
      </c>
      <c r="B7137" s="5" t="s">
        <v>13</v>
      </c>
      <c r="C7137" s="5" t="s">
        <v>49</v>
      </c>
      <c r="D7137" s="3">
        <v>285433</v>
      </c>
    </row>
    <row r="7138" spans="1:4" x14ac:dyDescent="0.25">
      <c r="A7138" s="5">
        <v>2000</v>
      </c>
      <c r="B7138" s="5" t="s">
        <v>14</v>
      </c>
      <c r="C7138" s="5" t="s">
        <v>49</v>
      </c>
      <c r="D7138" s="3">
        <v>328489</v>
      </c>
    </row>
    <row r="7139" spans="1:4" x14ac:dyDescent="0.25">
      <c r="A7139" s="5">
        <v>2000</v>
      </c>
      <c r="B7139" s="5" t="s">
        <v>15</v>
      </c>
      <c r="C7139" s="5" t="s">
        <v>49</v>
      </c>
      <c r="D7139" s="3">
        <v>301275</v>
      </c>
    </row>
    <row r="7140" spans="1:4" x14ac:dyDescent="0.25">
      <c r="A7140" s="5">
        <v>2000</v>
      </c>
      <c r="B7140" s="5" t="s">
        <v>4</v>
      </c>
      <c r="C7140" s="5" t="s">
        <v>49</v>
      </c>
      <c r="D7140" s="3">
        <v>314496</v>
      </c>
    </row>
    <row r="7141" spans="1:4" x14ac:dyDescent="0.25">
      <c r="A7141" s="5">
        <v>2000</v>
      </c>
      <c r="B7141" s="5" t="s">
        <v>5</v>
      </c>
      <c r="C7141" s="5" t="s">
        <v>49</v>
      </c>
      <c r="D7141" s="3">
        <v>305381</v>
      </c>
    </row>
    <row r="7142" spans="1:4" x14ac:dyDescent="0.25">
      <c r="A7142" s="5">
        <v>2000</v>
      </c>
      <c r="B7142" s="5" t="s">
        <v>6</v>
      </c>
      <c r="C7142" s="5" t="s">
        <v>49</v>
      </c>
      <c r="D7142" s="3">
        <v>312210</v>
      </c>
    </row>
    <row r="7143" spans="1:4" x14ac:dyDescent="0.25">
      <c r="A7143" s="5">
        <v>2000</v>
      </c>
      <c r="B7143" s="5" t="s">
        <v>7</v>
      </c>
      <c r="C7143" s="5" t="s">
        <v>49</v>
      </c>
      <c r="D7143" s="3">
        <v>327894</v>
      </c>
    </row>
    <row r="7144" spans="1:4" x14ac:dyDescent="0.25">
      <c r="A7144" s="5">
        <v>2000</v>
      </c>
      <c r="B7144" s="5" t="s">
        <v>8</v>
      </c>
      <c r="C7144" s="5" t="s">
        <v>49</v>
      </c>
      <c r="D7144" s="3">
        <v>313265</v>
      </c>
    </row>
    <row r="7145" spans="1:4" x14ac:dyDescent="0.25">
      <c r="A7145" s="5">
        <v>2000</v>
      </c>
      <c r="B7145" s="5" t="s">
        <v>9</v>
      </c>
      <c r="C7145" s="5" t="s">
        <v>49</v>
      </c>
      <c r="D7145" s="3">
        <v>316256</v>
      </c>
    </row>
    <row r="7146" spans="1:4" x14ac:dyDescent="0.25">
      <c r="A7146" s="5">
        <v>2000</v>
      </c>
      <c r="B7146" s="5" t="s">
        <v>10</v>
      </c>
      <c r="C7146" s="5" t="s">
        <v>49</v>
      </c>
      <c r="D7146" s="3">
        <v>303029</v>
      </c>
    </row>
    <row r="7147" spans="1:4" x14ac:dyDescent="0.25">
      <c r="A7147" s="5">
        <v>2000</v>
      </c>
      <c r="B7147" s="5" t="s">
        <v>11</v>
      </c>
      <c r="C7147" s="5" t="s">
        <v>49</v>
      </c>
      <c r="D7147" s="3">
        <v>284735</v>
      </c>
    </row>
    <row r="7148" spans="1:4" x14ac:dyDescent="0.25">
      <c r="A7148" s="5">
        <v>2001</v>
      </c>
      <c r="B7148" s="5" t="s">
        <v>12</v>
      </c>
      <c r="C7148" s="5" t="s">
        <v>49</v>
      </c>
      <c r="D7148" s="3">
        <v>260877</v>
      </c>
    </row>
    <row r="7149" spans="1:4" x14ac:dyDescent="0.25">
      <c r="A7149" s="5">
        <v>2001</v>
      </c>
      <c r="B7149" s="5" t="s">
        <v>13</v>
      </c>
      <c r="C7149" s="5" t="s">
        <v>49</v>
      </c>
      <c r="D7149" s="3">
        <v>248728</v>
      </c>
    </row>
    <row r="7150" spans="1:4" x14ac:dyDescent="0.25">
      <c r="A7150" s="5">
        <v>2001</v>
      </c>
      <c r="B7150" s="5" t="s">
        <v>14</v>
      </c>
      <c r="C7150" s="5" t="s">
        <v>49</v>
      </c>
      <c r="D7150" s="3">
        <v>295080</v>
      </c>
    </row>
    <row r="7151" spans="1:4" x14ac:dyDescent="0.25">
      <c r="A7151" s="5">
        <v>2001</v>
      </c>
      <c r="B7151" s="5" t="s">
        <v>15</v>
      </c>
      <c r="C7151" s="5" t="s">
        <v>49</v>
      </c>
      <c r="D7151" s="3">
        <v>285166</v>
      </c>
    </row>
    <row r="7152" spans="1:4" x14ac:dyDescent="0.25">
      <c r="A7152" s="5">
        <v>2001</v>
      </c>
      <c r="B7152" s="5" t="s">
        <v>4</v>
      </c>
      <c r="C7152" s="5" t="s">
        <v>49</v>
      </c>
      <c r="D7152" s="3">
        <v>295698</v>
      </c>
    </row>
    <row r="7153" spans="1:4" x14ac:dyDescent="0.25">
      <c r="A7153" s="5">
        <v>2001</v>
      </c>
      <c r="B7153" s="5" t="s">
        <v>5</v>
      </c>
      <c r="C7153" s="5" t="s">
        <v>49</v>
      </c>
      <c r="D7153" s="3">
        <v>274183</v>
      </c>
    </row>
    <row r="7154" spans="1:4" x14ac:dyDescent="0.25">
      <c r="A7154" s="5">
        <v>2001</v>
      </c>
      <c r="B7154" s="5" t="s">
        <v>6</v>
      </c>
      <c r="C7154" s="5" t="s">
        <v>49</v>
      </c>
      <c r="D7154" s="3">
        <v>275694</v>
      </c>
    </row>
    <row r="7155" spans="1:4" x14ac:dyDescent="0.25">
      <c r="A7155" s="5">
        <v>2001</v>
      </c>
      <c r="B7155" s="5" t="s">
        <v>7</v>
      </c>
      <c r="C7155" s="5" t="s">
        <v>49</v>
      </c>
      <c r="D7155" s="3">
        <v>280331</v>
      </c>
    </row>
    <row r="7156" spans="1:4" x14ac:dyDescent="0.25">
      <c r="A7156" s="5">
        <v>2001</v>
      </c>
      <c r="B7156" s="5" t="s">
        <v>8</v>
      </c>
      <c r="C7156" s="5" t="s">
        <v>49</v>
      </c>
      <c r="D7156" s="3">
        <v>266154</v>
      </c>
    </row>
    <row r="7157" spans="1:4" x14ac:dyDescent="0.25">
      <c r="A7157" s="5">
        <v>2001</v>
      </c>
      <c r="B7157" s="5" t="s">
        <v>9</v>
      </c>
      <c r="C7157" s="5" t="s">
        <v>49</v>
      </c>
      <c r="D7157" s="3">
        <v>274191</v>
      </c>
    </row>
    <row r="7158" spans="1:4" x14ac:dyDescent="0.25">
      <c r="A7158" s="5">
        <v>2001</v>
      </c>
      <c r="B7158" s="5" t="s">
        <v>10</v>
      </c>
      <c r="C7158" s="5" t="s">
        <v>49</v>
      </c>
      <c r="D7158" s="3">
        <v>271009</v>
      </c>
    </row>
    <row r="7159" spans="1:4" x14ac:dyDescent="0.25">
      <c r="A7159" s="5">
        <v>2001</v>
      </c>
      <c r="B7159" s="5" t="s">
        <v>11</v>
      </c>
      <c r="C7159" s="5" t="s">
        <v>49</v>
      </c>
      <c r="D7159" s="3">
        <v>216258</v>
      </c>
    </row>
    <row r="7160" spans="1:4" x14ac:dyDescent="0.25">
      <c r="A7160" s="5">
        <v>2002</v>
      </c>
      <c r="B7160" s="5" t="s">
        <v>12</v>
      </c>
      <c r="C7160" s="5" t="s">
        <v>49</v>
      </c>
      <c r="D7160" s="3">
        <v>207616</v>
      </c>
    </row>
    <row r="7161" spans="1:4" x14ac:dyDescent="0.25">
      <c r="A7161" s="5">
        <v>2002</v>
      </c>
      <c r="B7161" s="5" t="s">
        <v>13</v>
      </c>
      <c r="C7161" s="5" t="s">
        <v>49</v>
      </c>
      <c r="D7161" s="3">
        <v>202172</v>
      </c>
    </row>
    <row r="7162" spans="1:4" x14ac:dyDescent="0.25">
      <c r="A7162" s="5">
        <v>2002</v>
      </c>
      <c r="B7162" s="5" t="s">
        <v>14</v>
      </c>
      <c r="C7162" s="5" t="s">
        <v>49</v>
      </c>
      <c r="D7162" s="3">
        <v>232601</v>
      </c>
    </row>
    <row r="7163" spans="1:4" x14ac:dyDescent="0.25">
      <c r="A7163" s="5">
        <v>2002</v>
      </c>
      <c r="B7163" s="5" t="s">
        <v>15</v>
      </c>
      <c r="C7163" s="5" t="s">
        <v>49</v>
      </c>
      <c r="D7163" s="3">
        <v>239188</v>
      </c>
    </row>
    <row r="7164" spans="1:4" x14ac:dyDescent="0.25">
      <c r="A7164" s="5">
        <v>2002</v>
      </c>
      <c r="B7164" s="5" t="s">
        <v>4</v>
      </c>
      <c r="C7164" s="5" t="s">
        <v>49</v>
      </c>
      <c r="D7164" s="3">
        <v>259898</v>
      </c>
    </row>
    <row r="7165" spans="1:4" x14ac:dyDescent="0.25">
      <c r="A7165" s="5">
        <v>2002</v>
      </c>
      <c r="B7165" s="5" t="s">
        <v>5</v>
      </c>
      <c r="C7165" s="5" t="s">
        <v>49</v>
      </c>
      <c r="D7165" s="3">
        <v>248743</v>
      </c>
    </row>
    <row r="7166" spans="1:4" x14ac:dyDescent="0.25">
      <c r="A7166" s="5">
        <v>2002</v>
      </c>
      <c r="B7166" s="5" t="s">
        <v>6</v>
      </c>
      <c r="C7166" s="5" t="s">
        <v>49</v>
      </c>
      <c r="D7166" s="3">
        <v>276211</v>
      </c>
    </row>
    <row r="7167" spans="1:4" x14ac:dyDescent="0.25">
      <c r="A7167" s="5">
        <v>2002</v>
      </c>
      <c r="B7167" s="5" t="s">
        <v>7</v>
      </c>
      <c r="C7167" s="5" t="s">
        <v>49</v>
      </c>
      <c r="D7167" s="3">
        <v>285702</v>
      </c>
    </row>
    <row r="7168" spans="1:4" x14ac:dyDescent="0.25">
      <c r="A7168" s="5">
        <v>2002</v>
      </c>
      <c r="B7168" s="5" t="s">
        <v>8</v>
      </c>
      <c r="C7168" s="5" t="s">
        <v>49</v>
      </c>
      <c r="D7168" s="3">
        <v>300189</v>
      </c>
    </row>
    <row r="7169" spans="1:4" x14ac:dyDescent="0.25">
      <c r="A7169" s="5">
        <v>2002</v>
      </c>
      <c r="B7169" s="5" t="s">
        <v>9</v>
      </c>
      <c r="C7169" s="5" t="s">
        <v>49</v>
      </c>
      <c r="D7169" s="3">
        <v>319640</v>
      </c>
    </row>
    <row r="7170" spans="1:4" x14ac:dyDescent="0.25">
      <c r="A7170" s="5">
        <v>2002</v>
      </c>
      <c r="B7170" s="5" t="s">
        <v>10</v>
      </c>
      <c r="C7170" s="5" t="s">
        <v>49</v>
      </c>
      <c r="D7170" s="3">
        <v>312522</v>
      </c>
    </row>
    <row r="7171" spans="1:4" x14ac:dyDescent="0.25">
      <c r="A7171" s="5">
        <v>2002</v>
      </c>
      <c r="B7171" s="5" t="s">
        <v>11</v>
      </c>
      <c r="C7171" s="5" t="s">
        <v>49</v>
      </c>
      <c r="D7171" s="3">
        <v>307116</v>
      </c>
    </row>
    <row r="7172" spans="1:4" x14ac:dyDescent="0.25">
      <c r="A7172" s="5">
        <v>2003</v>
      </c>
      <c r="B7172" s="5" t="s">
        <v>12</v>
      </c>
      <c r="C7172" s="5" t="s">
        <v>49</v>
      </c>
      <c r="D7172" s="3">
        <v>275232</v>
      </c>
    </row>
    <row r="7173" spans="1:4" x14ac:dyDescent="0.25">
      <c r="A7173" s="5">
        <v>2003</v>
      </c>
      <c r="B7173" s="5" t="s">
        <v>13</v>
      </c>
      <c r="C7173" s="5" t="s">
        <v>49</v>
      </c>
      <c r="D7173" s="3">
        <v>250581</v>
      </c>
    </row>
    <row r="7174" spans="1:4" x14ac:dyDescent="0.25">
      <c r="A7174" s="5">
        <v>2003</v>
      </c>
      <c r="B7174" s="5" t="s">
        <v>14</v>
      </c>
      <c r="C7174" s="5" t="s">
        <v>49</v>
      </c>
      <c r="D7174" s="3">
        <v>314955</v>
      </c>
    </row>
    <row r="7175" spans="1:4" x14ac:dyDescent="0.25">
      <c r="A7175" s="5">
        <v>2003</v>
      </c>
      <c r="B7175" s="5" t="s">
        <v>15</v>
      </c>
      <c r="C7175" s="5" t="s">
        <v>49</v>
      </c>
      <c r="D7175" s="3">
        <v>338519</v>
      </c>
    </row>
    <row r="7176" spans="1:4" x14ac:dyDescent="0.25">
      <c r="A7176" s="5">
        <v>2003</v>
      </c>
      <c r="B7176" s="5" t="s">
        <v>4</v>
      </c>
      <c r="C7176" s="5" t="s">
        <v>49</v>
      </c>
      <c r="D7176" s="3">
        <v>379393</v>
      </c>
    </row>
    <row r="7177" spans="1:4" x14ac:dyDescent="0.25">
      <c r="A7177" s="5">
        <v>2003</v>
      </c>
      <c r="B7177" s="5" t="s">
        <v>5</v>
      </c>
      <c r="C7177" s="5" t="s">
        <v>49</v>
      </c>
      <c r="D7177" s="3">
        <v>361417</v>
      </c>
    </row>
    <row r="7178" spans="1:4" x14ac:dyDescent="0.25">
      <c r="A7178" s="5">
        <v>2003</v>
      </c>
      <c r="B7178" s="5" t="s">
        <v>6</v>
      </c>
      <c r="C7178" s="5" t="s">
        <v>49</v>
      </c>
      <c r="D7178" s="3">
        <v>387121</v>
      </c>
    </row>
    <row r="7179" spans="1:4" x14ac:dyDescent="0.25">
      <c r="A7179" s="5">
        <v>2003</v>
      </c>
      <c r="B7179" s="5" t="s">
        <v>7</v>
      </c>
      <c r="C7179" s="5" t="s">
        <v>49</v>
      </c>
      <c r="D7179" s="3">
        <v>386983</v>
      </c>
    </row>
    <row r="7180" spans="1:4" x14ac:dyDescent="0.25">
      <c r="A7180" s="5">
        <v>2003</v>
      </c>
      <c r="B7180" s="5" t="s">
        <v>8</v>
      </c>
      <c r="C7180" s="5" t="s">
        <v>49</v>
      </c>
      <c r="D7180" s="3">
        <v>394076</v>
      </c>
    </row>
    <row r="7181" spans="1:4" x14ac:dyDescent="0.25">
      <c r="A7181" s="5">
        <v>2003</v>
      </c>
      <c r="B7181" s="5" t="s">
        <v>9</v>
      </c>
      <c r="C7181" s="5" t="s">
        <v>49</v>
      </c>
      <c r="D7181" s="3">
        <v>394076</v>
      </c>
    </row>
    <row r="7182" spans="1:4" x14ac:dyDescent="0.25">
      <c r="A7182" s="5">
        <v>2003</v>
      </c>
      <c r="B7182" s="5" t="s">
        <v>10</v>
      </c>
      <c r="C7182" s="5" t="s">
        <v>49</v>
      </c>
      <c r="D7182" s="3">
        <v>377991</v>
      </c>
    </row>
    <row r="7183" spans="1:4" x14ac:dyDescent="0.25">
      <c r="A7183" s="5">
        <v>2003</v>
      </c>
      <c r="B7183" s="5" t="s">
        <v>11</v>
      </c>
      <c r="C7183" s="5" t="s">
        <v>49</v>
      </c>
      <c r="D7183" s="3">
        <v>369589</v>
      </c>
    </row>
    <row r="7184" spans="1:4" x14ac:dyDescent="0.25">
      <c r="A7184" s="5">
        <v>2004</v>
      </c>
      <c r="B7184" s="5" t="s">
        <v>12</v>
      </c>
      <c r="C7184" s="5" t="s">
        <v>49</v>
      </c>
      <c r="D7184" s="3">
        <v>343122</v>
      </c>
    </row>
    <row r="7185" spans="1:4" x14ac:dyDescent="0.25">
      <c r="A7185" s="5">
        <v>2004</v>
      </c>
      <c r="B7185" s="5" t="s">
        <v>13</v>
      </c>
      <c r="C7185" s="5" t="s">
        <v>49</v>
      </c>
      <c r="D7185" s="3">
        <v>368772</v>
      </c>
    </row>
    <row r="7186" spans="1:4" x14ac:dyDescent="0.25">
      <c r="A7186" s="5">
        <v>2004</v>
      </c>
      <c r="B7186" s="5" t="s">
        <v>14</v>
      </c>
      <c r="C7186" s="5" t="s">
        <v>49</v>
      </c>
      <c r="D7186" s="3">
        <v>441650</v>
      </c>
    </row>
    <row r="7187" spans="1:4" x14ac:dyDescent="0.25">
      <c r="A7187" s="5">
        <v>2004</v>
      </c>
      <c r="B7187" s="5" t="s">
        <v>15</v>
      </c>
      <c r="C7187" s="5" t="s">
        <v>49</v>
      </c>
      <c r="D7187" s="3">
        <v>415262</v>
      </c>
    </row>
    <row r="7188" spans="1:4" x14ac:dyDescent="0.25">
      <c r="A7188" s="5">
        <v>2004</v>
      </c>
      <c r="B7188" s="5" t="s">
        <v>4</v>
      </c>
      <c r="C7188" s="5" t="s">
        <v>49</v>
      </c>
      <c r="D7188" s="3">
        <v>417131</v>
      </c>
    </row>
    <row r="7189" spans="1:4" x14ac:dyDescent="0.25">
      <c r="A7189" s="5">
        <v>2004</v>
      </c>
      <c r="B7189" s="5" t="s">
        <v>5</v>
      </c>
      <c r="C7189" s="5" t="s">
        <v>49</v>
      </c>
      <c r="D7189" s="3">
        <v>408355</v>
      </c>
    </row>
    <row r="7190" spans="1:4" x14ac:dyDescent="0.25">
      <c r="A7190" s="5">
        <v>2004</v>
      </c>
      <c r="B7190" s="5" t="s">
        <v>6</v>
      </c>
      <c r="C7190" s="5" t="s">
        <v>49</v>
      </c>
      <c r="D7190" s="3">
        <v>407245</v>
      </c>
    </row>
    <row r="7191" spans="1:4" x14ac:dyDescent="0.25">
      <c r="A7191" s="5">
        <v>2004</v>
      </c>
      <c r="B7191" s="5" t="s">
        <v>7</v>
      </c>
      <c r="C7191" s="5" t="s">
        <v>49</v>
      </c>
      <c r="D7191" s="3">
        <v>411597</v>
      </c>
    </row>
    <row r="7192" spans="1:4" x14ac:dyDescent="0.25">
      <c r="A7192" s="5">
        <v>2004</v>
      </c>
      <c r="B7192" s="5" t="s">
        <v>8</v>
      </c>
      <c r="C7192" s="5" t="s">
        <v>49</v>
      </c>
      <c r="D7192" s="3">
        <v>428991</v>
      </c>
    </row>
    <row r="7193" spans="1:4" x14ac:dyDescent="0.25">
      <c r="A7193" s="5">
        <v>2004</v>
      </c>
      <c r="B7193" s="5" t="s">
        <v>9</v>
      </c>
      <c r="C7193" s="5" t="s">
        <v>49</v>
      </c>
      <c r="D7193" s="3">
        <v>415317</v>
      </c>
    </row>
    <row r="7194" spans="1:4" x14ac:dyDescent="0.25">
      <c r="A7194" s="5">
        <v>2004</v>
      </c>
      <c r="B7194" s="5" t="s">
        <v>10</v>
      </c>
      <c r="C7194" s="5" t="s">
        <v>49</v>
      </c>
      <c r="D7194" s="3">
        <v>414679</v>
      </c>
    </row>
    <row r="7195" spans="1:4" x14ac:dyDescent="0.25">
      <c r="A7195" s="5">
        <v>2004</v>
      </c>
      <c r="B7195" s="5" t="s">
        <v>11</v>
      </c>
      <c r="C7195" s="5" t="s">
        <v>49</v>
      </c>
      <c r="D7195" s="3">
        <v>419086</v>
      </c>
    </row>
    <row r="7196" spans="1:4" x14ac:dyDescent="0.25">
      <c r="A7196" s="5">
        <v>2005</v>
      </c>
      <c r="B7196" s="5" t="s">
        <v>12</v>
      </c>
      <c r="C7196" s="5" t="s">
        <v>49</v>
      </c>
      <c r="D7196" s="3">
        <v>362696</v>
      </c>
    </row>
    <row r="7197" spans="1:4" x14ac:dyDescent="0.25">
      <c r="A7197" s="5">
        <v>2005</v>
      </c>
      <c r="B7197" s="5" t="s">
        <v>13</v>
      </c>
      <c r="C7197" s="5" t="s">
        <v>49</v>
      </c>
      <c r="D7197" s="3">
        <v>349225</v>
      </c>
    </row>
    <row r="7198" spans="1:4" x14ac:dyDescent="0.25">
      <c r="A7198" s="5">
        <v>2005</v>
      </c>
      <c r="B7198" s="5" t="s">
        <v>14</v>
      </c>
      <c r="C7198" s="5" t="s">
        <v>49</v>
      </c>
      <c r="D7198" s="3">
        <v>422670</v>
      </c>
    </row>
    <row r="7199" spans="1:4" x14ac:dyDescent="0.25">
      <c r="A7199" s="5">
        <v>2005</v>
      </c>
      <c r="B7199" s="5" t="s">
        <v>15</v>
      </c>
      <c r="C7199" s="5" t="s">
        <v>49</v>
      </c>
      <c r="D7199" s="3">
        <v>419466</v>
      </c>
    </row>
    <row r="7200" spans="1:4" x14ac:dyDescent="0.25">
      <c r="A7200" s="5">
        <v>2005</v>
      </c>
      <c r="B7200" s="5" t="s">
        <v>4</v>
      </c>
      <c r="C7200" s="5" t="s">
        <v>49</v>
      </c>
      <c r="D7200" s="3">
        <v>420984</v>
      </c>
    </row>
    <row r="7201" spans="1:4" x14ac:dyDescent="0.25">
      <c r="A7201" s="5">
        <v>2005</v>
      </c>
      <c r="B7201" s="5" t="s">
        <v>5</v>
      </c>
      <c r="C7201" s="5" t="s">
        <v>49</v>
      </c>
      <c r="D7201" s="3">
        <v>406108</v>
      </c>
    </row>
    <row r="7202" spans="1:4" x14ac:dyDescent="0.25">
      <c r="A7202" s="5">
        <v>2005</v>
      </c>
      <c r="B7202" s="5" t="s">
        <v>6</v>
      </c>
      <c r="C7202" s="5" t="s">
        <v>49</v>
      </c>
      <c r="D7202" s="3">
        <v>410591</v>
      </c>
    </row>
    <row r="7203" spans="1:4" x14ac:dyDescent="0.25">
      <c r="A7203" s="5">
        <v>2005</v>
      </c>
      <c r="B7203" s="5" t="s">
        <v>7</v>
      </c>
      <c r="C7203" s="5" t="s">
        <v>49</v>
      </c>
      <c r="D7203" s="3">
        <v>412665</v>
      </c>
    </row>
    <row r="7204" spans="1:4" x14ac:dyDescent="0.25">
      <c r="A7204" s="5">
        <v>2005</v>
      </c>
      <c r="B7204" s="5" t="s">
        <v>8</v>
      </c>
      <c r="C7204" s="5" t="s">
        <v>49</v>
      </c>
      <c r="D7204" s="3">
        <v>432018</v>
      </c>
    </row>
    <row r="7205" spans="1:4" x14ac:dyDescent="0.25">
      <c r="A7205" s="5">
        <v>2005</v>
      </c>
      <c r="B7205" s="5" t="s">
        <v>9</v>
      </c>
      <c r="C7205" s="5" t="s">
        <v>49</v>
      </c>
      <c r="D7205" s="3">
        <v>405007</v>
      </c>
    </row>
    <row r="7206" spans="1:4" x14ac:dyDescent="0.25">
      <c r="A7206" s="5">
        <v>2005</v>
      </c>
      <c r="B7206" s="5" t="s">
        <v>10</v>
      </c>
      <c r="C7206" s="5" t="s">
        <v>49</v>
      </c>
      <c r="D7206" s="3">
        <v>432017</v>
      </c>
    </row>
    <row r="7207" spans="1:4" x14ac:dyDescent="0.25">
      <c r="A7207" s="5">
        <v>2005</v>
      </c>
      <c r="B7207" s="5" t="s">
        <v>11</v>
      </c>
      <c r="C7207" s="5" t="s">
        <v>49</v>
      </c>
      <c r="D7207" s="3">
        <v>433914</v>
      </c>
    </row>
    <row r="7208" spans="1:4" x14ac:dyDescent="0.25">
      <c r="A7208" s="5">
        <v>2006</v>
      </c>
      <c r="B7208" s="5" t="s">
        <v>12</v>
      </c>
      <c r="C7208" s="5" t="s">
        <v>49</v>
      </c>
      <c r="D7208" s="3">
        <v>363893</v>
      </c>
    </row>
    <row r="7209" spans="1:4" x14ac:dyDescent="0.25">
      <c r="A7209" s="5">
        <v>2006</v>
      </c>
      <c r="B7209" s="5" t="s">
        <v>13</v>
      </c>
      <c r="C7209" s="5" t="s">
        <v>49</v>
      </c>
      <c r="D7209" s="3">
        <v>351282</v>
      </c>
    </row>
    <row r="7210" spans="1:4" x14ac:dyDescent="0.25">
      <c r="A7210" s="5">
        <v>2006</v>
      </c>
      <c r="B7210" s="5" t="s">
        <v>14</v>
      </c>
      <c r="C7210" s="5" t="s">
        <v>49</v>
      </c>
      <c r="D7210" s="3">
        <v>414226</v>
      </c>
    </row>
    <row r="7211" spans="1:4" x14ac:dyDescent="0.25">
      <c r="A7211" s="5">
        <v>2006</v>
      </c>
      <c r="B7211" s="5" t="s">
        <v>15</v>
      </c>
      <c r="C7211" s="5" t="s">
        <v>49</v>
      </c>
      <c r="D7211" s="3">
        <v>416643</v>
      </c>
    </row>
    <row r="7212" spans="1:4" x14ac:dyDescent="0.25">
      <c r="A7212" s="5">
        <v>2006</v>
      </c>
      <c r="B7212" s="5" t="s">
        <v>4</v>
      </c>
      <c r="C7212" s="5" t="s">
        <v>49</v>
      </c>
      <c r="D7212" s="3">
        <v>422286</v>
      </c>
    </row>
    <row r="7213" spans="1:4" x14ac:dyDescent="0.25">
      <c r="A7213" s="5">
        <v>2006</v>
      </c>
      <c r="B7213" s="5" t="s">
        <v>5</v>
      </c>
      <c r="C7213" s="5" t="s">
        <v>49</v>
      </c>
      <c r="D7213" s="3">
        <v>412333</v>
      </c>
    </row>
    <row r="7214" spans="1:4" x14ac:dyDescent="0.25">
      <c r="A7214" s="5">
        <v>2006</v>
      </c>
      <c r="B7214" s="5" t="s">
        <v>6</v>
      </c>
      <c r="C7214" s="5" t="s">
        <v>49</v>
      </c>
      <c r="D7214" s="3">
        <v>433341</v>
      </c>
    </row>
    <row r="7215" spans="1:4" x14ac:dyDescent="0.25">
      <c r="A7215" s="5">
        <v>2006</v>
      </c>
      <c r="B7215" s="5" t="s">
        <v>7</v>
      </c>
      <c r="C7215" s="5" t="s">
        <v>49</v>
      </c>
      <c r="D7215" s="3">
        <v>454191</v>
      </c>
    </row>
    <row r="7216" spans="1:4" x14ac:dyDescent="0.25">
      <c r="A7216" s="5">
        <v>2006</v>
      </c>
      <c r="B7216" s="5" t="s">
        <v>8</v>
      </c>
      <c r="C7216" s="5" t="s">
        <v>49</v>
      </c>
      <c r="D7216" s="3">
        <v>448808</v>
      </c>
    </row>
    <row r="7217" spans="1:4" x14ac:dyDescent="0.25">
      <c r="A7217" s="5">
        <v>2006</v>
      </c>
      <c r="B7217" s="5" t="s">
        <v>9</v>
      </c>
      <c r="C7217" s="5" t="s">
        <v>49</v>
      </c>
      <c r="D7217" s="3">
        <v>442570</v>
      </c>
    </row>
    <row r="7218" spans="1:4" x14ac:dyDescent="0.25">
      <c r="A7218" s="5">
        <v>2006</v>
      </c>
      <c r="B7218" s="5" t="s">
        <v>10</v>
      </c>
      <c r="C7218" s="5" t="s">
        <v>49</v>
      </c>
      <c r="D7218" s="3">
        <v>447265</v>
      </c>
    </row>
    <row r="7219" spans="1:4" x14ac:dyDescent="0.25">
      <c r="A7219" s="5">
        <v>2006</v>
      </c>
      <c r="B7219" s="5" t="s">
        <v>11</v>
      </c>
      <c r="C7219" s="5" t="s">
        <v>49</v>
      </c>
      <c r="D7219" s="3">
        <v>394791</v>
      </c>
    </row>
    <row r="7220" spans="1:4" x14ac:dyDescent="0.25">
      <c r="A7220" s="5">
        <v>2007</v>
      </c>
      <c r="B7220" s="5" t="s">
        <v>12</v>
      </c>
      <c r="C7220" s="5" t="s">
        <v>49</v>
      </c>
      <c r="D7220" s="3">
        <v>362137</v>
      </c>
    </row>
    <row r="7221" spans="1:4" x14ac:dyDescent="0.25">
      <c r="A7221" s="5">
        <v>2007</v>
      </c>
      <c r="B7221" s="5" t="s">
        <v>13</v>
      </c>
      <c r="C7221" s="5" t="s">
        <v>49</v>
      </c>
      <c r="D7221" s="3">
        <v>350768</v>
      </c>
    </row>
    <row r="7222" spans="1:4" x14ac:dyDescent="0.25">
      <c r="A7222" s="5">
        <v>2007</v>
      </c>
      <c r="B7222" s="5" t="s">
        <v>14</v>
      </c>
      <c r="C7222" s="5" t="s">
        <v>49</v>
      </c>
      <c r="D7222" s="3">
        <v>418576</v>
      </c>
    </row>
    <row r="7223" spans="1:4" x14ac:dyDescent="0.25">
      <c r="A7223" s="5">
        <v>2007</v>
      </c>
      <c r="B7223" s="5" t="s">
        <v>15</v>
      </c>
      <c r="C7223" s="5" t="s">
        <v>49</v>
      </c>
      <c r="D7223" s="3">
        <v>383420</v>
      </c>
    </row>
    <row r="7224" spans="1:4" x14ac:dyDescent="0.25">
      <c r="A7224" s="5">
        <v>2007</v>
      </c>
      <c r="B7224" s="5" t="s">
        <v>4</v>
      </c>
      <c r="C7224" s="5" t="s">
        <v>49</v>
      </c>
      <c r="D7224" s="3">
        <v>373275</v>
      </c>
    </row>
    <row r="7225" spans="1:4" x14ac:dyDescent="0.25">
      <c r="A7225" s="5">
        <v>2007</v>
      </c>
      <c r="B7225" s="5" t="s">
        <v>5</v>
      </c>
      <c r="C7225" s="5" t="s">
        <v>49</v>
      </c>
      <c r="D7225" s="3">
        <v>353871</v>
      </c>
    </row>
    <row r="7226" spans="1:4" x14ac:dyDescent="0.25">
      <c r="A7226" s="5">
        <v>2007</v>
      </c>
      <c r="B7226" s="5" t="s">
        <v>6</v>
      </c>
      <c r="C7226" s="5" t="s">
        <v>49</v>
      </c>
      <c r="D7226" s="3">
        <v>361713</v>
      </c>
    </row>
    <row r="7227" spans="1:4" x14ac:dyDescent="0.25">
      <c r="A7227" s="5">
        <v>2007</v>
      </c>
      <c r="B7227" s="5" t="s">
        <v>7</v>
      </c>
      <c r="C7227" s="5" t="s">
        <v>49</v>
      </c>
      <c r="D7227" s="3">
        <v>412715</v>
      </c>
    </row>
    <row r="7228" spans="1:4" x14ac:dyDescent="0.25">
      <c r="A7228" s="5">
        <v>2007</v>
      </c>
      <c r="B7228" s="5" t="s">
        <v>8</v>
      </c>
      <c r="C7228" s="5" t="s">
        <v>49</v>
      </c>
      <c r="D7228" s="3">
        <v>416731</v>
      </c>
    </row>
    <row r="7229" spans="1:4" x14ac:dyDescent="0.25">
      <c r="A7229" s="5">
        <v>2007</v>
      </c>
      <c r="B7229" s="5" t="s">
        <v>9</v>
      </c>
      <c r="C7229" s="5" t="s">
        <v>49</v>
      </c>
      <c r="D7229" s="3">
        <v>432225</v>
      </c>
    </row>
    <row r="7230" spans="1:4" x14ac:dyDescent="0.25">
      <c r="A7230" s="5">
        <v>2007</v>
      </c>
      <c r="B7230" s="5" t="s">
        <v>10</v>
      </c>
      <c r="C7230" s="5" t="s">
        <v>49</v>
      </c>
      <c r="D7230" s="3">
        <v>420378</v>
      </c>
    </row>
    <row r="7231" spans="1:4" x14ac:dyDescent="0.25">
      <c r="A7231" s="5">
        <v>2007</v>
      </c>
      <c r="B7231" s="5" t="s">
        <v>11</v>
      </c>
      <c r="C7231" s="5" t="s">
        <v>49</v>
      </c>
      <c r="D7231" s="3">
        <v>380941</v>
      </c>
    </row>
    <row r="7232" spans="1:4" x14ac:dyDescent="0.25">
      <c r="A7232" s="5">
        <v>2008</v>
      </c>
      <c r="B7232" s="5" t="s">
        <v>12</v>
      </c>
      <c r="C7232" s="5" t="s">
        <v>49</v>
      </c>
      <c r="D7232" s="3">
        <v>335472</v>
      </c>
    </row>
    <row r="7233" spans="1:4" x14ac:dyDescent="0.25">
      <c r="A7233" s="5">
        <v>2008</v>
      </c>
      <c r="B7233" s="5" t="s">
        <v>13</v>
      </c>
      <c r="C7233" s="5" t="s">
        <v>49</v>
      </c>
      <c r="D7233" s="3">
        <v>339192</v>
      </c>
    </row>
    <row r="7234" spans="1:4" x14ac:dyDescent="0.25">
      <c r="A7234" s="5">
        <v>2008</v>
      </c>
      <c r="B7234" s="5" t="s">
        <v>14</v>
      </c>
      <c r="C7234" s="5" t="s">
        <v>49</v>
      </c>
      <c r="D7234" s="3">
        <v>357411</v>
      </c>
    </row>
    <row r="7235" spans="1:4" x14ac:dyDescent="0.25">
      <c r="A7235" s="5">
        <v>2008</v>
      </c>
      <c r="B7235" s="5" t="s">
        <v>15</v>
      </c>
      <c r="C7235" s="5" t="s">
        <v>49</v>
      </c>
      <c r="D7235" s="3">
        <v>398705</v>
      </c>
    </row>
    <row r="7236" spans="1:4" x14ac:dyDescent="0.25">
      <c r="A7236" s="5">
        <v>2008</v>
      </c>
      <c r="B7236" s="5" t="s">
        <v>4</v>
      </c>
      <c r="C7236" s="5" t="s">
        <v>49</v>
      </c>
      <c r="D7236" s="3">
        <v>397246</v>
      </c>
    </row>
    <row r="7237" spans="1:4" x14ac:dyDescent="0.25">
      <c r="A7237" s="5">
        <v>2008</v>
      </c>
      <c r="B7237" s="5" t="s">
        <v>5</v>
      </c>
      <c r="C7237" s="5" t="s">
        <v>49</v>
      </c>
      <c r="D7237" s="3">
        <v>350563</v>
      </c>
    </row>
    <row r="7238" spans="1:4" x14ac:dyDescent="0.25">
      <c r="A7238" s="5">
        <v>2008</v>
      </c>
      <c r="B7238" s="5" t="s">
        <v>6</v>
      </c>
      <c r="C7238" s="5" t="s">
        <v>49</v>
      </c>
      <c r="D7238" s="3">
        <v>397944</v>
      </c>
    </row>
    <row r="7239" spans="1:4" x14ac:dyDescent="0.25">
      <c r="A7239" s="5">
        <v>2008</v>
      </c>
      <c r="B7239" s="5" t="s">
        <v>7</v>
      </c>
      <c r="C7239" s="5" t="s">
        <v>49</v>
      </c>
      <c r="D7239" s="3">
        <v>391267</v>
      </c>
    </row>
    <row r="7240" spans="1:4" x14ac:dyDescent="0.25">
      <c r="A7240" s="5">
        <v>2008</v>
      </c>
      <c r="B7240" s="5" t="s">
        <v>8</v>
      </c>
      <c r="C7240" s="5" t="s">
        <v>49</v>
      </c>
      <c r="D7240" s="3">
        <v>396569</v>
      </c>
    </row>
    <row r="7241" spans="1:4" x14ac:dyDescent="0.25">
      <c r="A7241" s="5">
        <v>2008</v>
      </c>
      <c r="B7241" s="5" t="s">
        <v>9</v>
      </c>
      <c r="C7241" s="5" t="s">
        <v>49</v>
      </c>
      <c r="D7241" s="3">
        <v>381072</v>
      </c>
    </row>
    <row r="7242" spans="1:4" x14ac:dyDescent="0.25">
      <c r="A7242" s="5">
        <v>2008</v>
      </c>
      <c r="B7242" s="5" t="s">
        <v>10</v>
      </c>
      <c r="C7242" s="5" t="s">
        <v>49</v>
      </c>
      <c r="D7242" s="3">
        <v>372987</v>
      </c>
    </row>
    <row r="7243" spans="1:4" x14ac:dyDescent="0.25">
      <c r="A7243" s="5">
        <v>2008</v>
      </c>
      <c r="B7243" s="5" t="s">
        <v>11</v>
      </c>
      <c r="C7243" s="5" t="s">
        <v>49</v>
      </c>
      <c r="D7243" s="3">
        <v>367503</v>
      </c>
    </row>
    <row r="7244" spans="1:4" x14ac:dyDescent="0.25">
      <c r="A7244" s="5">
        <v>2009</v>
      </c>
      <c r="B7244" s="5" t="s">
        <v>12</v>
      </c>
      <c r="C7244" s="5" t="s">
        <v>49</v>
      </c>
      <c r="D7244" s="3">
        <v>318672</v>
      </c>
    </row>
    <row r="7245" spans="1:4" x14ac:dyDescent="0.25">
      <c r="A7245" s="5">
        <v>2009</v>
      </c>
      <c r="B7245" s="5" t="s">
        <v>13</v>
      </c>
      <c r="C7245" s="5" t="s">
        <v>49</v>
      </c>
      <c r="D7245" s="3">
        <v>308168</v>
      </c>
    </row>
    <row r="7246" spans="1:4" x14ac:dyDescent="0.25">
      <c r="A7246" s="5">
        <v>2009</v>
      </c>
      <c r="B7246" s="5" t="s">
        <v>14</v>
      </c>
      <c r="C7246" s="5" t="s">
        <v>49</v>
      </c>
      <c r="D7246" s="3">
        <v>345064</v>
      </c>
    </row>
    <row r="7247" spans="1:4" x14ac:dyDescent="0.25">
      <c r="A7247" s="5">
        <v>2009</v>
      </c>
      <c r="B7247" s="5" t="s">
        <v>15</v>
      </c>
      <c r="C7247" s="5" t="s">
        <v>49</v>
      </c>
      <c r="D7247" s="3">
        <v>359108</v>
      </c>
    </row>
    <row r="7248" spans="1:4" x14ac:dyDescent="0.25">
      <c r="A7248" s="5">
        <v>2009</v>
      </c>
      <c r="B7248" s="5" t="s">
        <v>4</v>
      </c>
      <c r="C7248" s="5" t="s">
        <v>49</v>
      </c>
      <c r="D7248" s="3">
        <v>356215</v>
      </c>
    </row>
    <row r="7249" spans="1:4" x14ac:dyDescent="0.25">
      <c r="A7249" s="5">
        <v>2009</v>
      </c>
      <c r="B7249" s="5" t="s">
        <v>5</v>
      </c>
      <c r="C7249" s="5" t="s">
        <v>49</v>
      </c>
      <c r="D7249" s="3">
        <v>363956</v>
      </c>
    </row>
    <row r="7250" spans="1:4" x14ac:dyDescent="0.25">
      <c r="A7250" s="5">
        <v>2009</v>
      </c>
      <c r="B7250" s="5" t="s">
        <v>6</v>
      </c>
      <c r="C7250" s="5" t="s">
        <v>49</v>
      </c>
      <c r="D7250" s="3">
        <v>352174</v>
      </c>
    </row>
    <row r="7251" spans="1:4" x14ac:dyDescent="0.25">
      <c r="A7251" s="5">
        <v>2009</v>
      </c>
      <c r="B7251" s="5" t="s">
        <v>7</v>
      </c>
      <c r="C7251" s="5" t="s">
        <v>49</v>
      </c>
      <c r="D7251" s="3">
        <v>363075</v>
      </c>
    </row>
    <row r="7252" spans="1:4" x14ac:dyDescent="0.25">
      <c r="A7252" s="5">
        <v>2009</v>
      </c>
      <c r="B7252" s="5" t="s">
        <v>8</v>
      </c>
      <c r="C7252" s="5" t="s">
        <v>49</v>
      </c>
      <c r="D7252" s="3">
        <v>388529</v>
      </c>
    </row>
    <row r="7253" spans="1:4" x14ac:dyDescent="0.25">
      <c r="A7253" s="5">
        <v>2009</v>
      </c>
      <c r="B7253" s="5" t="s">
        <v>9</v>
      </c>
      <c r="C7253" s="5" t="s">
        <v>49</v>
      </c>
      <c r="D7253" s="3">
        <v>393116</v>
      </c>
    </row>
    <row r="7254" spans="1:4" x14ac:dyDescent="0.25">
      <c r="A7254" s="5">
        <v>2009</v>
      </c>
      <c r="B7254" s="5" t="s">
        <v>10</v>
      </c>
      <c r="C7254" s="5" t="s">
        <v>49</v>
      </c>
      <c r="D7254" s="3">
        <v>373838</v>
      </c>
    </row>
    <row r="7255" spans="1:4" x14ac:dyDescent="0.25">
      <c r="A7255" s="5">
        <v>2009</v>
      </c>
      <c r="B7255" s="5" t="s">
        <v>11</v>
      </c>
      <c r="C7255" s="5" t="s">
        <v>49</v>
      </c>
      <c r="D7255" s="3">
        <v>364952</v>
      </c>
    </row>
    <row r="7256" spans="1:4" x14ac:dyDescent="0.25">
      <c r="A7256" s="5">
        <v>2010</v>
      </c>
      <c r="B7256" s="5" t="s">
        <v>12</v>
      </c>
      <c r="C7256" s="5" t="s">
        <v>49</v>
      </c>
      <c r="D7256" s="3">
        <v>321985</v>
      </c>
    </row>
    <row r="7257" spans="1:4" x14ac:dyDescent="0.25">
      <c r="A7257" s="5">
        <v>2010</v>
      </c>
      <c r="B7257" s="5" t="s">
        <v>13</v>
      </c>
      <c r="C7257" s="5" t="s">
        <v>49</v>
      </c>
      <c r="D7257" s="3">
        <v>329204</v>
      </c>
    </row>
    <row r="7258" spans="1:4" x14ac:dyDescent="0.25">
      <c r="A7258" s="5">
        <v>2010</v>
      </c>
      <c r="B7258" s="5" t="s">
        <v>14</v>
      </c>
      <c r="C7258" s="5" t="s">
        <v>49</v>
      </c>
      <c r="D7258" s="3">
        <v>391787</v>
      </c>
    </row>
    <row r="7259" spans="1:4" x14ac:dyDescent="0.25">
      <c r="A7259" s="5">
        <v>2010</v>
      </c>
      <c r="B7259" s="5" t="s">
        <v>15</v>
      </c>
      <c r="C7259" s="5" t="s">
        <v>49</v>
      </c>
      <c r="D7259" s="3">
        <v>378985</v>
      </c>
    </row>
    <row r="7260" spans="1:4" x14ac:dyDescent="0.25">
      <c r="A7260" s="5">
        <v>2010</v>
      </c>
      <c r="B7260" s="5" t="s">
        <v>4</v>
      </c>
      <c r="C7260" s="5" t="s">
        <v>49</v>
      </c>
      <c r="D7260" s="3">
        <v>377188</v>
      </c>
    </row>
    <row r="7261" spans="1:4" x14ac:dyDescent="0.25">
      <c r="A7261" s="5">
        <v>2010</v>
      </c>
      <c r="B7261" s="5" t="s">
        <v>5</v>
      </c>
      <c r="C7261" s="5" t="s">
        <v>49</v>
      </c>
      <c r="D7261" s="3">
        <v>392683</v>
      </c>
    </row>
    <row r="7262" spans="1:4" x14ac:dyDescent="0.25">
      <c r="A7262" s="5">
        <v>2010</v>
      </c>
      <c r="B7262" s="5" t="s">
        <v>6</v>
      </c>
      <c r="C7262" s="5" t="s">
        <v>49</v>
      </c>
      <c r="D7262" s="3">
        <v>376549</v>
      </c>
    </row>
    <row r="7263" spans="1:4" x14ac:dyDescent="0.25">
      <c r="A7263" s="5">
        <v>2010</v>
      </c>
      <c r="B7263" s="5" t="s">
        <v>7</v>
      </c>
      <c r="C7263" s="5" t="s">
        <v>49</v>
      </c>
      <c r="D7263" s="3">
        <v>396313</v>
      </c>
    </row>
    <row r="7264" spans="1:4" x14ac:dyDescent="0.25">
      <c r="A7264" s="5">
        <v>2010</v>
      </c>
      <c r="B7264" s="5" t="s">
        <v>8</v>
      </c>
      <c r="C7264" s="5" t="s">
        <v>49</v>
      </c>
      <c r="D7264" s="3">
        <v>414263</v>
      </c>
    </row>
    <row r="7265" spans="1:4" x14ac:dyDescent="0.25">
      <c r="A7265" s="5">
        <v>2010</v>
      </c>
      <c r="B7265" s="5" t="s">
        <v>9</v>
      </c>
      <c r="C7265" s="5" t="s">
        <v>49</v>
      </c>
      <c r="D7265" s="3">
        <v>377168</v>
      </c>
    </row>
    <row r="7266" spans="1:4" x14ac:dyDescent="0.25">
      <c r="A7266" s="5">
        <v>2010</v>
      </c>
      <c r="B7266" s="5" t="s">
        <v>10</v>
      </c>
      <c r="C7266" s="5" t="s">
        <v>49</v>
      </c>
      <c r="D7266" s="3">
        <v>368861</v>
      </c>
    </row>
    <row r="7267" spans="1:4" x14ac:dyDescent="0.25">
      <c r="A7267" s="5">
        <v>2010</v>
      </c>
      <c r="B7267" s="5" t="s">
        <v>11</v>
      </c>
      <c r="C7267" s="5" t="s">
        <v>49</v>
      </c>
      <c r="D7267" s="3">
        <v>388308</v>
      </c>
    </row>
    <row r="7268" spans="1:4" x14ac:dyDescent="0.25">
      <c r="A7268" s="5">
        <v>2011</v>
      </c>
      <c r="B7268" s="5" t="s">
        <v>12</v>
      </c>
      <c r="C7268" s="5" t="s">
        <v>49</v>
      </c>
      <c r="D7268" s="3">
        <v>323599</v>
      </c>
    </row>
    <row r="7269" spans="1:4" x14ac:dyDescent="0.25">
      <c r="A7269" s="5">
        <v>2011</v>
      </c>
      <c r="B7269" s="5" t="s">
        <v>13</v>
      </c>
      <c r="C7269" s="5" t="s">
        <v>49</v>
      </c>
      <c r="D7269" s="3">
        <v>331264</v>
      </c>
    </row>
    <row r="7270" spans="1:4" x14ac:dyDescent="0.25">
      <c r="A7270" s="5">
        <v>2011</v>
      </c>
      <c r="B7270" s="5" t="s">
        <v>14</v>
      </c>
      <c r="C7270" s="5" t="s">
        <v>49</v>
      </c>
      <c r="D7270" s="3">
        <v>368917</v>
      </c>
    </row>
    <row r="7271" spans="1:4" x14ac:dyDescent="0.25">
      <c r="A7271" s="5">
        <v>2011</v>
      </c>
      <c r="B7271" s="5" t="s">
        <v>15</v>
      </c>
      <c r="C7271" s="5" t="s">
        <v>49</v>
      </c>
      <c r="D7271" s="3">
        <v>363887</v>
      </c>
    </row>
    <row r="7272" spans="1:4" x14ac:dyDescent="0.25">
      <c r="A7272" s="5">
        <v>2011</v>
      </c>
      <c r="B7272" s="5" t="s">
        <v>4</v>
      </c>
      <c r="C7272" s="5" t="s">
        <v>49</v>
      </c>
      <c r="D7272" s="3">
        <v>402704</v>
      </c>
    </row>
    <row r="7273" spans="1:4" x14ac:dyDescent="0.25">
      <c r="A7273" s="5">
        <v>2011</v>
      </c>
      <c r="B7273" s="5" t="s">
        <v>5</v>
      </c>
      <c r="C7273" s="5" t="s">
        <v>49</v>
      </c>
      <c r="D7273" s="3">
        <v>365728</v>
      </c>
    </row>
    <row r="7274" spans="1:4" x14ac:dyDescent="0.25">
      <c r="A7274" s="5">
        <v>2011</v>
      </c>
      <c r="B7274" s="5" t="s">
        <v>6</v>
      </c>
      <c r="C7274" s="5" t="s">
        <v>49</v>
      </c>
      <c r="D7274" s="3">
        <v>268604</v>
      </c>
    </row>
    <row r="7275" spans="1:4" x14ac:dyDescent="0.25">
      <c r="A7275" s="5">
        <v>2011</v>
      </c>
      <c r="B7275" s="5" t="s">
        <v>7</v>
      </c>
      <c r="C7275" s="5" t="s">
        <v>49</v>
      </c>
      <c r="D7275" s="3">
        <v>368613</v>
      </c>
    </row>
    <row r="7276" spans="1:4" x14ac:dyDescent="0.25">
      <c r="A7276" s="5">
        <v>2011</v>
      </c>
      <c r="B7276" s="5" t="s">
        <v>8</v>
      </c>
      <c r="C7276" s="5" t="s">
        <v>49</v>
      </c>
      <c r="D7276" s="3">
        <v>392644</v>
      </c>
    </row>
    <row r="7277" spans="1:4" x14ac:dyDescent="0.25">
      <c r="A7277" s="5">
        <v>2011</v>
      </c>
      <c r="B7277" s="5" t="s">
        <v>9</v>
      </c>
      <c r="C7277" s="5" t="s">
        <v>49</v>
      </c>
      <c r="D7277" s="3">
        <v>381782</v>
      </c>
    </row>
    <row r="7278" spans="1:4" x14ac:dyDescent="0.25">
      <c r="A7278" s="5">
        <v>2011</v>
      </c>
      <c r="B7278" s="5" t="s">
        <v>10</v>
      </c>
      <c r="C7278" s="5" t="s">
        <v>49</v>
      </c>
      <c r="D7278" s="3">
        <v>385143</v>
      </c>
    </row>
    <row r="7279" spans="1:4" x14ac:dyDescent="0.25">
      <c r="A7279" s="5">
        <v>2011</v>
      </c>
      <c r="B7279" s="5" t="s">
        <v>11</v>
      </c>
      <c r="C7279" s="5" t="s">
        <v>49</v>
      </c>
      <c r="D7279" s="3">
        <v>345427</v>
      </c>
    </row>
    <row r="7280" spans="1:4" x14ac:dyDescent="0.25">
      <c r="A7280" s="5">
        <v>2012</v>
      </c>
      <c r="B7280" s="5" t="s">
        <v>12</v>
      </c>
      <c r="C7280" s="5" t="s">
        <v>49</v>
      </c>
      <c r="D7280" s="3">
        <v>297244</v>
      </c>
    </row>
    <row r="7281" spans="1:4" x14ac:dyDescent="0.25">
      <c r="A7281" s="5">
        <v>2012</v>
      </c>
      <c r="B7281" s="5" t="s">
        <v>13</v>
      </c>
      <c r="C7281" s="5" t="s">
        <v>49</v>
      </c>
      <c r="D7281" s="3">
        <v>279241</v>
      </c>
    </row>
    <row r="7282" spans="1:4" x14ac:dyDescent="0.25">
      <c r="A7282" s="5">
        <v>2012</v>
      </c>
      <c r="B7282" s="5" t="s">
        <v>14</v>
      </c>
      <c r="C7282" s="5" t="s">
        <v>49</v>
      </c>
      <c r="D7282" s="3">
        <v>356095</v>
      </c>
    </row>
    <row r="7283" spans="1:4" x14ac:dyDescent="0.25">
      <c r="A7283" s="5">
        <v>2012</v>
      </c>
      <c r="B7283" s="5" t="s">
        <v>15</v>
      </c>
      <c r="C7283" s="5" t="s">
        <v>49</v>
      </c>
      <c r="D7283" s="3">
        <v>315396</v>
      </c>
    </row>
    <row r="7284" spans="1:4" x14ac:dyDescent="0.25">
      <c r="A7284" s="5">
        <v>2012</v>
      </c>
      <c r="B7284" s="5" t="s">
        <v>4</v>
      </c>
      <c r="C7284" s="5" t="s">
        <v>49</v>
      </c>
      <c r="D7284" s="3">
        <v>349514</v>
      </c>
    </row>
    <row r="7285" spans="1:4" x14ac:dyDescent="0.25">
      <c r="A7285" s="5">
        <v>2012</v>
      </c>
      <c r="B7285" s="5" t="s">
        <v>5</v>
      </c>
      <c r="C7285" s="5" t="s">
        <v>49</v>
      </c>
      <c r="D7285" s="3">
        <v>329867</v>
      </c>
    </row>
    <row r="7286" spans="1:4" x14ac:dyDescent="0.25">
      <c r="A7286" s="5">
        <v>2012</v>
      </c>
      <c r="B7286" s="5" t="s">
        <v>6</v>
      </c>
      <c r="C7286" s="5" t="s">
        <v>49</v>
      </c>
      <c r="D7286" s="3">
        <v>338688</v>
      </c>
    </row>
    <row r="7287" spans="1:4" x14ac:dyDescent="0.25">
      <c r="A7287" s="5">
        <v>2012</v>
      </c>
      <c r="B7287" s="5" t="s">
        <v>7</v>
      </c>
      <c r="C7287" s="5" t="s">
        <v>49</v>
      </c>
      <c r="D7287" s="3">
        <v>307334</v>
      </c>
    </row>
    <row r="7288" spans="1:4" x14ac:dyDescent="0.25">
      <c r="A7288" s="5">
        <v>2012</v>
      </c>
      <c r="B7288" s="5" t="s">
        <v>8</v>
      </c>
      <c r="C7288" s="5" t="s">
        <v>49</v>
      </c>
      <c r="D7288" s="3">
        <v>282327</v>
      </c>
    </row>
    <row r="7289" spans="1:4" x14ac:dyDescent="0.25">
      <c r="A7289" s="5">
        <v>2012</v>
      </c>
      <c r="B7289" s="5" t="s">
        <v>9</v>
      </c>
      <c r="C7289" s="5" t="s">
        <v>49</v>
      </c>
      <c r="D7289" s="3">
        <v>300994</v>
      </c>
    </row>
    <row r="7290" spans="1:4" x14ac:dyDescent="0.25">
      <c r="A7290" s="5">
        <v>2012</v>
      </c>
      <c r="B7290" s="5" t="s">
        <v>10</v>
      </c>
      <c r="C7290" s="5" t="s">
        <v>49</v>
      </c>
      <c r="D7290" s="3">
        <v>265628</v>
      </c>
    </row>
    <row r="7291" spans="1:4" x14ac:dyDescent="0.25">
      <c r="A7291" s="5">
        <v>2012</v>
      </c>
      <c r="B7291" s="5" t="s">
        <v>11</v>
      </c>
      <c r="C7291" s="5" t="s">
        <v>49</v>
      </c>
      <c r="D7291" s="3">
        <v>255436</v>
      </c>
    </row>
    <row r="7292" spans="1:4" x14ac:dyDescent="0.25">
      <c r="A7292" s="5">
        <v>2013</v>
      </c>
      <c r="B7292" s="5" t="s">
        <v>12</v>
      </c>
      <c r="C7292" s="5" t="s">
        <v>49</v>
      </c>
      <c r="D7292" s="3">
        <v>220677</v>
      </c>
    </row>
    <row r="7293" spans="1:4" x14ac:dyDescent="0.25">
      <c r="A7293" s="5">
        <v>2013</v>
      </c>
      <c r="B7293" s="5" t="s">
        <v>13</v>
      </c>
      <c r="C7293" s="5" t="s">
        <v>49</v>
      </c>
      <c r="D7293" s="3">
        <v>153383</v>
      </c>
    </row>
    <row r="7294" spans="1:4" x14ac:dyDescent="0.25">
      <c r="A7294" s="5">
        <v>2013</v>
      </c>
      <c r="B7294" s="5" t="s">
        <v>14</v>
      </c>
      <c r="C7294" s="5" t="s">
        <v>49</v>
      </c>
      <c r="D7294" s="3">
        <v>187733</v>
      </c>
    </row>
    <row r="7295" spans="1:4" x14ac:dyDescent="0.25">
      <c r="A7295" s="5">
        <v>2013</v>
      </c>
      <c r="B7295" s="5" t="s">
        <v>15</v>
      </c>
      <c r="C7295" s="5" t="s">
        <v>49</v>
      </c>
      <c r="D7295" s="3">
        <v>218014</v>
      </c>
    </row>
    <row r="7296" spans="1:4" x14ac:dyDescent="0.25">
      <c r="A7296" s="5">
        <v>2013</v>
      </c>
      <c r="B7296" s="5" t="s">
        <v>4</v>
      </c>
      <c r="C7296" s="5" t="s">
        <v>49</v>
      </c>
      <c r="D7296" s="3">
        <v>281467</v>
      </c>
    </row>
    <row r="7297" spans="1:4" x14ac:dyDescent="0.25">
      <c r="A7297" s="5">
        <v>2013</v>
      </c>
      <c r="B7297" s="5" t="s">
        <v>5</v>
      </c>
      <c r="C7297" s="5" t="s">
        <v>49</v>
      </c>
      <c r="D7297" s="3">
        <v>248000</v>
      </c>
    </row>
    <row r="7298" spans="1:4" x14ac:dyDescent="0.25">
      <c r="A7298" s="5">
        <v>2013</v>
      </c>
      <c r="B7298" s="5" t="s">
        <v>6</v>
      </c>
      <c r="C7298" s="5" t="s">
        <v>49</v>
      </c>
      <c r="D7298" s="3">
        <v>294881</v>
      </c>
    </row>
    <row r="7299" spans="1:4" x14ac:dyDescent="0.25">
      <c r="A7299" s="5">
        <v>2013</v>
      </c>
      <c r="B7299" s="5" t="s">
        <v>7</v>
      </c>
      <c r="C7299" s="5" t="s">
        <v>49</v>
      </c>
      <c r="D7299" s="3">
        <v>271845</v>
      </c>
    </row>
    <row r="7300" spans="1:4" x14ac:dyDescent="0.25">
      <c r="A7300" s="5">
        <v>2013</v>
      </c>
      <c r="B7300" s="5" t="s">
        <v>8</v>
      </c>
      <c r="C7300" s="5" t="s">
        <v>49</v>
      </c>
      <c r="D7300" s="3">
        <v>261174</v>
      </c>
    </row>
    <row r="7301" spans="1:4" x14ac:dyDescent="0.25">
      <c r="A7301" s="5">
        <v>2013</v>
      </c>
      <c r="B7301" s="5" t="s">
        <v>9</v>
      </c>
      <c r="C7301" s="5" t="s">
        <v>49</v>
      </c>
      <c r="D7301" s="3">
        <v>247256</v>
      </c>
    </row>
    <row r="7302" spans="1:4" x14ac:dyDescent="0.25">
      <c r="A7302" s="5">
        <v>2013</v>
      </c>
      <c r="B7302" s="5" t="s">
        <v>10</v>
      </c>
      <c r="C7302" s="5" t="s">
        <v>49</v>
      </c>
      <c r="D7302" s="3">
        <v>196337</v>
      </c>
    </row>
    <row r="7303" spans="1:4" x14ac:dyDescent="0.25">
      <c r="A7303" s="5">
        <v>2013</v>
      </c>
      <c r="B7303" s="5" t="s">
        <v>11</v>
      </c>
      <c r="C7303" s="5" t="s">
        <v>49</v>
      </c>
      <c r="D7303" s="3">
        <v>200968</v>
      </c>
    </row>
    <row r="7304" spans="1:4" x14ac:dyDescent="0.25">
      <c r="A7304" s="5">
        <v>2014</v>
      </c>
      <c r="B7304" s="5" t="s">
        <v>12</v>
      </c>
      <c r="C7304" s="5" t="s">
        <v>49</v>
      </c>
      <c r="D7304" s="3">
        <v>148086</v>
      </c>
    </row>
    <row r="7305" spans="1:4" x14ac:dyDescent="0.25">
      <c r="A7305" s="5">
        <v>2014</v>
      </c>
      <c r="B7305" s="5" t="s">
        <v>13</v>
      </c>
      <c r="C7305" s="5" t="s">
        <v>49</v>
      </c>
      <c r="D7305" s="3">
        <v>163486</v>
      </c>
    </row>
    <row r="7306" spans="1:4" x14ac:dyDescent="0.25">
      <c r="A7306" s="5">
        <v>2014</v>
      </c>
      <c r="B7306" s="5" t="s">
        <v>14</v>
      </c>
      <c r="C7306" s="5" t="s">
        <v>49</v>
      </c>
      <c r="D7306" s="3">
        <v>186612</v>
      </c>
    </row>
    <row r="7307" spans="1:4" x14ac:dyDescent="0.25">
      <c r="A7307" s="5">
        <v>2014</v>
      </c>
      <c r="B7307" s="5" t="s">
        <v>15</v>
      </c>
      <c r="C7307" s="5" t="s">
        <v>49</v>
      </c>
      <c r="D7307" s="3">
        <v>245561</v>
      </c>
    </row>
    <row r="7308" spans="1:4" x14ac:dyDescent="0.25">
      <c r="A7308" s="5">
        <v>2014</v>
      </c>
      <c r="B7308" s="5" t="s">
        <v>4</v>
      </c>
      <c r="C7308" s="5" t="s">
        <v>49</v>
      </c>
      <c r="D7308" s="3">
        <v>222099</v>
      </c>
    </row>
    <row r="7309" spans="1:4" x14ac:dyDescent="0.25">
      <c r="A7309" s="5">
        <v>2014</v>
      </c>
      <c r="B7309" s="5" t="s">
        <v>5</v>
      </c>
      <c r="C7309" s="5" t="s">
        <v>49</v>
      </c>
      <c r="D7309" s="3">
        <v>210974</v>
      </c>
    </row>
    <row r="7310" spans="1:4" x14ac:dyDescent="0.25">
      <c r="A7310" s="5">
        <v>2014</v>
      </c>
      <c r="B7310" s="5" t="s">
        <v>6</v>
      </c>
      <c r="C7310" s="5" t="s">
        <v>49</v>
      </c>
      <c r="D7310" s="3">
        <v>179122</v>
      </c>
    </row>
    <row r="7311" spans="1:4" x14ac:dyDescent="0.25">
      <c r="A7311" s="5">
        <v>2014</v>
      </c>
      <c r="B7311" s="5" t="s">
        <v>7</v>
      </c>
      <c r="C7311" s="5" t="s">
        <v>49</v>
      </c>
      <c r="D7311" s="3">
        <v>196806</v>
      </c>
    </row>
    <row r="7312" spans="1:4" x14ac:dyDescent="0.25">
      <c r="A7312" s="5">
        <v>2014</v>
      </c>
      <c r="B7312" s="5" t="s">
        <v>8</v>
      </c>
      <c r="C7312" s="5" t="s">
        <v>49</v>
      </c>
      <c r="D7312" s="3">
        <v>221736</v>
      </c>
    </row>
    <row r="7313" spans="1:4" x14ac:dyDescent="0.25">
      <c r="A7313" s="5">
        <v>2014</v>
      </c>
      <c r="B7313" s="5" t="s">
        <v>9</v>
      </c>
      <c r="C7313" s="5" t="s">
        <v>49</v>
      </c>
      <c r="D7313" s="3">
        <v>228450</v>
      </c>
    </row>
    <row r="7314" spans="1:4" x14ac:dyDescent="0.25">
      <c r="A7314" s="5">
        <v>2014</v>
      </c>
      <c r="B7314" s="5" t="s">
        <v>10</v>
      </c>
      <c r="C7314" s="5" t="s">
        <v>49</v>
      </c>
      <c r="D7314" s="3">
        <v>212815</v>
      </c>
    </row>
    <row r="7315" spans="1:4" x14ac:dyDescent="0.25">
      <c r="A7315" s="5">
        <v>2014</v>
      </c>
      <c r="B7315" s="5" t="s">
        <v>11</v>
      </c>
      <c r="C7315" s="5" t="s">
        <v>49</v>
      </c>
      <c r="D7315" s="3">
        <v>220064</v>
      </c>
    </row>
    <row r="7316" spans="1:4" x14ac:dyDescent="0.25">
      <c r="A7316" s="5">
        <v>2015</v>
      </c>
      <c r="B7316" s="5" t="s">
        <v>12</v>
      </c>
      <c r="C7316" s="5" t="s">
        <v>49</v>
      </c>
      <c r="D7316" s="3">
        <v>202799</v>
      </c>
    </row>
    <row r="7317" spans="1:4" x14ac:dyDescent="0.25">
      <c r="A7317" s="5">
        <v>2015</v>
      </c>
      <c r="B7317" s="5" t="s">
        <v>13</v>
      </c>
      <c r="C7317" s="5" t="s">
        <v>49</v>
      </c>
      <c r="D7317" s="3">
        <v>195864</v>
      </c>
    </row>
    <row r="7318" spans="1:4" x14ac:dyDescent="0.25">
      <c r="A7318" s="5">
        <v>2015</v>
      </c>
      <c r="B7318" s="5" t="s">
        <v>14</v>
      </c>
      <c r="C7318" s="5" t="s">
        <v>49</v>
      </c>
      <c r="D7318" s="3">
        <v>254282</v>
      </c>
    </row>
    <row r="7319" spans="1:4" x14ac:dyDescent="0.25">
      <c r="A7319" s="5">
        <v>2015</v>
      </c>
      <c r="B7319" s="5" t="s">
        <v>15</v>
      </c>
      <c r="C7319" s="5" t="s">
        <v>49</v>
      </c>
      <c r="D7319" s="3">
        <v>260214</v>
      </c>
    </row>
    <row r="7320" spans="1:4" x14ac:dyDescent="0.25">
      <c r="A7320" s="5">
        <v>2015</v>
      </c>
      <c r="B7320" s="5" t="s">
        <v>4</v>
      </c>
      <c r="C7320" s="5" t="s">
        <v>49</v>
      </c>
      <c r="D7320" s="3">
        <v>314121</v>
      </c>
    </row>
    <row r="7321" spans="1:4" x14ac:dyDescent="0.25">
      <c r="A7321" s="5">
        <v>2015</v>
      </c>
      <c r="B7321" s="5" t="s">
        <v>5</v>
      </c>
      <c r="C7321" s="5" t="s">
        <v>49</v>
      </c>
      <c r="D7321" s="3">
        <v>314755</v>
      </c>
    </row>
    <row r="7322" spans="1:4" x14ac:dyDescent="0.25">
      <c r="A7322" s="5">
        <v>2015</v>
      </c>
      <c r="B7322" s="5" t="s">
        <v>6</v>
      </c>
      <c r="C7322" s="5" t="s">
        <v>49</v>
      </c>
      <c r="D7322" s="3">
        <v>323818</v>
      </c>
    </row>
    <row r="7323" spans="1:4" x14ac:dyDescent="0.25">
      <c r="A7323" s="5">
        <v>2015</v>
      </c>
      <c r="B7323" s="5" t="s">
        <v>7</v>
      </c>
      <c r="C7323" s="5" t="s">
        <v>49</v>
      </c>
      <c r="D7323" s="3">
        <v>322552</v>
      </c>
    </row>
    <row r="7324" spans="1:4" x14ac:dyDescent="0.25">
      <c r="A7324" s="5">
        <v>2015</v>
      </c>
      <c r="B7324" s="5" t="s">
        <v>8</v>
      </c>
      <c r="C7324" s="5" t="s">
        <v>49</v>
      </c>
      <c r="D7324" s="3">
        <v>347896</v>
      </c>
    </row>
    <row r="7325" spans="1:4" x14ac:dyDescent="0.25">
      <c r="A7325" s="5">
        <v>2015</v>
      </c>
      <c r="B7325" s="5" t="s">
        <v>9</v>
      </c>
      <c r="C7325" s="5" t="s">
        <v>49</v>
      </c>
      <c r="D7325" s="3">
        <v>361232</v>
      </c>
    </row>
    <row r="7326" spans="1:4" x14ac:dyDescent="0.25">
      <c r="A7326" s="5">
        <v>2015</v>
      </c>
      <c r="B7326" s="5" t="s">
        <v>10</v>
      </c>
      <c r="C7326" s="5" t="s">
        <v>49</v>
      </c>
      <c r="D7326" s="3">
        <v>347092</v>
      </c>
    </row>
    <row r="7327" spans="1:4" x14ac:dyDescent="0.25">
      <c r="A7327" s="5">
        <v>2015</v>
      </c>
      <c r="B7327" s="5" t="s">
        <v>11</v>
      </c>
      <c r="C7327" s="5" t="s">
        <v>49</v>
      </c>
      <c r="D7327" s="3">
        <v>321042</v>
      </c>
    </row>
    <row r="7328" spans="1:4" x14ac:dyDescent="0.25">
      <c r="A7328" s="5">
        <v>2016</v>
      </c>
      <c r="B7328" s="5" t="s">
        <v>12</v>
      </c>
      <c r="C7328" s="5" t="s">
        <v>49</v>
      </c>
      <c r="D7328" s="3">
        <v>290243</v>
      </c>
    </row>
    <row r="7329" spans="1:4" x14ac:dyDescent="0.25">
      <c r="A7329" s="5">
        <v>2016</v>
      </c>
      <c r="B7329" s="5" t="s">
        <v>13</v>
      </c>
      <c r="C7329" s="5" t="s">
        <v>49</v>
      </c>
      <c r="D7329" s="3">
        <v>293267</v>
      </c>
    </row>
    <row r="7330" spans="1:4" x14ac:dyDescent="0.25">
      <c r="A7330" s="5">
        <v>2016</v>
      </c>
      <c r="B7330" s="5" t="s">
        <v>14</v>
      </c>
      <c r="C7330" s="5" t="s">
        <v>49</v>
      </c>
      <c r="D7330" s="3">
        <v>356764</v>
      </c>
    </row>
    <row r="7331" spans="1:4" x14ac:dyDescent="0.25">
      <c r="A7331" s="5">
        <v>2016</v>
      </c>
      <c r="B7331" s="5" t="s">
        <v>15</v>
      </c>
      <c r="C7331" s="5" t="s">
        <v>49</v>
      </c>
      <c r="D7331" s="3">
        <v>336496</v>
      </c>
    </row>
    <row r="7332" spans="1:4" x14ac:dyDescent="0.25">
      <c r="A7332" s="5">
        <v>2016</v>
      </c>
      <c r="B7332" s="5" t="s">
        <v>4</v>
      </c>
      <c r="C7332" s="5" t="s">
        <v>49</v>
      </c>
      <c r="D7332" s="3">
        <v>335886</v>
      </c>
    </row>
    <row r="7333" spans="1:4" x14ac:dyDescent="0.25">
      <c r="A7333" s="5">
        <v>2016</v>
      </c>
      <c r="B7333" s="5" t="s">
        <v>5</v>
      </c>
      <c r="C7333" s="5" t="s">
        <v>49</v>
      </c>
      <c r="D7333" s="3">
        <v>324819</v>
      </c>
    </row>
    <row r="7334" spans="1:4" x14ac:dyDescent="0.25">
      <c r="A7334" s="5">
        <v>2016</v>
      </c>
      <c r="B7334" s="5" t="s">
        <v>6</v>
      </c>
      <c r="C7334" s="5" t="s">
        <v>49</v>
      </c>
      <c r="D7334" s="3">
        <v>319617</v>
      </c>
    </row>
    <row r="7335" spans="1:4" x14ac:dyDescent="0.25">
      <c r="A7335" s="5">
        <v>2016</v>
      </c>
      <c r="B7335" s="5" t="s">
        <v>7</v>
      </c>
      <c r="C7335" s="5" t="s">
        <v>49</v>
      </c>
      <c r="D7335" s="3">
        <v>360663</v>
      </c>
    </row>
    <row r="7336" spans="1:4" x14ac:dyDescent="0.25">
      <c r="A7336" s="5">
        <v>2016</v>
      </c>
      <c r="B7336" s="5" t="s">
        <v>8</v>
      </c>
      <c r="C7336" s="5" t="s">
        <v>49</v>
      </c>
      <c r="D7336" s="3">
        <v>357972</v>
      </c>
    </row>
    <row r="7337" spans="1:4" x14ac:dyDescent="0.25">
      <c r="A7337" s="5">
        <v>2016</v>
      </c>
      <c r="B7337" s="5" t="s">
        <v>9</v>
      </c>
      <c r="C7337" s="5" t="s">
        <v>49</v>
      </c>
      <c r="D7337" s="3">
        <v>348479</v>
      </c>
    </row>
    <row r="7338" spans="1:4" x14ac:dyDescent="0.25">
      <c r="A7338" s="5">
        <v>2016</v>
      </c>
      <c r="B7338" s="5" t="s">
        <v>10</v>
      </c>
      <c r="C7338" s="5" t="s">
        <v>49</v>
      </c>
      <c r="D7338" s="3">
        <v>349530</v>
      </c>
    </row>
    <row r="7339" spans="1:4" x14ac:dyDescent="0.25">
      <c r="A7339" s="5">
        <v>2016</v>
      </c>
      <c r="B7339" s="5" t="s">
        <v>11</v>
      </c>
      <c r="C7339" s="5" t="s">
        <v>49</v>
      </c>
      <c r="D7339" s="3">
        <v>329767</v>
      </c>
    </row>
    <row r="7340" spans="1:4" x14ac:dyDescent="0.25">
      <c r="A7340" s="5">
        <v>2017</v>
      </c>
      <c r="B7340" s="5" t="s">
        <v>12</v>
      </c>
      <c r="C7340" s="5" t="s">
        <v>49</v>
      </c>
      <c r="D7340" s="3">
        <v>302036</v>
      </c>
    </row>
    <row r="7341" spans="1:4" x14ac:dyDescent="0.25">
      <c r="A7341" s="5">
        <v>2017</v>
      </c>
      <c r="B7341" s="5" t="s">
        <v>13</v>
      </c>
      <c r="C7341" s="5" t="s">
        <v>49</v>
      </c>
      <c r="D7341" s="3">
        <v>275703</v>
      </c>
    </row>
    <row r="7342" spans="1:4" x14ac:dyDescent="0.25">
      <c r="A7342" s="5">
        <v>2017</v>
      </c>
      <c r="B7342" s="5" t="s">
        <v>14</v>
      </c>
      <c r="C7342" s="5" t="s">
        <v>49</v>
      </c>
      <c r="D7342" s="3">
        <v>365009</v>
      </c>
    </row>
    <row r="7343" spans="1:4" x14ac:dyDescent="0.25">
      <c r="A7343" s="5">
        <v>2017</v>
      </c>
      <c r="B7343" s="5" t="s">
        <v>15</v>
      </c>
      <c r="C7343" s="5" t="s">
        <v>49</v>
      </c>
      <c r="D7343" s="3">
        <v>322227</v>
      </c>
    </row>
    <row r="7344" spans="1:4" x14ac:dyDescent="0.25">
      <c r="A7344" s="5">
        <v>2017</v>
      </c>
      <c r="B7344" s="5" t="s">
        <v>4</v>
      </c>
      <c r="C7344" s="5" t="s">
        <v>49</v>
      </c>
      <c r="D7344" s="3">
        <v>351465</v>
      </c>
    </row>
    <row r="7345" spans="1:4" x14ac:dyDescent="0.25">
      <c r="A7345" s="5">
        <v>2017</v>
      </c>
      <c r="B7345" s="5" t="s">
        <v>5</v>
      </c>
      <c r="C7345" s="5" t="s">
        <v>49</v>
      </c>
      <c r="D7345" s="3">
        <v>340901</v>
      </c>
    </row>
    <row r="7346" spans="1:4" x14ac:dyDescent="0.25">
      <c r="A7346" s="5">
        <v>2017</v>
      </c>
      <c r="B7346" s="5" t="s">
        <v>6</v>
      </c>
      <c r="C7346" s="5" t="s">
        <v>49</v>
      </c>
      <c r="D7346" s="3">
        <v>310845</v>
      </c>
    </row>
    <row r="7347" spans="1:4" x14ac:dyDescent="0.25">
      <c r="A7347" s="5">
        <v>2017</v>
      </c>
      <c r="B7347" s="5" t="s">
        <v>7</v>
      </c>
      <c r="C7347" s="5" t="s">
        <v>49</v>
      </c>
      <c r="D7347" s="3">
        <v>350248</v>
      </c>
    </row>
    <row r="7348" spans="1:4" x14ac:dyDescent="0.25">
      <c r="A7348" s="5">
        <v>2017</v>
      </c>
      <c r="B7348" s="5" t="s">
        <v>8</v>
      </c>
      <c r="C7348" s="5" t="s">
        <v>49</v>
      </c>
      <c r="D7348" s="3">
        <v>352463</v>
      </c>
    </row>
    <row r="7349" spans="1:4" x14ac:dyDescent="0.25">
      <c r="A7349" s="5">
        <v>2017</v>
      </c>
      <c r="B7349" s="5" t="s">
        <v>9</v>
      </c>
      <c r="C7349" s="5" t="s">
        <v>49</v>
      </c>
      <c r="D7349" s="3">
        <v>366549</v>
      </c>
    </row>
    <row r="7350" spans="1:4" x14ac:dyDescent="0.25">
      <c r="A7350" s="5">
        <v>2017</v>
      </c>
      <c r="B7350" s="5" t="s">
        <v>10</v>
      </c>
      <c r="C7350" s="5" t="s">
        <v>49</v>
      </c>
      <c r="D7350" s="3">
        <v>377756</v>
      </c>
    </row>
    <row r="7351" spans="1:4" x14ac:dyDescent="0.25">
      <c r="A7351" s="5">
        <v>2017</v>
      </c>
      <c r="B7351" s="5" t="s">
        <v>11</v>
      </c>
      <c r="C7351" s="5" t="s">
        <v>49</v>
      </c>
      <c r="D7351" s="3">
        <v>328792</v>
      </c>
    </row>
    <row r="7352" spans="1:4" x14ac:dyDescent="0.25">
      <c r="A7352" s="5">
        <v>2018</v>
      </c>
      <c r="B7352" s="5" t="s">
        <v>12</v>
      </c>
      <c r="C7352" s="5" t="s">
        <v>49</v>
      </c>
      <c r="D7352" s="3">
        <v>352194</v>
      </c>
    </row>
    <row r="7353" spans="1:4" x14ac:dyDescent="0.25">
      <c r="A7353" s="5">
        <v>2018</v>
      </c>
      <c r="B7353" s="5" t="s">
        <v>13</v>
      </c>
      <c r="C7353" s="5" t="s">
        <v>49</v>
      </c>
      <c r="D7353" s="3">
        <v>344718</v>
      </c>
    </row>
    <row r="7354" spans="1:4" x14ac:dyDescent="0.25">
      <c r="A7354" s="5">
        <v>2018</v>
      </c>
      <c r="B7354" s="5" t="s">
        <v>14</v>
      </c>
      <c r="C7354" s="5" t="s">
        <v>49</v>
      </c>
      <c r="D7354" s="3">
        <v>384934</v>
      </c>
    </row>
    <row r="7355" spans="1:4" x14ac:dyDescent="0.25">
      <c r="A7355" s="5">
        <v>2018</v>
      </c>
      <c r="B7355" s="5" t="s">
        <v>15</v>
      </c>
      <c r="C7355" s="5" t="s">
        <v>49</v>
      </c>
      <c r="D7355" s="3">
        <v>366272</v>
      </c>
    </row>
    <row r="7356" spans="1:4" x14ac:dyDescent="0.25">
      <c r="A7356" s="5">
        <v>2018</v>
      </c>
      <c r="B7356" s="5" t="s">
        <v>4</v>
      </c>
      <c r="C7356" s="5" t="s">
        <v>49</v>
      </c>
      <c r="D7356" s="3">
        <v>386813</v>
      </c>
    </row>
    <row r="7357" spans="1:4" x14ac:dyDescent="0.25">
      <c r="A7357" s="5">
        <v>2018</v>
      </c>
      <c r="B7357" s="5" t="s">
        <v>5</v>
      </c>
      <c r="C7357" s="5" t="s">
        <v>49</v>
      </c>
      <c r="D7357" s="3">
        <v>445287</v>
      </c>
    </row>
    <row r="7358" spans="1:4" x14ac:dyDescent="0.25">
      <c r="A7358" s="5">
        <v>2018</v>
      </c>
      <c r="B7358" s="5" t="s">
        <v>6</v>
      </c>
      <c r="C7358" s="5" t="s">
        <v>49</v>
      </c>
      <c r="D7358" s="3">
        <v>414846</v>
      </c>
    </row>
    <row r="7359" spans="1:4" x14ac:dyDescent="0.25">
      <c r="A7359" s="5">
        <v>2018</v>
      </c>
      <c r="B7359" s="5" t="s">
        <v>7</v>
      </c>
      <c r="C7359" s="5" t="s">
        <v>49</v>
      </c>
      <c r="D7359" s="3">
        <v>416386</v>
      </c>
    </row>
    <row r="7360" spans="1:4" x14ac:dyDescent="0.25">
      <c r="A7360" s="5">
        <v>2018</v>
      </c>
      <c r="B7360" s="5" t="s">
        <v>8</v>
      </c>
      <c r="C7360" s="5" t="s">
        <v>49</v>
      </c>
      <c r="D7360" s="3">
        <v>385121</v>
      </c>
    </row>
    <row r="7361" spans="1:4" x14ac:dyDescent="0.25">
      <c r="A7361" s="5">
        <v>2018</v>
      </c>
      <c r="B7361" s="5" t="s">
        <v>9</v>
      </c>
      <c r="C7361" s="5" t="s">
        <v>49</v>
      </c>
      <c r="D7361" s="3">
        <v>404336</v>
      </c>
    </row>
    <row r="7362" spans="1:4" x14ac:dyDescent="0.25">
      <c r="A7362" s="5">
        <v>2018</v>
      </c>
      <c r="B7362" s="5" t="s">
        <v>10</v>
      </c>
      <c r="C7362" s="5" t="s">
        <v>49</v>
      </c>
      <c r="D7362" s="3">
        <v>375819</v>
      </c>
    </row>
    <row r="7363" spans="1:4" x14ac:dyDescent="0.25">
      <c r="A7363" s="5">
        <v>2018</v>
      </c>
      <c r="B7363" s="5" t="s">
        <v>11</v>
      </c>
      <c r="C7363" s="5" t="s">
        <v>49</v>
      </c>
      <c r="D7363" s="3">
        <v>328008</v>
      </c>
    </row>
    <row r="7364" spans="1:4" x14ac:dyDescent="0.25">
      <c r="A7364" s="5">
        <v>2019</v>
      </c>
      <c r="B7364" s="5" t="s">
        <v>12</v>
      </c>
      <c r="C7364" s="5" t="s">
        <v>49</v>
      </c>
      <c r="D7364" s="3">
        <v>316822</v>
      </c>
    </row>
    <row r="7365" spans="1:4" x14ac:dyDescent="0.25">
      <c r="A7365" s="5">
        <v>2019</v>
      </c>
      <c r="B7365" s="5" t="s">
        <v>13</v>
      </c>
      <c r="C7365" s="5" t="s">
        <v>49</v>
      </c>
      <c r="D7365" s="3">
        <v>315760</v>
      </c>
    </row>
    <row r="7366" spans="1:4" x14ac:dyDescent="0.25">
      <c r="A7366" s="5">
        <v>2019</v>
      </c>
      <c r="B7366" s="5" t="s">
        <v>14</v>
      </c>
      <c r="C7366" s="5" t="s">
        <v>49</v>
      </c>
      <c r="D7366" s="3">
        <v>350541</v>
      </c>
    </row>
    <row r="7367" spans="1:4" x14ac:dyDescent="0.25">
      <c r="A7367" s="5">
        <v>2019</v>
      </c>
      <c r="B7367" s="5" t="s">
        <v>15</v>
      </c>
      <c r="C7367" s="5" t="s">
        <v>49</v>
      </c>
      <c r="D7367" s="3">
        <v>345656</v>
      </c>
    </row>
    <row r="7368" spans="1:4" x14ac:dyDescent="0.25">
      <c r="A7368" s="5">
        <v>2019</v>
      </c>
      <c r="B7368" s="5" t="s">
        <v>4</v>
      </c>
      <c r="C7368" s="5" t="s">
        <v>49</v>
      </c>
      <c r="D7368" s="3">
        <v>355776</v>
      </c>
    </row>
    <row r="7369" spans="1:4" x14ac:dyDescent="0.25">
      <c r="A7369" s="5">
        <v>2019</v>
      </c>
      <c r="B7369" s="5" t="s">
        <v>5</v>
      </c>
      <c r="C7369" s="5" t="s">
        <v>49</v>
      </c>
      <c r="D7369" s="3">
        <v>323840</v>
      </c>
    </row>
    <row r="7370" spans="1:4" x14ac:dyDescent="0.25">
      <c r="A7370" s="5">
        <v>2019</v>
      </c>
      <c r="B7370" s="5" t="s">
        <v>6</v>
      </c>
      <c r="C7370" s="5" t="s">
        <v>49</v>
      </c>
      <c r="D7370" s="3">
        <v>352333</v>
      </c>
    </row>
    <row r="7371" spans="1:4" x14ac:dyDescent="0.25">
      <c r="A7371" s="5">
        <v>2019</v>
      </c>
      <c r="B7371" s="5" t="s">
        <v>7</v>
      </c>
      <c r="C7371" s="5" t="s">
        <v>49</v>
      </c>
      <c r="D7371" s="3">
        <v>339360</v>
      </c>
    </row>
    <row r="7372" spans="1:4" x14ac:dyDescent="0.25">
      <c r="A7372" s="5">
        <v>2019</v>
      </c>
      <c r="B7372" s="5" t="s">
        <v>8</v>
      </c>
      <c r="C7372" s="5" t="s">
        <v>49</v>
      </c>
      <c r="D7372" s="3">
        <v>322502</v>
      </c>
    </row>
    <row r="7373" spans="1:4" x14ac:dyDescent="0.25">
      <c r="A7373" s="5">
        <v>2019</v>
      </c>
      <c r="B7373" s="5" t="s">
        <v>9</v>
      </c>
      <c r="C7373" s="5" t="s">
        <v>49</v>
      </c>
      <c r="D7373" s="3">
        <v>325895</v>
      </c>
    </row>
    <row r="7374" spans="1:4" x14ac:dyDescent="0.25">
      <c r="A7374" s="5">
        <v>2019</v>
      </c>
      <c r="B7374" s="5" t="s">
        <v>10</v>
      </c>
      <c r="C7374" s="5" t="s">
        <v>49</v>
      </c>
      <c r="D7374" s="3">
        <v>315795</v>
      </c>
    </row>
    <row r="7375" spans="1:4" x14ac:dyDescent="0.25">
      <c r="A7375" s="5">
        <v>2019</v>
      </c>
      <c r="B7375" s="5" t="s">
        <v>11</v>
      </c>
      <c r="C7375" s="5" t="s">
        <v>49</v>
      </c>
      <c r="D7375" s="3">
        <v>296559</v>
      </c>
    </row>
    <row r="7376" spans="1:4" x14ac:dyDescent="0.25">
      <c r="A7376" s="5">
        <v>2020</v>
      </c>
      <c r="B7376" s="5" t="s">
        <v>12</v>
      </c>
      <c r="C7376" s="5" t="s">
        <v>49</v>
      </c>
      <c r="D7376" s="3">
        <v>283912</v>
      </c>
    </row>
    <row r="7377" spans="1:4" x14ac:dyDescent="0.25">
      <c r="A7377" s="5">
        <v>2020</v>
      </c>
      <c r="B7377" s="5" t="s">
        <v>13</v>
      </c>
      <c r="C7377" s="5" t="s">
        <v>49</v>
      </c>
      <c r="D7377" s="3">
        <v>276210</v>
      </c>
    </row>
    <row r="7378" spans="1:4" x14ac:dyDescent="0.25">
      <c r="A7378" s="5">
        <v>2020</v>
      </c>
      <c r="B7378" s="5" t="s">
        <v>14</v>
      </c>
      <c r="C7378" s="5" t="s">
        <v>49</v>
      </c>
      <c r="D7378" s="3">
        <v>192047</v>
      </c>
    </row>
    <row r="7379" spans="1:4" x14ac:dyDescent="0.25">
      <c r="A7379" s="5">
        <v>2020</v>
      </c>
      <c r="B7379" s="5" t="s">
        <v>15</v>
      </c>
      <c r="C7379" s="5" t="s">
        <v>49</v>
      </c>
      <c r="D7379" s="3">
        <v>41566</v>
      </c>
    </row>
    <row r="7380" spans="1:4" x14ac:dyDescent="0.25">
      <c r="A7380" s="5">
        <v>2020</v>
      </c>
      <c r="B7380" s="5" t="s">
        <v>4</v>
      </c>
      <c r="C7380" s="5" t="s">
        <v>49</v>
      </c>
      <c r="D7380" s="3">
        <v>69131</v>
      </c>
    </row>
    <row r="7381" spans="1:4" x14ac:dyDescent="0.25">
      <c r="A7381" s="5">
        <v>2020</v>
      </c>
      <c r="B7381" s="5" t="s">
        <v>5</v>
      </c>
      <c r="C7381" s="5" t="s">
        <v>49</v>
      </c>
      <c r="D7381" s="3">
        <v>72880</v>
      </c>
    </row>
    <row r="7382" spans="1:4" x14ac:dyDescent="0.25">
      <c r="A7382" s="5">
        <v>2020</v>
      </c>
      <c r="B7382" s="5" t="s">
        <v>6</v>
      </c>
      <c r="C7382" s="5" t="s">
        <v>49</v>
      </c>
      <c r="D7382" s="3">
        <v>71791</v>
      </c>
    </row>
    <row r="7383" spans="1:4" x14ac:dyDescent="0.25">
      <c r="A7383" s="5">
        <v>2020</v>
      </c>
      <c r="B7383" s="5" t="s">
        <v>7</v>
      </c>
      <c r="C7383" s="5" t="s">
        <v>49</v>
      </c>
      <c r="D7383" s="3">
        <v>85705</v>
      </c>
    </row>
    <row r="7384" spans="1:4" x14ac:dyDescent="0.25">
      <c r="A7384" s="5">
        <v>2020</v>
      </c>
      <c r="B7384" s="5" t="s">
        <v>8</v>
      </c>
      <c r="C7384" s="5" t="s">
        <v>49</v>
      </c>
      <c r="D7384" s="3">
        <v>101362</v>
      </c>
    </row>
    <row r="7385" spans="1:4" x14ac:dyDescent="0.25">
      <c r="A7385" s="5">
        <v>2020</v>
      </c>
      <c r="B7385" s="5" t="s">
        <v>9</v>
      </c>
      <c r="C7385" s="5" t="s">
        <v>27</v>
      </c>
      <c r="D7385" s="3">
        <v>159889</v>
      </c>
    </row>
    <row r="7386" spans="1:4" x14ac:dyDescent="0.25">
      <c r="A7386" s="5">
        <v>2020</v>
      </c>
      <c r="B7386" s="5" t="s">
        <v>9</v>
      </c>
      <c r="C7386" s="5" t="s">
        <v>28</v>
      </c>
      <c r="D7386" s="3">
        <v>7357</v>
      </c>
    </row>
    <row r="7387" spans="1:4" x14ac:dyDescent="0.25">
      <c r="A7387" s="5">
        <v>2020</v>
      </c>
      <c r="B7387" s="5" t="s">
        <v>9</v>
      </c>
      <c r="C7387" s="5" t="s">
        <v>29</v>
      </c>
      <c r="D7387" s="3">
        <v>4743</v>
      </c>
    </row>
    <row r="7388" spans="1:4" x14ac:dyDescent="0.25">
      <c r="A7388" s="5">
        <v>2020</v>
      </c>
      <c r="B7388" s="5" t="s">
        <v>9</v>
      </c>
      <c r="C7388" s="5" t="s">
        <v>30</v>
      </c>
      <c r="D7388" s="3">
        <v>5352</v>
      </c>
    </row>
    <row r="7389" spans="1:4" x14ac:dyDescent="0.25">
      <c r="A7389" s="5">
        <v>2020</v>
      </c>
      <c r="B7389" s="5" t="s">
        <v>9</v>
      </c>
      <c r="C7389" s="5" t="s">
        <v>31</v>
      </c>
      <c r="D7389" s="3">
        <v>6890</v>
      </c>
    </row>
    <row r="7390" spans="1:4" x14ac:dyDescent="0.25">
      <c r="A7390" s="5">
        <v>2020</v>
      </c>
      <c r="B7390" s="5" t="s">
        <v>9</v>
      </c>
      <c r="C7390" s="5" t="s">
        <v>32</v>
      </c>
      <c r="D7390" s="3">
        <v>15508</v>
      </c>
    </row>
    <row r="7391" spans="1:4" x14ac:dyDescent="0.25">
      <c r="A7391" s="5">
        <v>2020</v>
      </c>
      <c r="B7391" s="5" t="s">
        <v>9</v>
      </c>
      <c r="C7391" s="5" t="s">
        <v>33</v>
      </c>
      <c r="D7391" s="3">
        <v>14476</v>
      </c>
    </row>
    <row r="7392" spans="1:4" x14ac:dyDescent="0.25">
      <c r="A7392" s="5">
        <v>2020</v>
      </c>
      <c r="B7392" s="5" t="s">
        <v>9</v>
      </c>
      <c r="C7392" s="5" t="s">
        <v>34</v>
      </c>
      <c r="D7392" s="3">
        <v>10966</v>
      </c>
    </row>
    <row r="7393" spans="1:4" x14ac:dyDescent="0.25">
      <c r="A7393" s="5">
        <v>2020</v>
      </c>
      <c r="B7393" s="5" t="s">
        <v>9</v>
      </c>
      <c r="C7393" s="5" t="s">
        <v>35</v>
      </c>
      <c r="D7393" s="3">
        <v>15608</v>
      </c>
    </row>
    <row r="7394" spans="1:4" x14ac:dyDescent="0.25">
      <c r="A7394" s="5">
        <v>2020</v>
      </c>
      <c r="B7394" s="5" t="s">
        <v>9</v>
      </c>
      <c r="C7394" s="5" t="s">
        <v>36</v>
      </c>
      <c r="D7394" s="3">
        <v>23024</v>
      </c>
    </row>
    <row r="7395" spans="1:4" x14ac:dyDescent="0.25">
      <c r="A7395" s="5">
        <v>2020</v>
      </c>
      <c r="B7395" s="5" t="s">
        <v>9</v>
      </c>
      <c r="C7395" s="5" t="s">
        <v>37</v>
      </c>
      <c r="D7395" s="3">
        <v>35163</v>
      </c>
    </row>
    <row r="7396" spans="1:4" x14ac:dyDescent="0.25">
      <c r="A7396" s="5">
        <v>2020</v>
      </c>
      <c r="B7396" s="5" t="s">
        <v>9</v>
      </c>
      <c r="C7396" s="5" t="s">
        <v>38</v>
      </c>
      <c r="D7396" s="3">
        <v>37283</v>
      </c>
    </row>
    <row r="7397" spans="1:4" x14ac:dyDescent="0.25">
      <c r="A7397" s="5">
        <v>2020</v>
      </c>
      <c r="B7397" s="5" t="s">
        <v>9</v>
      </c>
      <c r="C7397" s="5" t="s">
        <v>39</v>
      </c>
      <c r="D7397" s="3">
        <v>8631</v>
      </c>
    </row>
    <row r="7398" spans="1:4" x14ac:dyDescent="0.25">
      <c r="A7398" s="5">
        <v>2020</v>
      </c>
      <c r="B7398" s="5" t="s">
        <v>9</v>
      </c>
      <c r="C7398" s="5" t="s">
        <v>40</v>
      </c>
      <c r="D7398" s="3">
        <v>4418</v>
      </c>
    </row>
    <row r="7399" spans="1:4" x14ac:dyDescent="0.25">
      <c r="A7399" s="5">
        <v>2020</v>
      </c>
      <c r="B7399" s="5" t="s">
        <v>9</v>
      </c>
      <c r="C7399" s="5" t="s">
        <v>41</v>
      </c>
      <c r="D7399" s="3">
        <v>22951</v>
      </c>
    </row>
    <row r="7400" spans="1:4" x14ac:dyDescent="0.25">
      <c r="A7400" s="5">
        <v>2020</v>
      </c>
      <c r="B7400" s="5" t="s">
        <v>9</v>
      </c>
      <c r="C7400" s="5" t="s">
        <v>42</v>
      </c>
      <c r="D7400" s="3">
        <v>14133</v>
      </c>
    </row>
    <row r="7401" spans="1:4" x14ac:dyDescent="0.25">
      <c r="A7401" s="5">
        <v>2020</v>
      </c>
      <c r="B7401" s="5" t="s">
        <v>9</v>
      </c>
      <c r="C7401" s="5" t="s">
        <v>43</v>
      </c>
      <c r="D7401" s="3">
        <v>6447</v>
      </c>
    </row>
    <row r="7402" spans="1:4" x14ac:dyDescent="0.25">
      <c r="A7402" s="5">
        <v>2020</v>
      </c>
      <c r="B7402" s="5" t="s">
        <v>9</v>
      </c>
      <c r="C7402" s="5" t="s">
        <v>44</v>
      </c>
      <c r="D7402" s="3">
        <v>7517</v>
      </c>
    </row>
    <row r="7403" spans="1:4" x14ac:dyDescent="0.25">
      <c r="A7403" s="5">
        <v>2020</v>
      </c>
      <c r="B7403" s="5" t="s">
        <v>9</v>
      </c>
      <c r="C7403" s="5" t="s">
        <v>45</v>
      </c>
      <c r="D7403" s="3">
        <v>4561</v>
      </c>
    </row>
    <row r="7404" spans="1:4" x14ac:dyDescent="0.25">
      <c r="A7404" s="5">
        <v>2020</v>
      </c>
      <c r="B7404" s="5" t="s">
        <v>9</v>
      </c>
      <c r="C7404" s="5" t="s">
        <v>46</v>
      </c>
      <c r="D7404" s="3">
        <v>11142</v>
      </c>
    </row>
    <row r="7405" spans="1:4" x14ac:dyDescent="0.25">
      <c r="A7405" s="5">
        <v>2020</v>
      </c>
      <c r="B7405" s="5" t="s">
        <v>9</v>
      </c>
      <c r="C7405" s="5" t="s">
        <v>47</v>
      </c>
      <c r="D7405" s="3">
        <v>5863</v>
      </c>
    </row>
    <row r="7406" spans="1:4" x14ac:dyDescent="0.25">
      <c r="A7406" s="5">
        <v>2020</v>
      </c>
      <c r="B7406" s="5" t="s">
        <v>9</v>
      </c>
      <c r="C7406" s="5" t="s">
        <v>48</v>
      </c>
      <c r="D7406" s="3">
        <v>7257</v>
      </c>
    </row>
    <row r="7407" spans="1:4" x14ac:dyDescent="0.25">
      <c r="A7407" s="5">
        <v>2020</v>
      </c>
      <c r="B7407" s="5" t="s">
        <v>9</v>
      </c>
      <c r="C7407" s="5" t="s">
        <v>49</v>
      </c>
      <c r="D7407" s="3">
        <v>121672</v>
      </c>
    </row>
    <row r="7408" spans="1:4" x14ac:dyDescent="0.25">
      <c r="A7408" s="5">
        <v>2020</v>
      </c>
      <c r="B7408" s="5" t="s">
        <v>10</v>
      </c>
      <c r="C7408" s="5" t="s">
        <v>27</v>
      </c>
      <c r="D7408" s="3">
        <v>179662</v>
      </c>
    </row>
    <row r="7409" spans="1:4" x14ac:dyDescent="0.25">
      <c r="A7409" s="5">
        <v>2020</v>
      </c>
      <c r="B7409" s="5" t="s">
        <v>10</v>
      </c>
      <c r="C7409" s="5" t="s">
        <v>28</v>
      </c>
      <c r="D7409" s="3">
        <v>9505</v>
      </c>
    </row>
    <row r="7410" spans="1:4" x14ac:dyDescent="0.25">
      <c r="A7410" s="5">
        <v>2020</v>
      </c>
      <c r="B7410" s="5" t="s">
        <v>10</v>
      </c>
      <c r="C7410" s="5" t="s">
        <v>29</v>
      </c>
      <c r="D7410" s="3">
        <v>5606</v>
      </c>
    </row>
    <row r="7411" spans="1:4" x14ac:dyDescent="0.25">
      <c r="A7411" s="5">
        <v>2020</v>
      </c>
      <c r="B7411" s="5" t="s">
        <v>10</v>
      </c>
      <c r="C7411" s="5" t="s">
        <v>30</v>
      </c>
      <c r="D7411" s="3">
        <v>7139</v>
      </c>
    </row>
    <row r="7412" spans="1:4" x14ac:dyDescent="0.25">
      <c r="A7412" s="5">
        <v>2020</v>
      </c>
      <c r="B7412" s="5" t="s">
        <v>10</v>
      </c>
      <c r="C7412" s="5" t="s">
        <v>31</v>
      </c>
      <c r="D7412" s="3">
        <v>8130</v>
      </c>
    </row>
    <row r="7413" spans="1:4" x14ac:dyDescent="0.25">
      <c r="A7413" s="5">
        <v>2020</v>
      </c>
      <c r="B7413" s="5" t="s">
        <v>10</v>
      </c>
      <c r="C7413" s="5" t="s">
        <v>32</v>
      </c>
      <c r="D7413" s="3">
        <v>18425</v>
      </c>
    </row>
    <row r="7414" spans="1:4" x14ac:dyDescent="0.25">
      <c r="A7414" s="5">
        <v>2020</v>
      </c>
      <c r="B7414" s="5" t="s">
        <v>10</v>
      </c>
      <c r="C7414" s="5" t="s">
        <v>33</v>
      </c>
      <c r="D7414" s="3">
        <v>18058</v>
      </c>
    </row>
    <row r="7415" spans="1:4" x14ac:dyDescent="0.25">
      <c r="A7415" s="5">
        <v>2020</v>
      </c>
      <c r="B7415" s="5" t="s">
        <v>10</v>
      </c>
      <c r="C7415" s="5" t="s">
        <v>34</v>
      </c>
      <c r="D7415" s="3">
        <v>14453</v>
      </c>
    </row>
    <row r="7416" spans="1:4" x14ac:dyDescent="0.25">
      <c r="A7416" s="5">
        <v>2020</v>
      </c>
      <c r="B7416" s="5" t="s">
        <v>10</v>
      </c>
      <c r="C7416" s="5" t="s">
        <v>35</v>
      </c>
      <c r="D7416" s="3">
        <v>17860</v>
      </c>
    </row>
    <row r="7417" spans="1:4" x14ac:dyDescent="0.25">
      <c r="A7417" s="5">
        <v>2020</v>
      </c>
      <c r="B7417" s="5" t="s">
        <v>10</v>
      </c>
      <c r="C7417" s="5" t="s">
        <v>36</v>
      </c>
      <c r="D7417" s="3">
        <v>26476</v>
      </c>
    </row>
    <row r="7418" spans="1:4" x14ac:dyDescent="0.25">
      <c r="A7418" s="5">
        <v>2020</v>
      </c>
      <c r="B7418" s="5" t="s">
        <v>10</v>
      </c>
      <c r="C7418" s="5" t="s">
        <v>37</v>
      </c>
      <c r="D7418" s="3">
        <v>41221</v>
      </c>
    </row>
    <row r="7419" spans="1:4" x14ac:dyDescent="0.25">
      <c r="A7419" s="5">
        <v>2020</v>
      </c>
      <c r="B7419" s="5" t="s">
        <v>10</v>
      </c>
      <c r="C7419" s="5" t="s">
        <v>38</v>
      </c>
      <c r="D7419" s="3">
        <v>44283</v>
      </c>
    </row>
    <row r="7420" spans="1:4" x14ac:dyDescent="0.25">
      <c r="A7420" s="5">
        <v>2020</v>
      </c>
      <c r="B7420" s="5" t="s">
        <v>10</v>
      </c>
      <c r="C7420" s="5" t="s">
        <v>39</v>
      </c>
      <c r="D7420" s="3">
        <v>11021</v>
      </c>
    </row>
    <row r="7421" spans="1:4" x14ac:dyDescent="0.25">
      <c r="A7421" s="5">
        <v>2020</v>
      </c>
      <c r="B7421" s="5" t="s">
        <v>10</v>
      </c>
      <c r="C7421" s="5" t="s">
        <v>40</v>
      </c>
      <c r="D7421" s="3">
        <v>3679</v>
      </c>
    </row>
    <row r="7422" spans="1:4" x14ac:dyDescent="0.25">
      <c r="A7422" s="5">
        <v>2020</v>
      </c>
      <c r="B7422" s="5" t="s">
        <v>10</v>
      </c>
      <c r="C7422" s="5" t="s">
        <v>41</v>
      </c>
      <c r="D7422" s="3">
        <v>27824</v>
      </c>
    </row>
    <row r="7423" spans="1:4" x14ac:dyDescent="0.25">
      <c r="A7423" s="5">
        <v>2020</v>
      </c>
      <c r="B7423" s="5" t="s">
        <v>10</v>
      </c>
      <c r="C7423" s="5" t="s">
        <v>42</v>
      </c>
      <c r="D7423" s="3">
        <v>16149</v>
      </c>
    </row>
    <row r="7424" spans="1:4" x14ac:dyDescent="0.25">
      <c r="A7424" s="5">
        <v>2020</v>
      </c>
      <c r="B7424" s="5" t="s">
        <v>10</v>
      </c>
      <c r="C7424" s="5" t="s">
        <v>43</v>
      </c>
      <c r="D7424" s="3">
        <v>8278</v>
      </c>
    </row>
    <row r="7425" spans="1:4" x14ac:dyDescent="0.25">
      <c r="A7425" s="5">
        <v>2020</v>
      </c>
      <c r="B7425" s="5" t="s">
        <v>10</v>
      </c>
      <c r="C7425" s="5" t="s">
        <v>44</v>
      </c>
      <c r="D7425" s="3">
        <v>7801</v>
      </c>
    </row>
    <row r="7426" spans="1:4" x14ac:dyDescent="0.25">
      <c r="A7426" s="5">
        <v>2020</v>
      </c>
      <c r="B7426" s="5" t="s">
        <v>10</v>
      </c>
      <c r="C7426" s="5" t="s">
        <v>45</v>
      </c>
      <c r="D7426" s="3">
        <v>4850</v>
      </c>
    </row>
    <row r="7427" spans="1:4" x14ac:dyDescent="0.25">
      <c r="A7427" s="5">
        <v>2020</v>
      </c>
      <c r="B7427" s="5" t="s">
        <v>10</v>
      </c>
      <c r="C7427" s="5" t="s">
        <v>46</v>
      </c>
      <c r="D7427" s="3">
        <v>12781</v>
      </c>
    </row>
    <row r="7428" spans="1:4" x14ac:dyDescent="0.25">
      <c r="A7428" s="5">
        <v>2020</v>
      </c>
      <c r="B7428" s="5" t="s">
        <v>10</v>
      </c>
      <c r="C7428" s="5" t="s">
        <v>47</v>
      </c>
      <c r="D7428" s="3">
        <v>7731</v>
      </c>
    </row>
    <row r="7429" spans="1:4" x14ac:dyDescent="0.25">
      <c r="A7429" s="5">
        <v>2020</v>
      </c>
      <c r="B7429" s="5" t="s">
        <v>10</v>
      </c>
      <c r="C7429" s="5" t="s">
        <v>48</v>
      </c>
      <c r="D7429" s="3">
        <v>9448</v>
      </c>
    </row>
    <row r="7430" spans="1:4" x14ac:dyDescent="0.25">
      <c r="A7430" s="5">
        <v>2020</v>
      </c>
      <c r="B7430" s="5" t="s">
        <v>10</v>
      </c>
      <c r="C7430" s="5" t="s">
        <v>49</v>
      </c>
      <c r="D7430" s="3">
        <v>139746</v>
      </c>
    </row>
    <row r="7431" spans="1:4" x14ac:dyDescent="0.25">
      <c r="A7431" s="5">
        <v>2020</v>
      </c>
      <c r="B7431" s="5" t="s">
        <v>11</v>
      </c>
      <c r="C7431" s="5" t="s">
        <v>27</v>
      </c>
      <c r="D7431" s="3">
        <v>195965</v>
      </c>
    </row>
    <row r="7432" spans="1:4" x14ac:dyDescent="0.25">
      <c r="A7432" s="5">
        <v>2020</v>
      </c>
      <c r="B7432" s="5" t="s">
        <v>11</v>
      </c>
      <c r="C7432" s="5" t="s">
        <v>28</v>
      </c>
      <c r="D7432" s="3">
        <v>20900</v>
      </c>
    </row>
    <row r="7433" spans="1:4" x14ac:dyDescent="0.25">
      <c r="A7433" s="5">
        <v>2020</v>
      </c>
      <c r="B7433" s="5" t="s">
        <v>11</v>
      </c>
      <c r="C7433" s="5" t="s">
        <v>29</v>
      </c>
      <c r="D7433" s="3">
        <v>5569</v>
      </c>
    </row>
    <row r="7434" spans="1:4" x14ac:dyDescent="0.25">
      <c r="A7434" s="5">
        <v>2020</v>
      </c>
      <c r="B7434" s="5" t="s">
        <v>11</v>
      </c>
      <c r="C7434" s="5" t="s">
        <v>30</v>
      </c>
      <c r="D7434" s="3">
        <v>6897</v>
      </c>
    </row>
    <row r="7435" spans="1:4" x14ac:dyDescent="0.25">
      <c r="A7435" s="5">
        <v>2020</v>
      </c>
      <c r="B7435" s="5" t="s">
        <v>11</v>
      </c>
      <c r="C7435" s="5" t="s">
        <v>31</v>
      </c>
      <c r="D7435" s="3">
        <v>8199</v>
      </c>
    </row>
    <row r="7436" spans="1:4" x14ac:dyDescent="0.25">
      <c r="A7436" s="5">
        <v>2020</v>
      </c>
      <c r="B7436" s="5" t="s">
        <v>11</v>
      </c>
      <c r="C7436" s="5" t="s">
        <v>32</v>
      </c>
      <c r="D7436" s="3">
        <v>18679</v>
      </c>
    </row>
    <row r="7437" spans="1:4" x14ac:dyDescent="0.25">
      <c r="A7437" s="5">
        <v>2020</v>
      </c>
      <c r="B7437" s="5" t="s">
        <v>11</v>
      </c>
      <c r="C7437" s="5" t="s">
        <v>33</v>
      </c>
      <c r="D7437" s="3">
        <v>17923</v>
      </c>
    </row>
    <row r="7438" spans="1:4" x14ac:dyDescent="0.25">
      <c r="A7438" s="5">
        <v>2020</v>
      </c>
      <c r="B7438" s="5" t="s">
        <v>11</v>
      </c>
      <c r="C7438" s="5" t="s">
        <v>34</v>
      </c>
      <c r="D7438" s="3">
        <v>14717</v>
      </c>
    </row>
    <row r="7439" spans="1:4" x14ac:dyDescent="0.25">
      <c r="A7439" s="5">
        <v>2020</v>
      </c>
      <c r="B7439" s="5" t="s">
        <v>11</v>
      </c>
      <c r="C7439" s="5" t="s">
        <v>35</v>
      </c>
      <c r="D7439" s="3">
        <v>19111</v>
      </c>
    </row>
    <row r="7440" spans="1:4" x14ac:dyDescent="0.25">
      <c r="A7440" s="5">
        <v>2020</v>
      </c>
      <c r="B7440" s="5" t="s">
        <v>11</v>
      </c>
      <c r="C7440" s="5" t="s">
        <v>36</v>
      </c>
      <c r="D7440" s="3">
        <v>29088</v>
      </c>
    </row>
    <row r="7441" spans="1:4" x14ac:dyDescent="0.25">
      <c r="A7441" s="5">
        <v>2020</v>
      </c>
      <c r="B7441" s="5" t="s">
        <v>11</v>
      </c>
      <c r="C7441" s="5" t="s">
        <v>37</v>
      </c>
      <c r="D7441" s="3">
        <v>48244</v>
      </c>
    </row>
    <row r="7442" spans="1:4" x14ac:dyDescent="0.25">
      <c r="A7442" s="5">
        <v>2020</v>
      </c>
      <c r="B7442" s="5" t="s">
        <v>11</v>
      </c>
      <c r="C7442" s="5" t="s">
        <v>38</v>
      </c>
      <c r="D7442" s="3">
        <v>50807</v>
      </c>
    </row>
    <row r="7443" spans="1:4" x14ac:dyDescent="0.25">
      <c r="A7443" s="5">
        <v>2020</v>
      </c>
      <c r="B7443" s="5" t="s">
        <v>11</v>
      </c>
      <c r="C7443" s="5" t="s">
        <v>39</v>
      </c>
      <c r="D7443" s="3">
        <v>11965</v>
      </c>
    </row>
    <row r="7444" spans="1:4" x14ac:dyDescent="0.25">
      <c r="A7444" s="5">
        <v>2020</v>
      </c>
      <c r="B7444" s="5" t="s">
        <v>11</v>
      </c>
      <c r="C7444" s="5" t="s">
        <v>40</v>
      </c>
      <c r="D7444" s="3">
        <v>3601</v>
      </c>
    </row>
    <row r="7445" spans="1:4" x14ac:dyDescent="0.25">
      <c r="A7445" s="5">
        <v>2020</v>
      </c>
      <c r="B7445" s="5" t="s">
        <v>11</v>
      </c>
      <c r="C7445" s="5" t="s">
        <v>41</v>
      </c>
      <c r="D7445" s="3">
        <v>31506</v>
      </c>
    </row>
    <row r="7446" spans="1:4" x14ac:dyDescent="0.25">
      <c r="A7446" s="5">
        <v>2020</v>
      </c>
      <c r="B7446" s="5" t="s">
        <v>11</v>
      </c>
      <c r="C7446" s="5" t="s">
        <v>42</v>
      </c>
      <c r="D7446" s="3">
        <v>18665</v>
      </c>
    </row>
    <row r="7447" spans="1:4" x14ac:dyDescent="0.25">
      <c r="A7447" s="5">
        <v>2020</v>
      </c>
      <c r="B7447" s="5" t="s">
        <v>11</v>
      </c>
      <c r="C7447" s="5" t="s">
        <v>43</v>
      </c>
      <c r="D7447" s="3">
        <v>8990</v>
      </c>
    </row>
    <row r="7448" spans="1:4" x14ac:dyDescent="0.25">
      <c r="A7448" s="5">
        <v>2020</v>
      </c>
      <c r="B7448" s="5" t="s">
        <v>11</v>
      </c>
      <c r="C7448" s="5" t="s">
        <v>44</v>
      </c>
      <c r="D7448" s="3">
        <v>7926</v>
      </c>
    </row>
    <row r="7449" spans="1:4" x14ac:dyDescent="0.25">
      <c r="A7449" s="5">
        <v>2020</v>
      </c>
      <c r="B7449" s="5" t="s">
        <v>11</v>
      </c>
      <c r="C7449" s="5" t="s">
        <v>45</v>
      </c>
      <c r="D7449" s="3">
        <v>6144</v>
      </c>
    </row>
    <row r="7450" spans="1:4" x14ac:dyDescent="0.25">
      <c r="A7450" s="5">
        <v>2020</v>
      </c>
      <c r="B7450" s="5" t="s">
        <v>11</v>
      </c>
      <c r="C7450" s="5" t="s">
        <v>46</v>
      </c>
      <c r="D7450" s="3">
        <v>13584</v>
      </c>
    </row>
    <row r="7451" spans="1:4" x14ac:dyDescent="0.25">
      <c r="A7451" s="5">
        <v>2020</v>
      </c>
      <c r="B7451" s="5" t="s">
        <v>11</v>
      </c>
      <c r="C7451" s="5" t="s">
        <v>47</v>
      </c>
      <c r="D7451" s="3">
        <v>8960</v>
      </c>
    </row>
    <row r="7452" spans="1:4" x14ac:dyDescent="0.25">
      <c r="A7452" s="5">
        <v>2020</v>
      </c>
      <c r="B7452" s="5" t="s">
        <v>11</v>
      </c>
      <c r="C7452" s="5" t="s">
        <v>48</v>
      </c>
      <c r="D7452" s="3">
        <v>9068</v>
      </c>
    </row>
    <row r="7453" spans="1:4" x14ac:dyDescent="0.25">
      <c r="A7453" s="5">
        <v>2020</v>
      </c>
      <c r="B7453" s="5" t="s">
        <v>11</v>
      </c>
      <c r="C7453" s="5" t="s">
        <v>49</v>
      </c>
      <c r="D7453" s="3">
        <v>158072</v>
      </c>
    </row>
    <row r="7454" spans="1:4" x14ac:dyDescent="0.25">
      <c r="A7454" s="5">
        <v>2021</v>
      </c>
      <c r="B7454" s="5" t="s">
        <v>12</v>
      </c>
      <c r="C7454" s="5" t="s">
        <v>27</v>
      </c>
      <c r="D7454" s="3">
        <v>191760</v>
      </c>
    </row>
    <row r="7455" spans="1:4" x14ac:dyDescent="0.25">
      <c r="A7455" s="5">
        <v>2021</v>
      </c>
      <c r="B7455" s="5" t="s">
        <v>12</v>
      </c>
      <c r="C7455" s="5" t="s">
        <v>28</v>
      </c>
      <c r="D7455" s="3">
        <v>20537</v>
      </c>
    </row>
    <row r="7456" spans="1:4" x14ac:dyDescent="0.25">
      <c r="A7456" s="5">
        <v>2021</v>
      </c>
      <c r="B7456" s="5" t="s">
        <v>12</v>
      </c>
      <c r="C7456" s="5" t="s">
        <v>29</v>
      </c>
      <c r="D7456" s="3">
        <v>5542</v>
      </c>
    </row>
    <row r="7457" spans="1:4" x14ac:dyDescent="0.25">
      <c r="A7457" s="5">
        <v>2021</v>
      </c>
      <c r="B7457" s="5" t="s">
        <v>12</v>
      </c>
      <c r="C7457" s="5" t="s">
        <v>30</v>
      </c>
      <c r="D7457" s="3">
        <v>6596</v>
      </c>
    </row>
    <row r="7458" spans="1:4" x14ac:dyDescent="0.25">
      <c r="A7458" s="5">
        <v>2021</v>
      </c>
      <c r="B7458" s="5" t="s">
        <v>12</v>
      </c>
      <c r="C7458" s="5" t="s">
        <v>31</v>
      </c>
      <c r="D7458" s="3">
        <v>7707</v>
      </c>
    </row>
    <row r="7459" spans="1:4" x14ac:dyDescent="0.25">
      <c r="A7459" s="5">
        <v>2021</v>
      </c>
      <c r="B7459" s="5" t="s">
        <v>12</v>
      </c>
      <c r="C7459" s="5" t="s">
        <v>32</v>
      </c>
      <c r="D7459" s="3">
        <v>17314</v>
      </c>
    </row>
    <row r="7460" spans="1:4" x14ac:dyDescent="0.25">
      <c r="A7460" s="5">
        <v>2021</v>
      </c>
      <c r="B7460" s="5" t="s">
        <v>12</v>
      </c>
      <c r="C7460" s="5" t="s">
        <v>33</v>
      </c>
      <c r="D7460" s="3">
        <v>17701</v>
      </c>
    </row>
    <row r="7461" spans="1:4" x14ac:dyDescent="0.25">
      <c r="A7461" s="5">
        <v>2021</v>
      </c>
      <c r="B7461" s="5" t="s">
        <v>12</v>
      </c>
      <c r="C7461" s="5" t="s">
        <v>34</v>
      </c>
      <c r="D7461" s="3">
        <v>14957</v>
      </c>
    </row>
    <row r="7462" spans="1:4" x14ac:dyDescent="0.25">
      <c r="A7462" s="5">
        <v>2021</v>
      </c>
      <c r="B7462" s="5" t="s">
        <v>12</v>
      </c>
      <c r="C7462" s="5" t="s">
        <v>35</v>
      </c>
      <c r="D7462" s="3">
        <v>18449</v>
      </c>
    </row>
    <row r="7463" spans="1:4" x14ac:dyDescent="0.25">
      <c r="A7463" s="5">
        <v>2021</v>
      </c>
      <c r="B7463" s="5" t="s">
        <v>12</v>
      </c>
      <c r="C7463" s="5" t="s">
        <v>36</v>
      </c>
      <c r="D7463" s="3">
        <v>28451</v>
      </c>
    </row>
    <row r="7464" spans="1:4" x14ac:dyDescent="0.25">
      <c r="A7464" s="5">
        <v>2021</v>
      </c>
      <c r="B7464" s="5" t="s">
        <v>12</v>
      </c>
      <c r="C7464" s="5" t="s">
        <v>37</v>
      </c>
      <c r="D7464" s="3">
        <v>46660</v>
      </c>
    </row>
    <row r="7465" spans="1:4" x14ac:dyDescent="0.25">
      <c r="A7465" s="5">
        <v>2021</v>
      </c>
      <c r="B7465" s="5" t="s">
        <v>12</v>
      </c>
      <c r="C7465" s="5" t="s">
        <v>38</v>
      </c>
      <c r="D7465" s="3">
        <v>50319</v>
      </c>
    </row>
    <row r="7466" spans="1:4" x14ac:dyDescent="0.25">
      <c r="A7466" s="5">
        <v>2021</v>
      </c>
      <c r="B7466" s="5" t="s">
        <v>12</v>
      </c>
      <c r="C7466" s="5" t="s">
        <v>39</v>
      </c>
      <c r="D7466" s="3">
        <v>12974</v>
      </c>
    </row>
    <row r="7467" spans="1:4" x14ac:dyDescent="0.25">
      <c r="A7467" s="5">
        <v>2021</v>
      </c>
      <c r="B7467" s="5" t="s">
        <v>12</v>
      </c>
      <c r="C7467" s="5" t="s">
        <v>40</v>
      </c>
      <c r="D7467" s="3">
        <v>3441</v>
      </c>
    </row>
    <row r="7468" spans="1:4" x14ac:dyDescent="0.25">
      <c r="A7468" s="5">
        <v>2021</v>
      </c>
      <c r="B7468" s="5" t="s">
        <v>12</v>
      </c>
      <c r="C7468" s="5" t="s">
        <v>41</v>
      </c>
      <c r="D7468" s="3">
        <v>32119</v>
      </c>
    </row>
    <row r="7469" spans="1:4" x14ac:dyDescent="0.25">
      <c r="A7469" s="5">
        <v>2021</v>
      </c>
      <c r="B7469" s="5" t="s">
        <v>12</v>
      </c>
      <c r="C7469" s="5" t="s">
        <v>42</v>
      </c>
      <c r="D7469" s="3">
        <v>19096</v>
      </c>
    </row>
    <row r="7470" spans="1:4" x14ac:dyDescent="0.25">
      <c r="A7470" s="5">
        <v>2021</v>
      </c>
      <c r="B7470" s="5" t="s">
        <v>12</v>
      </c>
      <c r="C7470" s="5" t="s">
        <v>43</v>
      </c>
      <c r="D7470" s="3">
        <v>8536</v>
      </c>
    </row>
    <row r="7471" spans="1:4" x14ac:dyDescent="0.25">
      <c r="A7471" s="5">
        <v>2021</v>
      </c>
      <c r="B7471" s="5" t="s">
        <v>12</v>
      </c>
      <c r="C7471" s="5" t="s">
        <v>44</v>
      </c>
      <c r="D7471" s="3">
        <v>7987</v>
      </c>
    </row>
    <row r="7472" spans="1:4" x14ac:dyDescent="0.25">
      <c r="A7472" s="5">
        <v>2021</v>
      </c>
      <c r="B7472" s="5" t="s">
        <v>12</v>
      </c>
      <c r="C7472" s="5" t="s">
        <v>45</v>
      </c>
      <c r="D7472" s="3">
        <v>5691</v>
      </c>
    </row>
    <row r="7473" spans="1:4" x14ac:dyDescent="0.25">
      <c r="A7473" s="5">
        <v>2021</v>
      </c>
      <c r="B7473" s="5" t="s">
        <v>12</v>
      </c>
      <c r="C7473" s="5" t="s">
        <v>46</v>
      </c>
      <c r="D7473" s="3">
        <v>13498</v>
      </c>
    </row>
    <row r="7474" spans="1:4" x14ac:dyDescent="0.25">
      <c r="A7474" s="5">
        <v>2021</v>
      </c>
      <c r="B7474" s="5" t="s">
        <v>12</v>
      </c>
      <c r="C7474" s="5" t="s">
        <v>47</v>
      </c>
      <c r="D7474" s="3">
        <v>8572</v>
      </c>
    </row>
    <row r="7475" spans="1:4" x14ac:dyDescent="0.25">
      <c r="A7475" s="5">
        <v>2021</v>
      </c>
      <c r="B7475" s="5" t="s">
        <v>12</v>
      </c>
      <c r="C7475" s="5" t="s">
        <v>48</v>
      </c>
      <c r="D7475" s="3">
        <v>10255</v>
      </c>
    </row>
    <row r="7476" spans="1:4" x14ac:dyDescent="0.25">
      <c r="A7476" s="5">
        <v>2021</v>
      </c>
      <c r="B7476" s="5" t="s">
        <v>12</v>
      </c>
      <c r="C7476" s="5" t="s">
        <v>49</v>
      </c>
      <c r="D7476" s="3">
        <v>150969</v>
      </c>
    </row>
    <row r="7477" spans="1:4" x14ac:dyDescent="0.25">
      <c r="A7477" s="5">
        <v>2021</v>
      </c>
      <c r="B7477" s="5" t="s">
        <v>13</v>
      </c>
      <c r="C7477" s="5" t="s">
        <v>27</v>
      </c>
      <c r="D7477" s="3">
        <v>198892</v>
      </c>
    </row>
    <row r="7478" spans="1:4" x14ac:dyDescent="0.25">
      <c r="A7478" s="5">
        <v>2021</v>
      </c>
      <c r="B7478" s="5" t="s">
        <v>13</v>
      </c>
      <c r="C7478" s="5" t="s">
        <v>28</v>
      </c>
      <c r="D7478" s="3">
        <v>21278</v>
      </c>
    </row>
    <row r="7479" spans="1:4" x14ac:dyDescent="0.25">
      <c r="A7479" s="5">
        <v>2021</v>
      </c>
      <c r="B7479" s="5" t="s">
        <v>13</v>
      </c>
      <c r="C7479" s="5" t="s">
        <v>29</v>
      </c>
      <c r="D7479" s="3">
        <v>5630</v>
      </c>
    </row>
    <row r="7480" spans="1:4" x14ac:dyDescent="0.25">
      <c r="A7480" s="5">
        <v>2021</v>
      </c>
      <c r="B7480" s="5" t="s">
        <v>13</v>
      </c>
      <c r="C7480" s="5" t="s">
        <v>30</v>
      </c>
      <c r="D7480" s="3">
        <v>7386</v>
      </c>
    </row>
    <row r="7481" spans="1:4" x14ac:dyDescent="0.25">
      <c r="A7481" s="5">
        <v>2021</v>
      </c>
      <c r="B7481" s="5" t="s">
        <v>13</v>
      </c>
      <c r="C7481" s="5" t="s">
        <v>31</v>
      </c>
      <c r="D7481" s="3">
        <v>7932</v>
      </c>
    </row>
    <row r="7482" spans="1:4" x14ac:dyDescent="0.25">
      <c r="A7482" s="5">
        <v>2021</v>
      </c>
      <c r="B7482" s="5" t="s">
        <v>13</v>
      </c>
      <c r="C7482" s="5" t="s">
        <v>32</v>
      </c>
      <c r="D7482" s="3">
        <v>20290</v>
      </c>
    </row>
    <row r="7483" spans="1:4" x14ac:dyDescent="0.25">
      <c r="A7483" s="5">
        <v>2021</v>
      </c>
      <c r="B7483" s="5" t="s">
        <v>13</v>
      </c>
      <c r="C7483" s="5" t="s">
        <v>33</v>
      </c>
      <c r="D7483" s="3">
        <v>17330</v>
      </c>
    </row>
    <row r="7484" spans="1:4" x14ac:dyDescent="0.25">
      <c r="A7484" s="5">
        <v>2021</v>
      </c>
      <c r="B7484" s="5" t="s">
        <v>13</v>
      </c>
      <c r="C7484" s="5" t="s">
        <v>34</v>
      </c>
      <c r="D7484" s="3">
        <v>15201</v>
      </c>
    </row>
    <row r="7485" spans="1:4" x14ac:dyDescent="0.25">
      <c r="A7485" s="5">
        <v>2021</v>
      </c>
      <c r="B7485" s="5" t="s">
        <v>13</v>
      </c>
      <c r="C7485" s="5" t="s">
        <v>35</v>
      </c>
      <c r="D7485" s="3">
        <v>19061</v>
      </c>
    </row>
    <row r="7486" spans="1:4" x14ac:dyDescent="0.25">
      <c r="A7486" s="5">
        <v>2021</v>
      </c>
      <c r="B7486" s="5" t="s">
        <v>13</v>
      </c>
      <c r="C7486" s="5" t="s">
        <v>36</v>
      </c>
      <c r="D7486" s="3">
        <v>28888</v>
      </c>
    </row>
    <row r="7487" spans="1:4" x14ac:dyDescent="0.25">
      <c r="A7487" s="5">
        <v>2021</v>
      </c>
      <c r="B7487" s="5" t="s">
        <v>13</v>
      </c>
      <c r="C7487" s="5" t="s">
        <v>37</v>
      </c>
      <c r="D7487" s="3">
        <v>47266</v>
      </c>
    </row>
    <row r="7488" spans="1:4" x14ac:dyDescent="0.25">
      <c r="A7488" s="5">
        <v>2021</v>
      </c>
      <c r="B7488" s="5" t="s">
        <v>13</v>
      </c>
      <c r="C7488" s="5" t="s">
        <v>38</v>
      </c>
      <c r="D7488" s="3">
        <v>50902</v>
      </c>
    </row>
    <row r="7489" spans="1:4" x14ac:dyDescent="0.25">
      <c r="A7489" s="5">
        <v>2021</v>
      </c>
      <c r="B7489" s="5" t="s">
        <v>13</v>
      </c>
      <c r="C7489" s="5" t="s">
        <v>39</v>
      </c>
      <c r="D7489" s="3">
        <v>12843</v>
      </c>
    </row>
    <row r="7490" spans="1:4" x14ac:dyDescent="0.25">
      <c r="A7490" s="5">
        <v>2021</v>
      </c>
      <c r="B7490" s="5" t="s">
        <v>13</v>
      </c>
      <c r="C7490" s="5" t="s">
        <v>40</v>
      </c>
      <c r="D7490" s="3">
        <v>3645</v>
      </c>
    </row>
    <row r="7491" spans="1:4" x14ac:dyDescent="0.25">
      <c r="A7491" s="5">
        <v>2021</v>
      </c>
      <c r="B7491" s="5" t="s">
        <v>13</v>
      </c>
      <c r="C7491" s="5" t="s">
        <v>41</v>
      </c>
      <c r="D7491" s="3">
        <v>34037</v>
      </c>
    </row>
    <row r="7492" spans="1:4" x14ac:dyDescent="0.25">
      <c r="A7492" s="5">
        <v>2021</v>
      </c>
      <c r="B7492" s="5" t="s">
        <v>13</v>
      </c>
      <c r="C7492" s="5" t="s">
        <v>42</v>
      </c>
      <c r="D7492" s="3">
        <v>18553</v>
      </c>
    </row>
    <row r="7493" spans="1:4" x14ac:dyDescent="0.25">
      <c r="A7493" s="5">
        <v>2021</v>
      </c>
      <c r="B7493" s="5" t="s">
        <v>13</v>
      </c>
      <c r="C7493" s="5" t="s">
        <v>43</v>
      </c>
      <c r="D7493" s="3">
        <v>8608</v>
      </c>
    </row>
    <row r="7494" spans="1:4" x14ac:dyDescent="0.25">
      <c r="A7494" s="5">
        <v>2021</v>
      </c>
      <c r="B7494" s="5" t="s">
        <v>13</v>
      </c>
      <c r="C7494" s="5" t="s">
        <v>44</v>
      </c>
      <c r="D7494" s="3">
        <v>7914</v>
      </c>
    </row>
    <row r="7495" spans="1:4" x14ac:dyDescent="0.25">
      <c r="A7495" s="5">
        <v>2021</v>
      </c>
      <c r="B7495" s="5" t="s">
        <v>13</v>
      </c>
      <c r="C7495" s="5" t="s">
        <v>45</v>
      </c>
      <c r="D7495" s="3">
        <v>6532</v>
      </c>
    </row>
    <row r="7496" spans="1:4" x14ac:dyDescent="0.25">
      <c r="A7496" s="5">
        <v>2021</v>
      </c>
      <c r="B7496" s="5" t="s">
        <v>13</v>
      </c>
      <c r="C7496" s="5" t="s">
        <v>46</v>
      </c>
      <c r="D7496" s="3">
        <v>13583</v>
      </c>
    </row>
    <row r="7497" spans="1:4" x14ac:dyDescent="0.25">
      <c r="A7497" s="5">
        <v>2021</v>
      </c>
      <c r="B7497" s="5" t="s">
        <v>13</v>
      </c>
      <c r="C7497" s="5" t="s">
        <v>47</v>
      </c>
      <c r="D7497" s="3">
        <v>8738</v>
      </c>
    </row>
    <row r="7498" spans="1:4" x14ac:dyDescent="0.25">
      <c r="A7498" s="5">
        <v>2021</v>
      </c>
      <c r="B7498" s="5" t="s">
        <v>13</v>
      </c>
      <c r="C7498" s="5" t="s">
        <v>48</v>
      </c>
      <c r="D7498" s="3">
        <v>10276</v>
      </c>
    </row>
    <row r="7499" spans="1:4" x14ac:dyDescent="0.25">
      <c r="A7499" s="5">
        <v>2021</v>
      </c>
      <c r="B7499" s="5" t="s">
        <v>13</v>
      </c>
      <c r="C7499" s="5" t="s">
        <v>49</v>
      </c>
      <c r="D7499" s="3">
        <v>152807</v>
      </c>
    </row>
    <row r="7500" spans="1:4" x14ac:dyDescent="0.25">
      <c r="A7500" s="5">
        <v>2021</v>
      </c>
      <c r="B7500" s="5" t="s">
        <v>14</v>
      </c>
      <c r="C7500" s="5" t="s">
        <v>27</v>
      </c>
      <c r="D7500" s="3">
        <v>269968</v>
      </c>
    </row>
    <row r="7501" spans="1:4" x14ac:dyDescent="0.25">
      <c r="A7501" s="5">
        <v>2021</v>
      </c>
      <c r="B7501" s="5" t="s">
        <v>14</v>
      </c>
      <c r="C7501" s="5" t="s">
        <v>28</v>
      </c>
      <c r="D7501" s="3">
        <v>27379</v>
      </c>
    </row>
    <row r="7502" spans="1:4" x14ac:dyDescent="0.25">
      <c r="A7502" s="5">
        <v>2021</v>
      </c>
      <c r="B7502" s="5" t="s">
        <v>14</v>
      </c>
      <c r="C7502" s="5" t="s">
        <v>29</v>
      </c>
      <c r="D7502" s="3">
        <v>7871</v>
      </c>
    </row>
    <row r="7503" spans="1:4" x14ac:dyDescent="0.25">
      <c r="A7503" s="5">
        <v>2021</v>
      </c>
      <c r="B7503" s="5" t="s">
        <v>14</v>
      </c>
      <c r="C7503" s="5" t="s">
        <v>30</v>
      </c>
      <c r="D7503" s="3">
        <v>10285</v>
      </c>
    </row>
    <row r="7504" spans="1:4" x14ac:dyDescent="0.25">
      <c r="A7504" s="5">
        <v>2021</v>
      </c>
      <c r="B7504" s="5" t="s">
        <v>14</v>
      </c>
      <c r="C7504" s="5" t="s">
        <v>31</v>
      </c>
      <c r="D7504" s="3">
        <v>11084</v>
      </c>
    </row>
    <row r="7505" spans="1:4" x14ac:dyDescent="0.25">
      <c r="A7505" s="5">
        <v>2021</v>
      </c>
      <c r="B7505" s="5" t="s">
        <v>14</v>
      </c>
      <c r="C7505" s="5" t="s">
        <v>32</v>
      </c>
      <c r="D7505" s="3">
        <v>25476</v>
      </c>
    </row>
    <row r="7506" spans="1:4" x14ac:dyDescent="0.25">
      <c r="A7506" s="5">
        <v>2021</v>
      </c>
      <c r="B7506" s="5" t="s">
        <v>14</v>
      </c>
      <c r="C7506" s="5" t="s">
        <v>33</v>
      </c>
      <c r="D7506" s="3">
        <v>22589</v>
      </c>
    </row>
    <row r="7507" spans="1:4" x14ac:dyDescent="0.25">
      <c r="A7507" s="5">
        <v>2021</v>
      </c>
      <c r="B7507" s="5" t="s">
        <v>14</v>
      </c>
      <c r="C7507" s="5" t="s">
        <v>34</v>
      </c>
      <c r="D7507" s="3">
        <v>20606</v>
      </c>
    </row>
    <row r="7508" spans="1:4" x14ac:dyDescent="0.25">
      <c r="A7508" s="5">
        <v>2021</v>
      </c>
      <c r="B7508" s="5" t="s">
        <v>14</v>
      </c>
      <c r="C7508" s="5" t="s">
        <v>35</v>
      </c>
      <c r="D7508" s="3">
        <v>25850</v>
      </c>
    </row>
    <row r="7509" spans="1:4" x14ac:dyDescent="0.25">
      <c r="A7509" s="5">
        <v>2021</v>
      </c>
      <c r="B7509" s="5" t="s">
        <v>14</v>
      </c>
      <c r="C7509" s="5" t="s">
        <v>36</v>
      </c>
      <c r="D7509" s="3">
        <v>39841</v>
      </c>
    </row>
    <row r="7510" spans="1:4" x14ac:dyDescent="0.25">
      <c r="A7510" s="5">
        <v>2021</v>
      </c>
      <c r="B7510" s="5" t="s">
        <v>14</v>
      </c>
      <c r="C7510" s="5" t="s">
        <v>37</v>
      </c>
      <c r="D7510" s="3">
        <v>64191</v>
      </c>
    </row>
    <row r="7511" spans="1:4" x14ac:dyDescent="0.25">
      <c r="A7511" s="5">
        <v>2021</v>
      </c>
      <c r="B7511" s="5" t="s">
        <v>14</v>
      </c>
      <c r="C7511" s="5" t="s">
        <v>38</v>
      </c>
      <c r="D7511" s="3">
        <v>68192</v>
      </c>
    </row>
    <row r="7512" spans="1:4" x14ac:dyDescent="0.25">
      <c r="A7512" s="5">
        <v>2021</v>
      </c>
      <c r="B7512" s="5" t="s">
        <v>14</v>
      </c>
      <c r="C7512" s="5" t="s">
        <v>39</v>
      </c>
      <c r="D7512" s="3">
        <v>17389</v>
      </c>
    </row>
    <row r="7513" spans="1:4" x14ac:dyDescent="0.25">
      <c r="A7513" s="5">
        <v>2021</v>
      </c>
      <c r="B7513" s="5" t="s">
        <v>14</v>
      </c>
      <c r="C7513" s="5" t="s">
        <v>40</v>
      </c>
      <c r="D7513" s="3">
        <v>4931</v>
      </c>
    </row>
    <row r="7514" spans="1:4" x14ac:dyDescent="0.25">
      <c r="A7514" s="5">
        <v>2021</v>
      </c>
      <c r="B7514" s="5" t="s">
        <v>14</v>
      </c>
      <c r="C7514" s="5" t="s">
        <v>41</v>
      </c>
      <c r="D7514" s="3">
        <v>46783</v>
      </c>
    </row>
    <row r="7515" spans="1:4" x14ac:dyDescent="0.25">
      <c r="A7515" s="5">
        <v>2021</v>
      </c>
      <c r="B7515" s="5" t="s">
        <v>14</v>
      </c>
      <c r="C7515" s="5" t="s">
        <v>42</v>
      </c>
      <c r="D7515" s="3">
        <v>25269</v>
      </c>
    </row>
    <row r="7516" spans="1:4" x14ac:dyDescent="0.25">
      <c r="A7516" s="5">
        <v>2021</v>
      </c>
      <c r="B7516" s="5" t="s">
        <v>14</v>
      </c>
      <c r="C7516" s="5" t="s">
        <v>43</v>
      </c>
      <c r="D7516" s="3">
        <v>11598</v>
      </c>
    </row>
    <row r="7517" spans="1:4" x14ac:dyDescent="0.25">
      <c r="A7517" s="5">
        <v>2021</v>
      </c>
      <c r="B7517" s="5" t="s">
        <v>14</v>
      </c>
      <c r="C7517" s="5" t="s">
        <v>44</v>
      </c>
      <c r="D7517" s="3">
        <v>10042</v>
      </c>
    </row>
    <row r="7518" spans="1:4" x14ac:dyDescent="0.25">
      <c r="A7518" s="5">
        <v>2021</v>
      </c>
      <c r="B7518" s="5" t="s">
        <v>14</v>
      </c>
      <c r="C7518" s="5" t="s">
        <v>45</v>
      </c>
      <c r="D7518" s="3">
        <v>9555</v>
      </c>
    </row>
    <row r="7519" spans="1:4" x14ac:dyDescent="0.25">
      <c r="A7519" s="5">
        <v>2021</v>
      </c>
      <c r="B7519" s="5" t="s">
        <v>14</v>
      </c>
      <c r="C7519" s="5" t="s">
        <v>46</v>
      </c>
      <c r="D7519" s="3">
        <v>17206</v>
      </c>
    </row>
    <row r="7520" spans="1:4" x14ac:dyDescent="0.25">
      <c r="A7520" s="5">
        <v>2021</v>
      </c>
      <c r="B7520" s="5" t="s">
        <v>14</v>
      </c>
      <c r="C7520" s="5" t="s">
        <v>47</v>
      </c>
      <c r="D7520" s="3">
        <v>12040</v>
      </c>
    </row>
    <row r="7521" spans="1:4" x14ac:dyDescent="0.25">
      <c r="A7521" s="5">
        <v>2021</v>
      </c>
      <c r="B7521" s="5" t="s">
        <v>14</v>
      </c>
      <c r="C7521" s="5" t="s">
        <v>48</v>
      </c>
      <c r="D7521" s="3">
        <v>13659</v>
      </c>
    </row>
    <row r="7522" spans="1:4" x14ac:dyDescent="0.25">
      <c r="A7522" s="5">
        <v>2021</v>
      </c>
      <c r="B7522" s="5" t="s">
        <v>14</v>
      </c>
      <c r="C7522" s="5" t="s">
        <v>49</v>
      </c>
      <c r="D7522" s="3">
        <v>202309</v>
      </c>
    </row>
    <row r="7523" spans="1:4" x14ac:dyDescent="0.25">
      <c r="A7523" s="27">
        <v>2021</v>
      </c>
      <c r="B7523" s="27" t="s">
        <v>15</v>
      </c>
      <c r="C7523" s="27" t="s">
        <v>27</v>
      </c>
      <c r="D7523" s="28">
        <v>224632</v>
      </c>
    </row>
    <row r="7524" spans="1:4" x14ac:dyDescent="0.25">
      <c r="A7524" s="27">
        <v>2021</v>
      </c>
      <c r="B7524" s="27" t="s">
        <v>15</v>
      </c>
      <c r="C7524" s="27" t="s">
        <v>28</v>
      </c>
      <c r="D7524" s="28">
        <v>23398</v>
      </c>
    </row>
    <row r="7525" spans="1:4" x14ac:dyDescent="0.25">
      <c r="A7525" s="27">
        <v>2021</v>
      </c>
      <c r="B7525" s="27" t="s">
        <v>15</v>
      </c>
      <c r="C7525" s="27" t="s">
        <v>29</v>
      </c>
      <c r="D7525" s="28">
        <v>6574</v>
      </c>
    </row>
    <row r="7526" spans="1:4" x14ac:dyDescent="0.25">
      <c r="A7526" s="27">
        <v>2021</v>
      </c>
      <c r="B7526" s="27" t="s">
        <v>15</v>
      </c>
      <c r="C7526" s="27" t="s">
        <v>30</v>
      </c>
      <c r="D7526" s="28">
        <v>7653</v>
      </c>
    </row>
    <row r="7527" spans="1:4" x14ac:dyDescent="0.25">
      <c r="A7527" s="27">
        <v>2021</v>
      </c>
      <c r="B7527" s="27" t="s">
        <v>15</v>
      </c>
      <c r="C7527" s="27" t="s">
        <v>31</v>
      </c>
      <c r="D7527" s="28">
        <v>8388</v>
      </c>
    </row>
    <row r="7528" spans="1:4" x14ac:dyDescent="0.25">
      <c r="A7528" s="27">
        <v>2021</v>
      </c>
      <c r="B7528" s="27" t="s">
        <v>15</v>
      </c>
      <c r="C7528" s="27" t="s">
        <v>32</v>
      </c>
      <c r="D7528" s="28">
        <v>21792</v>
      </c>
    </row>
    <row r="7529" spans="1:4" x14ac:dyDescent="0.25">
      <c r="A7529" s="27">
        <v>2021</v>
      </c>
      <c r="B7529" s="27" t="s">
        <v>15</v>
      </c>
      <c r="C7529" s="27" t="s">
        <v>33</v>
      </c>
      <c r="D7529" s="28">
        <v>18391</v>
      </c>
    </row>
    <row r="7530" spans="1:4" x14ac:dyDescent="0.25">
      <c r="A7530" s="27">
        <v>2021</v>
      </c>
      <c r="B7530" s="27" t="s">
        <v>15</v>
      </c>
      <c r="C7530" s="27" t="s">
        <v>34</v>
      </c>
      <c r="D7530" s="28">
        <v>16357</v>
      </c>
    </row>
    <row r="7531" spans="1:4" x14ac:dyDescent="0.25">
      <c r="A7531" s="27">
        <v>2021</v>
      </c>
      <c r="B7531" s="27" t="s">
        <v>15</v>
      </c>
      <c r="C7531" s="27" t="s">
        <v>35</v>
      </c>
      <c r="D7531" s="28">
        <v>19672</v>
      </c>
    </row>
    <row r="7532" spans="1:4" x14ac:dyDescent="0.25">
      <c r="A7532" s="27">
        <v>2021</v>
      </c>
      <c r="B7532" s="27" t="s">
        <v>15</v>
      </c>
      <c r="C7532" s="27" t="s">
        <v>36</v>
      </c>
      <c r="D7532" s="28">
        <v>30976</v>
      </c>
    </row>
    <row r="7533" spans="1:4" x14ac:dyDescent="0.25">
      <c r="A7533" s="27">
        <v>2021</v>
      </c>
      <c r="B7533" s="27" t="s">
        <v>15</v>
      </c>
      <c r="C7533" s="27" t="s">
        <v>37</v>
      </c>
      <c r="D7533" s="28">
        <v>50048</v>
      </c>
    </row>
    <row r="7534" spans="1:4" x14ac:dyDescent="0.25">
      <c r="A7534" s="27">
        <v>2021</v>
      </c>
      <c r="B7534" s="27" t="s">
        <v>15</v>
      </c>
      <c r="C7534" s="27" t="s">
        <v>38</v>
      </c>
      <c r="D7534" s="28">
        <v>53608</v>
      </c>
    </row>
    <row r="7535" spans="1:4" x14ac:dyDescent="0.25">
      <c r="A7535" s="27">
        <v>2021</v>
      </c>
      <c r="B7535" s="27" t="s">
        <v>15</v>
      </c>
      <c r="C7535" s="27" t="s">
        <v>39</v>
      </c>
      <c r="D7535" s="28">
        <v>13756</v>
      </c>
    </row>
    <row r="7536" spans="1:4" x14ac:dyDescent="0.25">
      <c r="A7536" s="27">
        <v>2021</v>
      </c>
      <c r="B7536" s="27" t="s">
        <v>15</v>
      </c>
      <c r="C7536" s="27" t="s">
        <v>40</v>
      </c>
      <c r="D7536" s="28">
        <v>4290</v>
      </c>
    </row>
    <row r="7537" spans="1:4" x14ac:dyDescent="0.25">
      <c r="A7537" s="27">
        <v>2021</v>
      </c>
      <c r="B7537" s="27" t="s">
        <v>15</v>
      </c>
      <c r="C7537" s="27" t="s">
        <v>41</v>
      </c>
      <c r="D7537" s="28">
        <v>32074</v>
      </c>
    </row>
    <row r="7538" spans="1:4" x14ac:dyDescent="0.25">
      <c r="A7538" s="27">
        <v>2021</v>
      </c>
      <c r="B7538" s="27" t="s">
        <v>15</v>
      </c>
      <c r="C7538" s="27" t="s">
        <v>42</v>
      </c>
      <c r="D7538" s="28">
        <v>19739</v>
      </c>
    </row>
    <row r="7539" spans="1:4" x14ac:dyDescent="0.25">
      <c r="A7539" s="27">
        <v>2021</v>
      </c>
      <c r="B7539" s="27" t="s">
        <v>15</v>
      </c>
      <c r="C7539" s="27" t="s">
        <v>43</v>
      </c>
      <c r="D7539" s="28">
        <v>9052</v>
      </c>
    </row>
    <row r="7540" spans="1:4" x14ac:dyDescent="0.25">
      <c r="A7540" s="27">
        <v>2021</v>
      </c>
      <c r="B7540" s="27" t="s">
        <v>15</v>
      </c>
      <c r="C7540" s="27" t="s">
        <v>44</v>
      </c>
      <c r="D7540" s="28">
        <v>7409</v>
      </c>
    </row>
    <row r="7541" spans="1:4" x14ac:dyDescent="0.25">
      <c r="A7541" s="27">
        <v>2021</v>
      </c>
      <c r="B7541" s="27" t="s">
        <v>15</v>
      </c>
      <c r="C7541" s="27" t="s">
        <v>45</v>
      </c>
      <c r="D7541" s="28">
        <v>7099</v>
      </c>
    </row>
    <row r="7542" spans="1:4" x14ac:dyDescent="0.25">
      <c r="A7542" s="27">
        <v>2021</v>
      </c>
      <c r="B7542" s="27" t="s">
        <v>15</v>
      </c>
      <c r="C7542" s="27" t="s">
        <v>46</v>
      </c>
      <c r="D7542" s="28">
        <v>12525</v>
      </c>
    </row>
    <row r="7543" spans="1:4" x14ac:dyDescent="0.25">
      <c r="A7543" s="27">
        <v>2021</v>
      </c>
      <c r="B7543" s="27" t="s">
        <v>15</v>
      </c>
      <c r="C7543" s="27" t="s">
        <v>47</v>
      </c>
      <c r="D7543" s="28">
        <v>8291</v>
      </c>
    </row>
    <row r="7544" spans="1:4" x14ac:dyDescent="0.25">
      <c r="A7544" s="27">
        <v>2021</v>
      </c>
      <c r="B7544" s="27" t="s">
        <v>15</v>
      </c>
      <c r="C7544" s="27" t="s">
        <v>48</v>
      </c>
      <c r="D7544" s="28">
        <v>10153</v>
      </c>
    </row>
    <row r="7545" spans="1:4" x14ac:dyDescent="0.25">
      <c r="A7545" s="27">
        <v>2021</v>
      </c>
      <c r="B7545" s="27" t="s">
        <v>15</v>
      </c>
      <c r="C7545" s="27" t="s">
        <v>49</v>
      </c>
      <c r="D7545" s="28">
        <v>160715</v>
      </c>
    </row>
    <row r="7546" spans="1:4" x14ac:dyDescent="0.25">
      <c r="A7546" s="31">
        <v>2021</v>
      </c>
      <c r="B7546" s="31" t="s">
        <v>4</v>
      </c>
      <c r="C7546" s="31" t="s">
        <v>27</v>
      </c>
      <c r="D7546" s="32">
        <v>198722</v>
      </c>
    </row>
    <row r="7547" spans="1:4" x14ac:dyDescent="0.25">
      <c r="A7547" s="31">
        <v>2021</v>
      </c>
      <c r="B7547" s="31" t="s">
        <v>4</v>
      </c>
      <c r="C7547" s="31" t="s">
        <v>28</v>
      </c>
      <c r="D7547" s="32">
        <v>19778</v>
      </c>
    </row>
    <row r="7548" spans="1:4" x14ac:dyDescent="0.25">
      <c r="A7548" s="31">
        <v>2021</v>
      </c>
      <c r="B7548" s="31" t="s">
        <v>4</v>
      </c>
      <c r="C7548" s="31" t="s">
        <v>29</v>
      </c>
      <c r="D7548" s="32">
        <v>7187</v>
      </c>
    </row>
    <row r="7549" spans="1:4" x14ac:dyDescent="0.25">
      <c r="A7549" s="31">
        <v>2021</v>
      </c>
      <c r="B7549" s="31" t="s">
        <v>4</v>
      </c>
      <c r="C7549" s="31" t="s">
        <v>30</v>
      </c>
      <c r="D7549" s="32">
        <v>6185</v>
      </c>
    </row>
    <row r="7550" spans="1:4" x14ac:dyDescent="0.25">
      <c r="A7550" s="31">
        <v>2021</v>
      </c>
      <c r="B7550" s="31" t="s">
        <v>4</v>
      </c>
      <c r="C7550" s="31" t="s">
        <v>31</v>
      </c>
      <c r="D7550" s="32">
        <v>7236</v>
      </c>
    </row>
    <row r="7551" spans="1:4" x14ac:dyDescent="0.25">
      <c r="A7551" s="31">
        <v>2021</v>
      </c>
      <c r="B7551" s="31" t="s">
        <v>4</v>
      </c>
      <c r="C7551" s="31" t="s">
        <v>32</v>
      </c>
      <c r="D7551" s="32">
        <v>19538</v>
      </c>
    </row>
    <row r="7552" spans="1:4" x14ac:dyDescent="0.25">
      <c r="A7552" s="31">
        <v>2021</v>
      </c>
      <c r="B7552" s="31" t="s">
        <v>4</v>
      </c>
      <c r="C7552" s="31" t="s">
        <v>33</v>
      </c>
      <c r="D7552" s="32">
        <v>18060</v>
      </c>
    </row>
    <row r="7553" spans="1:4" x14ac:dyDescent="0.25">
      <c r="A7553" s="31">
        <v>2021</v>
      </c>
      <c r="B7553" s="31" t="s">
        <v>4</v>
      </c>
      <c r="C7553" s="31" t="s">
        <v>34</v>
      </c>
      <c r="D7553" s="32">
        <v>12913</v>
      </c>
    </row>
    <row r="7554" spans="1:4" x14ac:dyDescent="0.25">
      <c r="A7554" s="31">
        <v>2021</v>
      </c>
      <c r="B7554" s="31" t="s">
        <v>4</v>
      </c>
      <c r="C7554" s="31" t="s">
        <v>35</v>
      </c>
      <c r="D7554" s="32">
        <v>17954</v>
      </c>
    </row>
    <row r="7555" spans="1:4" x14ac:dyDescent="0.25">
      <c r="A7555" s="31">
        <v>2021</v>
      </c>
      <c r="B7555" s="31" t="s">
        <v>4</v>
      </c>
      <c r="C7555" s="31" t="s">
        <v>36</v>
      </c>
      <c r="D7555" s="32">
        <v>26925</v>
      </c>
    </row>
    <row r="7556" spans="1:4" x14ac:dyDescent="0.25">
      <c r="A7556" s="31">
        <v>2021</v>
      </c>
      <c r="B7556" s="31" t="s">
        <v>4</v>
      </c>
      <c r="C7556" s="31" t="s">
        <v>37</v>
      </c>
      <c r="D7556" s="32">
        <v>40013</v>
      </c>
    </row>
    <row r="7557" spans="1:4" x14ac:dyDescent="0.25">
      <c r="A7557" s="31">
        <v>2021</v>
      </c>
      <c r="B7557" s="31" t="s">
        <v>4</v>
      </c>
      <c r="C7557" s="31" t="s">
        <v>38</v>
      </c>
      <c r="D7557" s="32">
        <v>43921</v>
      </c>
    </row>
    <row r="7558" spans="1:4" x14ac:dyDescent="0.25">
      <c r="A7558" s="31">
        <v>2021</v>
      </c>
      <c r="B7558" s="31" t="s">
        <v>4</v>
      </c>
      <c r="C7558" s="31" t="s">
        <v>39</v>
      </c>
      <c r="D7558" s="32">
        <v>10935</v>
      </c>
    </row>
    <row r="7559" spans="1:4" x14ac:dyDescent="0.25">
      <c r="A7559" s="31">
        <v>2021</v>
      </c>
      <c r="B7559" s="31" t="s">
        <v>4</v>
      </c>
      <c r="C7559" s="31" t="s">
        <v>40</v>
      </c>
      <c r="D7559" s="32">
        <v>3811</v>
      </c>
    </row>
    <row r="7560" spans="1:4" x14ac:dyDescent="0.25">
      <c r="A7560" s="31">
        <v>2021</v>
      </c>
      <c r="B7560" s="31" t="s">
        <v>4</v>
      </c>
      <c r="C7560" s="31" t="s">
        <v>41</v>
      </c>
      <c r="D7560" s="32">
        <v>24107</v>
      </c>
    </row>
    <row r="7561" spans="1:4" x14ac:dyDescent="0.25">
      <c r="A7561" s="31">
        <v>2021</v>
      </c>
      <c r="B7561" s="31" t="s">
        <v>4</v>
      </c>
      <c r="C7561" s="31" t="s">
        <v>42</v>
      </c>
      <c r="D7561" s="32">
        <v>17188</v>
      </c>
    </row>
    <row r="7562" spans="1:4" x14ac:dyDescent="0.25">
      <c r="A7562" s="31">
        <v>2021</v>
      </c>
      <c r="B7562" s="31" t="s">
        <v>4</v>
      </c>
      <c r="C7562" s="31" t="s">
        <v>43</v>
      </c>
      <c r="D7562" s="32">
        <v>6786</v>
      </c>
    </row>
    <row r="7563" spans="1:4" x14ac:dyDescent="0.25">
      <c r="A7563" s="31">
        <v>2021</v>
      </c>
      <c r="B7563" s="31" t="s">
        <v>4</v>
      </c>
      <c r="C7563" s="31" t="s">
        <v>44</v>
      </c>
      <c r="D7563" s="32">
        <v>6261</v>
      </c>
    </row>
    <row r="7564" spans="1:4" x14ac:dyDescent="0.25">
      <c r="A7564" s="31">
        <v>2021</v>
      </c>
      <c r="B7564" s="31" t="s">
        <v>4</v>
      </c>
      <c r="C7564" s="31" t="s">
        <v>45</v>
      </c>
      <c r="D7564" s="32">
        <v>5920</v>
      </c>
    </row>
    <row r="7565" spans="1:4" x14ac:dyDescent="0.25">
      <c r="A7565" s="31">
        <v>2021</v>
      </c>
      <c r="B7565" s="31" t="s">
        <v>4</v>
      </c>
      <c r="C7565" s="31" t="s">
        <v>46</v>
      </c>
      <c r="D7565" s="32">
        <v>10007</v>
      </c>
    </row>
    <row r="7566" spans="1:4" x14ac:dyDescent="0.25">
      <c r="A7566" s="31">
        <v>2021</v>
      </c>
      <c r="B7566" s="31" t="s">
        <v>4</v>
      </c>
      <c r="C7566" s="31" t="s">
        <v>47</v>
      </c>
      <c r="D7566" s="32">
        <v>6759</v>
      </c>
    </row>
    <row r="7567" spans="1:4" x14ac:dyDescent="0.25">
      <c r="A7567" s="31">
        <v>2021</v>
      </c>
      <c r="B7567" s="31" t="s">
        <v>4</v>
      </c>
      <c r="C7567" s="31" t="s">
        <v>48</v>
      </c>
      <c r="D7567" s="32">
        <v>7891</v>
      </c>
    </row>
    <row r="7568" spans="1:4" x14ac:dyDescent="0.25">
      <c r="A7568" s="31">
        <v>2021</v>
      </c>
      <c r="B7568" s="31" t="s">
        <v>4</v>
      </c>
      <c r="C7568" s="31" t="s">
        <v>49</v>
      </c>
      <c r="D7568" s="32">
        <v>131770</v>
      </c>
    </row>
    <row r="7569" spans="1:4" x14ac:dyDescent="0.25">
      <c r="A7569" s="35">
        <v>2021</v>
      </c>
      <c r="B7569" s="35" t="s">
        <v>5</v>
      </c>
      <c r="C7569" s="35" t="s">
        <v>27</v>
      </c>
      <c r="D7569" s="36">
        <v>228102</v>
      </c>
    </row>
    <row r="7570" spans="1:4" x14ac:dyDescent="0.25">
      <c r="A7570" s="35">
        <v>2021</v>
      </c>
      <c r="B7570" s="35" t="s">
        <v>5</v>
      </c>
      <c r="C7570" s="35" t="s">
        <v>28</v>
      </c>
      <c r="D7570" s="36">
        <v>22694</v>
      </c>
    </row>
    <row r="7571" spans="1:4" x14ac:dyDescent="0.25">
      <c r="A7571" s="35">
        <v>2021</v>
      </c>
      <c r="B7571" s="35" t="s">
        <v>5</v>
      </c>
      <c r="C7571" s="35" t="s">
        <v>29</v>
      </c>
      <c r="D7571" s="36">
        <v>11141</v>
      </c>
    </row>
    <row r="7572" spans="1:4" x14ac:dyDescent="0.25">
      <c r="A7572" s="35">
        <v>2021</v>
      </c>
      <c r="B7572" s="35" t="s">
        <v>5</v>
      </c>
      <c r="C7572" s="35" t="s">
        <v>30</v>
      </c>
      <c r="D7572" s="36">
        <v>7366</v>
      </c>
    </row>
    <row r="7573" spans="1:4" x14ac:dyDescent="0.25">
      <c r="A7573" s="35">
        <v>2021</v>
      </c>
      <c r="B7573" s="35" t="s">
        <v>5</v>
      </c>
      <c r="C7573" s="35" t="s">
        <v>31</v>
      </c>
      <c r="D7573" s="36">
        <v>8356</v>
      </c>
    </row>
    <row r="7574" spans="1:4" x14ac:dyDescent="0.25">
      <c r="A7574" s="35">
        <v>2021</v>
      </c>
      <c r="B7574" s="35" t="s">
        <v>5</v>
      </c>
      <c r="C7574" s="35" t="s">
        <v>32</v>
      </c>
      <c r="D7574" s="36">
        <v>23355</v>
      </c>
    </row>
    <row r="7575" spans="1:4" x14ac:dyDescent="0.25">
      <c r="A7575" s="35">
        <v>2021</v>
      </c>
      <c r="B7575" s="35" t="s">
        <v>5</v>
      </c>
      <c r="C7575" s="35" t="s">
        <v>33</v>
      </c>
      <c r="D7575" s="36">
        <v>20630</v>
      </c>
    </row>
    <row r="7576" spans="1:4" x14ac:dyDescent="0.25">
      <c r="A7576" s="35">
        <v>2021</v>
      </c>
      <c r="B7576" s="35" t="s">
        <v>5</v>
      </c>
      <c r="C7576" s="35" t="s">
        <v>34</v>
      </c>
      <c r="D7576" s="36">
        <v>15365</v>
      </c>
    </row>
    <row r="7577" spans="1:4" x14ac:dyDescent="0.25">
      <c r="A7577" s="35">
        <v>2021</v>
      </c>
      <c r="B7577" s="35" t="s">
        <v>5</v>
      </c>
      <c r="C7577" s="35" t="s">
        <v>35</v>
      </c>
      <c r="D7577" s="36">
        <v>20734</v>
      </c>
    </row>
    <row r="7578" spans="1:4" x14ac:dyDescent="0.25">
      <c r="A7578" s="35">
        <v>2021</v>
      </c>
      <c r="B7578" s="35" t="s">
        <v>5</v>
      </c>
      <c r="C7578" s="35" t="s">
        <v>36</v>
      </c>
      <c r="D7578" s="36">
        <v>32928</v>
      </c>
    </row>
    <row r="7579" spans="1:4" x14ac:dyDescent="0.25">
      <c r="A7579" s="35">
        <v>2021</v>
      </c>
      <c r="B7579" s="35" t="s">
        <v>5</v>
      </c>
      <c r="C7579" s="35" t="s">
        <v>37</v>
      </c>
      <c r="D7579" s="36">
        <v>49975</v>
      </c>
    </row>
    <row r="7580" spans="1:4" x14ac:dyDescent="0.25">
      <c r="A7580" s="35">
        <v>2021</v>
      </c>
      <c r="B7580" s="35" t="s">
        <v>5</v>
      </c>
      <c r="C7580" s="35" t="s">
        <v>38</v>
      </c>
      <c r="D7580" s="36">
        <v>51918</v>
      </c>
    </row>
    <row r="7581" spans="1:4" x14ac:dyDescent="0.25">
      <c r="A7581" s="35">
        <v>2021</v>
      </c>
      <c r="B7581" s="35" t="s">
        <v>5</v>
      </c>
      <c r="C7581" s="35" t="s">
        <v>39</v>
      </c>
      <c r="D7581" s="36">
        <v>12799</v>
      </c>
    </row>
    <row r="7582" spans="1:4" x14ac:dyDescent="0.25">
      <c r="A7582" s="35">
        <v>2021</v>
      </c>
      <c r="B7582" s="35" t="s">
        <v>5</v>
      </c>
      <c r="C7582" s="35" t="s">
        <v>40</v>
      </c>
      <c r="D7582" s="36">
        <v>4387</v>
      </c>
    </row>
    <row r="7583" spans="1:4" x14ac:dyDescent="0.25">
      <c r="A7583" s="35">
        <v>2021</v>
      </c>
      <c r="B7583" s="35" t="s">
        <v>5</v>
      </c>
      <c r="C7583" s="35" t="s">
        <v>41</v>
      </c>
      <c r="D7583" s="36">
        <v>30417</v>
      </c>
    </row>
    <row r="7584" spans="1:4" x14ac:dyDescent="0.25">
      <c r="A7584" s="35">
        <v>2021</v>
      </c>
      <c r="B7584" s="35" t="s">
        <v>5</v>
      </c>
      <c r="C7584" s="35" t="s">
        <v>42</v>
      </c>
      <c r="D7584" s="36">
        <v>20387</v>
      </c>
    </row>
    <row r="7585" spans="1:4" x14ac:dyDescent="0.25">
      <c r="A7585" s="35">
        <v>2021</v>
      </c>
      <c r="B7585" s="35" t="s">
        <v>5</v>
      </c>
      <c r="C7585" s="35" t="s">
        <v>43</v>
      </c>
      <c r="D7585" s="36">
        <v>8497</v>
      </c>
    </row>
    <row r="7586" spans="1:4" x14ac:dyDescent="0.25">
      <c r="A7586" s="35">
        <v>2021</v>
      </c>
      <c r="B7586" s="35" t="s">
        <v>5</v>
      </c>
      <c r="C7586" s="35" t="s">
        <v>44</v>
      </c>
      <c r="D7586" s="36">
        <v>7383</v>
      </c>
    </row>
    <row r="7587" spans="1:4" x14ac:dyDescent="0.25">
      <c r="A7587" s="35">
        <v>2021</v>
      </c>
      <c r="B7587" s="35" t="s">
        <v>5</v>
      </c>
      <c r="C7587" s="35" t="s">
        <v>45</v>
      </c>
      <c r="D7587" s="36">
        <v>6441</v>
      </c>
    </row>
    <row r="7588" spans="1:4" x14ac:dyDescent="0.25">
      <c r="A7588" s="35">
        <v>2021</v>
      </c>
      <c r="B7588" s="35" t="s">
        <v>5</v>
      </c>
      <c r="C7588" s="35" t="s">
        <v>46</v>
      </c>
      <c r="D7588" s="36">
        <v>11885</v>
      </c>
    </row>
    <row r="7589" spans="1:4" x14ac:dyDescent="0.25">
      <c r="A7589" s="35">
        <v>2021</v>
      </c>
      <c r="B7589" s="35" t="s">
        <v>5</v>
      </c>
      <c r="C7589" s="35" t="s">
        <v>47</v>
      </c>
      <c r="D7589" s="36">
        <v>8068</v>
      </c>
    </row>
    <row r="7590" spans="1:4" x14ac:dyDescent="0.25">
      <c r="A7590" s="35">
        <v>2021</v>
      </c>
      <c r="B7590" s="35" t="s">
        <v>5</v>
      </c>
      <c r="C7590" s="35" t="s">
        <v>48</v>
      </c>
      <c r="D7590" s="36">
        <v>9464</v>
      </c>
    </row>
    <row r="7591" spans="1:4" x14ac:dyDescent="0.25">
      <c r="A7591" s="35">
        <v>2021</v>
      </c>
      <c r="B7591" s="35" t="s">
        <v>5</v>
      </c>
      <c r="C7591" s="35" t="s">
        <v>49</v>
      </c>
      <c r="D7591" s="36">
        <v>153857</v>
      </c>
    </row>
    <row r="7592" spans="1:4" x14ac:dyDescent="0.25">
      <c r="A7592" s="35">
        <v>2021</v>
      </c>
      <c r="B7592" s="35" t="s">
        <v>6</v>
      </c>
      <c r="C7592" s="35" t="s">
        <v>27</v>
      </c>
      <c r="D7592" s="36">
        <v>255318</v>
      </c>
    </row>
    <row r="7593" spans="1:4" x14ac:dyDescent="0.25">
      <c r="A7593" s="35">
        <v>2021</v>
      </c>
      <c r="B7593" s="35" t="s">
        <v>6</v>
      </c>
      <c r="C7593" s="35" t="s">
        <v>28</v>
      </c>
      <c r="D7593" s="36">
        <v>20700</v>
      </c>
    </row>
    <row r="7594" spans="1:4" x14ac:dyDescent="0.25">
      <c r="A7594" s="35">
        <v>2021</v>
      </c>
      <c r="B7594" s="35" t="s">
        <v>6</v>
      </c>
      <c r="C7594" s="35" t="s">
        <v>29</v>
      </c>
      <c r="D7594" s="36">
        <v>11676</v>
      </c>
    </row>
    <row r="7595" spans="1:4" x14ac:dyDescent="0.25">
      <c r="A7595" s="35">
        <v>2021</v>
      </c>
      <c r="B7595" s="35" t="s">
        <v>6</v>
      </c>
      <c r="C7595" s="35" t="s">
        <v>30</v>
      </c>
      <c r="D7595" s="36">
        <v>8568</v>
      </c>
    </row>
    <row r="7596" spans="1:4" x14ac:dyDescent="0.25">
      <c r="A7596" s="35">
        <v>2021</v>
      </c>
      <c r="B7596" s="35" t="s">
        <v>6</v>
      </c>
      <c r="C7596" s="35" t="s">
        <v>31</v>
      </c>
      <c r="D7596" s="36">
        <v>9675</v>
      </c>
    </row>
    <row r="7597" spans="1:4" x14ac:dyDescent="0.25">
      <c r="A7597" s="35">
        <v>2021</v>
      </c>
      <c r="B7597" s="35" t="s">
        <v>6</v>
      </c>
      <c r="C7597" s="35" t="s">
        <v>32</v>
      </c>
      <c r="D7597" s="36">
        <v>23677</v>
      </c>
    </row>
    <row r="7598" spans="1:4" x14ac:dyDescent="0.25">
      <c r="A7598" s="35">
        <v>2021</v>
      </c>
      <c r="B7598" s="35" t="s">
        <v>6</v>
      </c>
      <c r="C7598" s="35" t="s">
        <v>33</v>
      </c>
      <c r="D7598" s="36">
        <v>24688</v>
      </c>
    </row>
    <row r="7599" spans="1:4" x14ac:dyDescent="0.25">
      <c r="A7599" s="35">
        <v>2021</v>
      </c>
      <c r="B7599" s="35" t="s">
        <v>6</v>
      </c>
      <c r="C7599" s="35" t="s">
        <v>34</v>
      </c>
      <c r="D7599" s="36">
        <v>16378</v>
      </c>
    </row>
    <row r="7600" spans="1:4" x14ac:dyDescent="0.25">
      <c r="A7600" s="35">
        <v>2021</v>
      </c>
      <c r="B7600" s="35" t="s">
        <v>6</v>
      </c>
      <c r="C7600" s="35" t="s">
        <v>35</v>
      </c>
      <c r="D7600" s="36">
        <v>23466</v>
      </c>
    </row>
    <row r="7601" spans="1:4" x14ac:dyDescent="0.25">
      <c r="A7601" s="35">
        <v>2021</v>
      </c>
      <c r="B7601" s="35" t="s">
        <v>6</v>
      </c>
      <c r="C7601" s="35" t="s">
        <v>36</v>
      </c>
      <c r="D7601" s="36">
        <v>36799</v>
      </c>
    </row>
    <row r="7602" spans="1:4" x14ac:dyDescent="0.25">
      <c r="A7602" s="35">
        <v>2021</v>
      </c>
      <c r="B7602" s="35" t="s">
        <v>6</v>
      </c>
      <c r="C7602" s="35" t="s">
        <v>37</v>
      </c>
      <c r="D7602" s="36">
        <v>60066</v>
      </c>
    </row>
    <row r="7603" spans="1:4" x14ac:dyDescent="0.25">
      <c r="A7603" s="35">
        <v>2021</v>
      </c>
      <c r="B7603" s="35" t="s">
        <v>6</v>
      </c>
      <c r="C7603" s="35" t="s">
        <v>38</v>
      </c>
      <c r="D7603" s="36">
        <v>60154</v>
      </c>
    </row>
    <row r="7604" spans="1:4" x14ac:dyDescent="0.25">
      <c r="A7604" s="35">
        <v>2021</v>
      </c>
      <c r="B7604" s="35" t="s">
        <v>6</v>
      </c>
      <c r="C7604" s="35" t="s">
        <v>39</v>
      </c>
      <c r="D7604" s="36">
        <v>15774</v>
      </c>
    </row>
    <row r="7605" spans="1:4" x14ac:dyDescent="0.25">
      <c r="A7605" s="35">
        <v>2021</v>
      </c>
      <c r="B7605" s="35" t="s">
        <v>6</v>
      </c>
      <c r="C7605" s="35" t="s">
        <v>40</v>
      </c>
      <c r="D7605" s="36">
        <v>4701</v>
      </c>
    </row>
    <row r="7606" spans="1:4" x14ac:dyDescent="0.25">
      <c r="A7606" s="35">
        <v>2021</v>
      </c>
      <c r="B7606" s="35" t="s">
        <v>6</v>
      </c>
      <c r="C7606" s="35" t="s">
        <v>41</v>
      </c>
      <c r="D7606" s="36">
        <v>34602</v>
      </c>
    </row>
    <row r="7607" spans="1:4" x14ac:dyDescent="0.25">
      <c r="A7607" s="35">
        <v>2021</v>
      </c>
      <c r="B7607" s="35" t="s">
        <v>6</v>
      </c>
      <c r="C7607" s="35" t="s">
        <v>42</v>
      </c>
      <c r="D7607" s="36">
        <v>24498</v>
      </c>
    </row>
    <row r="7608" spans="1:4" x14ac:dyDescent="0.25">
      <c r="A7608" s="35">
        <v>2021</v>
      </c>
      <c r="B7608" s="35" t="s">
        <v>6</v>
      </c>
      <c r="C7608" s="35" t="s">
        <v>43</v>
      </c>
      <c r="D7608" s="36">
        <v>9740</v>
      </c>
    </row>
    <row r="7609" spans="1:4" x14ac:dyDescent="0.25">
      <c r="A7609" s="35">
        <v>2021</v>
      </c>
      <c r="B7609" s="35" t="s">
        <v>6</v>
      </c>
      <c r="C7609" s="35" t="s">
        <v>44</v>
      </c>
      <c r="D7609" s="36">
        <v>8584</v>
      </c>
    </row>
    <row r="7610" spans="1:4" x14ac:dyDescent="0.25">
      <c r="A7610" s="35">
        <v>2021</v>
      </c>
      <c r="B7610" s="35" t="s">
        <v>6</v>
      </c>
      <c r="C7610" s="35" t="s">
        <v>45</v>
      </c>
      <c r="D7610" s="36">
        <v>6836</v>
      </c>
    </row>
    <row r="7611" spans="1:4" x14ac:dyDescent="0.25">
      <c r="A7611" s="35">
        <v>2021</v>
      </c>
      <c r="B7611" s="35" t="s">
        <v>6</v>
      </c>
      <c r="C7611" s="35" t="s">
        <v>46</v>
      </c>
      <c r="D7611" s="36">
        <v>12620</v>
      </c>
    </row>
    <row r="7612" spans="1:4" x14ac:dyDescent="0.25">
      <c r="A7612" s="35">
        <v>2021</v>
      </c>
      <c r="B7612" s="35" t="s">
        <v>6</v>
      </c>
      <c r="C7612" s="35" t="s">
        <v>47</v>
      </c>
      <c r="D7612" s="36">
        <v>9628</v>
      </c>
    </row>
    <row r="7613" spans="1:4" x14ac:dyDescent="0.25">
      <c r="A7613" s="35">
        <v>2021</v>
      </c>
      <c r="B7613" s="35" t="s">
        <v>6</v>
      </c>
      <c r="C7613" s="35" t="s">
        <v>48</v>
      </c>
      <c r="D7613" s="36">
        <v>10192</v>
      </c>
    </row>
    <row r="7614" spans="1:4" x14ac:dyDescent="0.25">
      <c r="A7614" s="35">
        <v>2021</v>
      </c>
      <c r="B7614" s="35" t="s">
        <v>6</v>
      </c>
      <c r="C7614" s="35" t="s">
        <v>49</v>
      </c>
      <c r="D7614" s="36">
        <v>169206</v>
      </c>
    </row>
    <row r="7615" spans="1:4" x14ac:dyDescent="0.25">
      <c r="A7615" s="35">
        <v>2021</v>
      </c>
      <c r="B7615" s="35" t="s">
        <v>7</v>
      </c>
      <c r="C7615" s="35" t="s">
        <v>27</v>
      </c>
      <c r="D7615" s="36">
        <v>177216</v>
      </c>
    </row>
    <row r="7616" spans="1:4" x14ac:dyDescent="0.25">
      <c r="A7616" s="35">
        <v>2021</v>
      </c>
      <c r="B7616" s="35" t="s">
        <v>7</v>
      </c>
      <c r="C7616" s="35" t="s">
        <v>28</v>
      </c>
      <c r="D7616" s="36">
        <v>24754</v>
      </c>
    </row>
    <row r="7617" spans="1:4" x14ac:dyDescent="0.25">
      <c r="A7617" s="35">
        <v>2021</v>
      </c>
      <c r="B7617" s="35" t="s">
        <v>7</v>
      </c>
      <c r="C7617" s="35" t="s">
        <v>29</v>
      </c>
      <c r="D7617" s="36">
        <v>12283</v>
      </c>
    </row>
    <row r="7618" spans="1:4" x14ac:dyDescent="0.25">
      <c r="A7618" s="35">
        <v>2021</v>
      </c>
      <c r="B7618" s="35" t="s">
        <v>7</v>
      </c>
      <c r="C7618" s="35" t="s">
        <v>30</v>
      </c>
      <c r="D7618" s="36">
        <v>10419</v>
      </c>
    </row>
    <row r="7619" spans="1:4" x14ac:dyDescent="0.25">
      <c r="A7619" s="35">
        <v>2021</v>
      </c>
      <c r="B7619" s="35" t="s">
        <v>7</v>
      </c>
      <c r="C7619" s="35" t="s">
        <v>31</v>
      </c>
      <c r="D7619" s="36">
        <v>11131</v>
      </c>
    </row>
    <row r="7620" spans="1:4" x14ac:dyDescent="0.25">
      <c r="A7620" s="35">
        <v>2021</v>
      </c>
      <c r="B7620" s="35" t="s">
        <v>7</v>
      </c>
      <c r="C7620" s="35" t="s">
        <v>32</v>
      </c>
      <c r="D7620" s="36">
        <v>27054</v>
      </c>
    </row>
    <row r="7621" spans="1:4" x14ac:dyDescent="0.25">
      <c r="A7621" s="35">
        <v>2021</v>
      </c>
      <c r="B7621" s="35" t="s">
        <v>7</v>
      </c>
      <c r="C7621" s="35" t="s">
        <v>33</v>
      </c>
      <c r="D7621" s="36">
        <v>25415</v>
      </c>
    </row>
    <row r="7622" spans="1:4" x14ac:dyDescent="0.25">
      <c r="A7622" s="35">
        <v>2021</v>
      </c>
      <c r="B7622" s="35" t="s">
        <v>7</v>
      </c>
      <c r="C7622" s="35" t="s">
        <v>34</v>
      </c>
      <c r="D7622" s="36">
        <v>19489</v>
      </c>
    </row>
    <row r="7623" spans="1:4" x14ac:dyDescent="0.25">
      <c r="A7623" s="35">
        <v>2021</v>
      </c>
      <c r="B7623" s="35" t="s">
        <v>7</v>
      </c>
      <c r="C7623" s="35" t="s">
        <v>35</v>
      </c>
      <c r="D7623" s="36">
        <v>26714</v>
      </c>
    </row>
    <row r="7624" spans="1:4" x14ac:dyDescent="0.25">
      <c r="A7624" s="35">
        <v>2021</v>
      </c>
      <c r="B7624" s="35" t="s">
        <v>7</v>
      </c>
      <c r="C7624" s="35" t="s">
        <v>36</v>
      </c>
      <c r="D7624" s="36">
        <v>38525</v>
      </c>
    </row>
    <row r="7625" spans="1:4" x14ac:dyDescent="0.25">
      <c r="A7625" s="35">
        <v>2021</v>
      </c>
      <c r="B7625" s="35" t="s">
        <v>7</v>
      </c>
      <c r="C7625" s="35" t="s">
        <v>37</v>
      </c>
      <c r="D7625" s="36">
        <v>66934</v>
      </c>
    </row>
    <row r="7626" spans="1:4" x14ac:dyDescent="0.25">
      <c r="A7626" s="35">
        <v>2021</v>
      </c>
      <c r="B7626" s="35" t="s">
        <v>7</v>
      </c>
      <c r="C7626" s="35" t="s">
        <v>38</v>
      </c>
      <c r="D7626" s="36">
        <v>70620</v>
      </c>
    </row>
    <row r="7627" spans="1:4" x14ac:dyDescent="0.25">
      <c r="A7627" s="35">
        <v>2021</v>
      </c>
      <c r="B7627" s="35" t="s">
        <v>7</v>
      </c>
      <c r="C7627" s="35" t="s">
        <v>39</v>
      </c>
      <c r="D7627" s="36">
        <v>18050</v>
      </c>
    </row>
    <row r="7628" spans="1:4" x14ac:dyDescent="0.25">
      <c r="A7628" s="35">
        <v>2021</v>
      </c>
      <c r="B7628" s="35" t="s">
        <v>7</v>
      </c>
      <c r="C7628" s="35" t="s">
        <v>40</v>
      </c>
      <c r="D7628" s="36">
        <v>5125</v>
      </c>
    </row>
    <row r="7629" spans="1:4" x14ac:dyDescent="0.25">
      <c r="A7629" s="35">
        <v>2021</v>
      </c>
      <c r="B7629" s="35" t="s">
        <v>7</v>
      </c>
      <c r="C7629" s="35" t="s">
        <v>41</v>
      </c>
      <c r="D7629" s="36">
        <v>42942</v>
      </c>
    </row>
    <row r="7630" spans="1:4" x14ac:dyDescent="0.25">
      <c r="A7630" s="35">
        <v>2021</v>
      </c>
      <c r="B7630" s="35" t="s">
        <v>7</v>
      </c>
      <c r="C7630" s="35" t="s">
        <v>42</v>
      </c>
      <c r="D7630" s="36">
        <v>24439</v>
      </c>
    </row>
    <row r="7631" spans="1:4" x14ac:dyDescent="0.25">
      <c r="A7631" s="35">
        <v>2021</v>
      </c>
      <c r="B7631" s="35" t="s">
        <v>7</v>
      </c>
      <c r="C7631" s="35" t="s">
        <v>43</v>
      </c>
      <c r="D7631" s="36">
        <v>10598</v>
      </c>
    </row>
    <row r="7632" spans="1:4" x14ac:dyDescent="0.25">
      <c r="A7632" s="35">
        <v>2021</v>
      </c>
      <c r="B7632" s="35" t="s">
        <v>7</v>
      </c>
      <c r="C7632" s="35" t="s">
        <v>44</v>
      </c>
      <c r="D7632" s="36">
        <v>9432</v>
      </c>
    </row>
    <row r="7633" spans="1:4" x14ac:dyDescent="0.25">
      <c r="A7633" s="35">
        <v>2021</v>
      </c>
      <c r="B7633" s="35" t="s">
        <v>7</v>
      </c>
      <c r="C7633" s="35" t="s">
        <v>45</v>
      </c>
      <c r="D7633" s="36">
        <v>8467</v>
      </c>
    </row>
    <row r="7634" spans="1:4" x14ac:dyDescent="0.25">
      <c r="A7634" s="35">
        <v>2021</v>
      </c>
      <c r="B7634" s="35" t="s">
        <v>7</v>
      </c>
      <c r="C7634" s="35" t="s">
        <v>46</v>
      </c>
      <c r="D7634" s="36">
        <v>13538</v>
      </c>
    </row>
    <row r="7635" spans="1:4" x14ac:dyDescent="0.25">
      <c r="A7635" s="35">
        <v>2021</v>
      </c>
      <c r="B7635" s="35" t="s">
        <v>7</v>
      </c>
      <c r="C7635" s="35" t="s">
        <v>47</v>
      </c>
      <c r="D7635" s="36">
        <v>10190</v>
      </c>
    </row>
    <row r="7636" spans="1:4" x14ac:dyDescent="0.25">
      <c r="A7636" s="35">
        <v>2021</v>
      </c>
      <c r="B7636" s="35" t="s">
        <v>7</v>
      </c>
      <c r="C7636" s="35" t="s">
        <v>48</v>
      </c>
      <c r="D7636" s="36">
        <v>11864</v>
      </c>
    </row>
    <row r="7637" spans="1:4" x14ac:dyDescent="0.25">
      <c r="A7637" s="35">
        <v>2021</v>
      </c>
      <c r="B7637" s="35" t="s">
        <v>7</v>
      </c>
      <c r="C7637" s="35" t="s">
        <v>49</v>
      </c>
      <c r="D7637" s="36">
        <v>292355</v>
      </c>
    </row>
    <row r="7638" spans="1:4" x14ac:dyDescent="0.25">
      <c r="A7638" s="47">
        <v>2021</v>
      </c>
      <c r="B7638" s="35" t="s">
        <v>8</v>
      </c>
      <c r="C7638" s="47" t="s">
        <v>27</v>
      </c>
      <c r="D7638" s="48">
        <v>324489</v>
      </c>
    </row>
    <row r="7639" spans="1:4" x14ac:dyDescent="0.25">
      <c r="A7639" s="47">
        <v>2021</v>
      </c>
      <c r="B7639" s="35" t="s">
        <v>8</v>
      </c>
      <c r="C7639" s="47" t="s">
        <v>28</v>
      </c>
      <c r="D7639" s="48">
        <v>28562</v>
      </c>
    </row>
    <row r="7640" spans="1:4" x14ac:dyDescent="0.25">
      <c r="A7640" s="47">
        <v>2021</v>
      </c>
      <c r="B7640" s="35" t="s">
        <v>8</v>
      </c>
      <c r="C7640" s="47" t="s">
        <v>29</v>
      </c>
      <c r="D7640" s="48">
        <v>12871</v>
      </c>
    </row>
    <row r="7641" spans="1:4" x14ac:dyDescent="0.25">
      <c r="A7641" s="47">
        <v>2021</v>
      </c>
      <c r="B7641" s="35" t="s">
        <v>8</v>
      </c>
      <c r="C7641" s="47" t="s">
        <v>30</v>
      </c>
      <c r="D7641" s="48">
        <v>15290</v>
      </c>
    </row>
    <row r="7642" spans="1:4" x14ac:dyDescent="0.25">
      <c r="A7642" s="47">
        <v>2021</v>
      </c>
      <c r="B7642" s="35" t="s">
        <v>8</v>
      </c>
      <c r="C7642" s="47" t="s">
        <v>31</v>
      </c>
      <c r="D7642" s="48">
        <v>15107</v>
      </c>
    </row>
    <row r="7643" spans="1:4" x14ac:dyDescent="0.25">
      <c r="A7643" s="47">
        <v>2021</v>
      </c>
      <c r="B7643" s="35" t="s">
        <v>8</v>
      </c>
      <c r="C7643" s="47" t="s">
        <v>32</v>
      </c>
      <c r="D7643" s="48">
        <v>33850</v>
      </c>
    </row>
    <row r="7644" spans="1:4" x14ac:dyDescent="0.25">
      <c r="A7644" s="47">
        <v>2021</v>
      </c>
      <c r="B7644" s="35" t="s">
        <v>8</v>
      </c>
      <c r="C7644" s="47" t="s">
        <v>33</v>
      </c>
      <c r="D7644" s="48">
        <v>37221</v>
      </c>
    </row>
    <row r="7645" spans="1:4" x14ac:dyDescent="0.25">
      <c r="A7645" s="47">
        <v>2021</v>
      </c>
      <c r="B7645" s="35" t="s">
        <v>8</v>
      </c>
      <c r="C7645" s="47" t="s">
        <v>34</v>
      </c>
      <c r="D7645" s="48">
        <v>23029</v>
      </c>
    </row>
    <row r="7646" spans="1:4" x14ac:dyDescent="0.25">
      <c r="A7646" s="47">
        <v>2021</v>
      </c>
      <c r="B7646" s="35" t="s">
        <v>8</v>
      </c>
      <c r="C7646" s="47" t="s">
        <v>35</v>
      </c>
      <c r="D7646" s="48">
        <v>32237</v>
      </c>
    </row>
    <row r="7647" spans="1:4" x14ac:dyDescent="0.25">
      <c r="A7647" s="47">
        <v>2021</v>
      </c>
      <c r="B7647" s="35" t="s">
        <v>8</v>
      </c>
      <c r="C7647" s="47" t="s">
        <v>36</v>
      </c>
      <c r="D7647" s="48">
        <v>46893</v>
      </c>
    </row>
    <row r="7648" spans="1:4" x14ac:dyDescent="0.25">
      <c r="A7648" s="47">
        <v>2021</v>
      </c>
      <c r="B7648" s="35" t="s">
        <v>8</v>
      </c>
      <c r="C7648" s="47" t="s">
        <v>37</v>
      </c>
      <c r="D7648" s="48">
        <v>75353</v>
      </c>
    </row>
    <row r="7649" spans="1:4" x14ac:dyDescent="0.25">
      <c r="A7649" s="47">
        <v>2021</v>
      </c>
      <c r="B7649" s="35" t="s">
        <v>8</v>
      </c>
      <c r="C7649" s="47" t="s">
        <v>38</v>
      </c>
      <c r="D7649" s="48">
        <v>80341</v>
      </c>
    </row>
    <row r="7650" spans="1:4" x14ac:dyDescent="0.25">
      <c r="A7650" s="47">
        <v>2021</v>
      </c>
      <c r="B7650" s="35" t="s">
        <v>8</v>
      </c>
      <c r="C7650" s="47" t="s">
        <v>39</v>
      </c>
      <c r="D7650" s="48">
        <v>21464</v>
      </c>
    </row>
    <row r="7651" spans="1:4" x14ac:dyDescent="0.25">
      <c r="A7651" s="47">
        <v>2021</v>
      </c>
      <c r="B7651" s="35" t="s">
        <v>8</v>
      </c>
      <c r="C7651" s="47" t="s">
        <v>40</v>
      </c>
      <c r="D7651" s="48">
        <v>5707</v>
      </c>
    </row>
    <row r="7652" spans="1:4" x14ac:dyDescent="0.25">
      <c r="A7652" s="47">
        <v>2021</v>
      </c>
      <c r="B7652" s="35" t="s">
        <v>8</v>
      </c>
      <c r="C7652" s="47" t="s">
        <v>41</v>
      </c>
      <c r="D7652" s="48">
        <v>52105</v>
      </c>
    </row>
    <row r="7653" spans="1:4" x14ac:dyDescent="0.25">
      <c r="A7653" s="47">
        <v>2021</v>
      </c>
      <c r="B7653" s="35" t="s">
        <v>8</v>
      </c>
      <c r="C7653" s="47" t="s">
        <v>42</v>
      </c>
      <c r="D7653" s="48">
        <v>29504</v>
      </c>
    </row>
    <row r="7654" spans="1:4" x14ac:dyDescent="0.25">
      <c r="A7654" s="47">
        <v>2021</v>
      </c>
      <c r="B7654" s="35" t="s">
        <v>8</v>
      </c>
      <c r="C7654" s="47" t="s">
        <v>43</v>
      </c>
      <c r="D7654" s="48">
        <v>11471</v>
      </c>
    </row>
    <row r="7655" spans="1:4" x14ac:dyDescent="0.25">
      <c r="A7655" s="47">
        <v>2021</v>
      </c>
      <c r="B7655" s="35" t="s">
        <v>8</v>
      </c>
      <c r="C7655" s="47" t="s">
        <v>44</v>
      </c>
      <c r="D7655" s="48">
        <v>10063</v>
      </c>
    </row>
    <row r="7656" spans="1:4" x14ac:dyDescent="0.25">
      <c r="A7656" s="47">
        <v>2021</v>
      </c>
      <c r="B7656" s="35" t="s">
        <v>8</v>
      </c>
      <c r="C7656" s="47" t="s">
        <v>45</v>
      </c>
      <c r="D7656" s="48">
        <v>10039</v>
      </c>
    </row>
    <row r="7657" spans="1:4" x14ac:dyDescent="0.25">
      <c r="A7657" s="47">
        <v>2021</v>
      </c>
      <c r="B7657" s="35" t="s">
        <v>8</v>
      </c>
      <c r="C7657" s="47" t="s">
        <v>46</v>
      </c>
      <c r="D7657" s="48">
        <v>15042</v>
      </c>
    </row>
    <row r="7658" spans="1:4" x14ac:dyDescent="0.25">
      <c r="A7658" s="47">
        <v>2021</v>
      </c>
      <c r="B7658" s="35" t="s">
        <v>8</v>
      </c>
      <c r="C7658" s="47" t="s">
        <v>47</v>
      </c>
      <c r="D7658" s="48">
        <v>11897</v>
      </c>
    </row>
    <row r="7659" spans="1:4" x14ac:dyDescent="0.25">
      <c r="A7659" s="47">
        <v>2021</v>
      </c>
      <c r="B7659" s="35" t="s">
        <v>8</v>
      </c>
      <c r="C7659" s="47" t="s">
        <v>48</v>
      </c>
      <c r="D7659" s="48">
        <v>13754</v>
      </c>
    </row>
    <row r="7660" spans="1:4" x14ac:dyDescent="0.25">
      <c r="A7660" s="47">
        <v>2021</v>
      </c>
      <c r="B7660" s="35" t="s">
        <v>8</v>
      </c>
      <c r="C7660" s="47" t="s">
        <v>49</v>
      </c>
      <c r="D7660" s="48">
        <v>204801</v>
      </c>
    </row>
    <row r="7661" spans="1:4" x14ac:dyDescent="0.25">
      <c r="A7661" s="35">
        <v>2021</v>
      </c>
      <c r="B7661" s="35" t="s">
        <v>9</v>
      </c>
      <c r="C7661" s="35" t="s">
        <v>27</v>
      </c>
      <c r="D7661" s="36">
        <v>347503</v>
      </c>
    </row>
    <row r="7662" spans="1:4" x14ac:dyDescent="0.25">
      <c r="A7662" s="35">
        <v>2021</v>
      </c>
      <c r="B7662" s="35" t="s">
        <v>9</v>
      </c>
      <c r="C7662" s="35" t="s">
        <v>28</v>
      </c>
      <c r="D7662" s="36">
        <v>26492</v>
      </c>
    </row>
    <row r="7663" spans="1:4" x14ac:dyDescent="0.25">
      <c r="A7663" s="35">
        <v>2021</v>
      </c>
      <c r="B7663" s="35" t="s">
        <v>9</v>
      </c>
      <c r="C7663" s="35" t="s">
        <v>29</v>
      </c>
      <c r="D7663" s="36">
        <v>11538</v>
      </c>
    </row>
    <row r="7664" spans="1:4" x14ac:dyDescent="0.25">
      <c r="A7664" s="35">
        <v>2021</v>
      </c>
      <c r="B7664" s="35" t="s">
        <v>9</v>
      </c>
      <c r="C7664" s="35" t="s">
        <v>30</v>
      </c>
      <c r="D7664" s="36">
        <v>16950</v>
      </c>
    </row>
    <row r="7665" spans="1:4" x14ac:dyDescent="0.25">
      <c r="A7665" s="35">
        <v>2021</v>
      </c>
      <c r="B7665" s="35" t="s">
        <v>9</v>
      </c>
      <c r="C7665" s="35" t="s">
        <v>31</v>
      </c>
      <c r="D7665" s="36">
        <v>16749</v>
      </c>
    </row>
    <row r="7666" spans="1:4" x14ac:dyDescent="0.25">
      <c r="A7666" s="35">
        <v>2021</v>
      </c>
      <c r="B7666" s="35" t="s">
        <v>9</v>
      </c>
      <c r="C7666" s="35" t="s">
        <v>32</v>
      </c>
      <c r="D7666" s="36">
        <v>36179</v>
      </c>
    </row>
    <row r="7667" spans="1:4" x14ac:dyDescent="0.25">
      <c r="A7667" s="35">
        <v>2021</v>
      </c>
      <c r="B7667" s="35" t="s">
        <v>9</v>
      </c>
      <c r="C7667" s="35" t="s">
        <v>33</v>
      </c>
      <c r="D7667" s="36">
        <v>37916</v>
      </c>
    </row>
    <row r="7668" spans="1:4" x14ac:dyDescent="0.25">
      <c r="A7668" s="35">
        <v>2021</v>
      </c>
      <c r="B7668" s="35" t="s">
        <v>9</v>
      </c>
      <c r="C7668" s="35" t="s">
        <v>34</v>
      </c>
      <c r="D7668" s="36">
        <v>24960</v>
      </c>
    </row>
    <row r="7669" spans="1:4" x14ac:dyDescent="0.25">
      <c r="A7669" s="35">
        <v>2021</v>
      </c>
      <c r="B7669" s="35" t="s">
        <v>9</v>
      </c>
      <c r="C7669" s="35" t="s">
        <v>35</v>
      </c>
      <c r="D7669" s="36">
        <v>34244</v>
      </c>
    </row>
    <row r="7670" spans="1:4" x14ac:dyDescent="0.25">
      <c r="A7670" s="35">
        <v>2021</v>
      </c>
      <c r="B7670" s="35" t="s">
        <v>9</v>
      </c>
      <c r="C7670" s="35" t="s">
        <v>36</v>
      </c>
      <c r="D7670" s="36">
        <v>48139</v>
      </c>
    </row>
    <row r="7671" spans="1:4" x14ac:dyDescent="0.25">
      <c r="A7671" s="35">
        <v>2021</v>
      </c>
      <c r="B7671" s="35" t="s">
        <v>9</v>
      </c>
      <c r="C7671" s="35" t="s">
        <v>37</v>
      </c>
      <c r="D7671" s="36">
        <v>81610</v>
      </c>
    </row>
    <row r="7672" spans="1:4" x14ac:dyDescent="0.25">
      <c r="A7672" s="35">
        <v>2021</v>
      </c>
      <c r="B7672" s="35" t="s">
        <v>9</v>
      </c>
      <c r="C7672" s="35" t="s">
        <v>38</v>
      </c>
      <c r="D7672" s="36">
        <v>84564</v>
      </c>
    </row>
    <row r="7673" spans="1:4" x14ac:dyDescent="0.25">
      <c r="A7673" s="35">
        <v>2021</v>
      </c>
      <c r="B7673" s="35" t="s">
        <v>9</v>
      </c>
      <c r="C7673" s="35" t="s">
        <v>39</v>
      </c>
      <c r="D7673" s="36">
        <v>23621</v>
      </c>
    </row>
    <row r="7674" spans="1:4" x14ac:dyDescent="0.25">
      <c r="A7674" s="35">
        <v>2021</v>
      </c>
      <c r="B7674" s="35" t="s">
        <v>9</v>
      </c>
      <c r="C7674" s="35" t="s">
        <v>40</v>
      </c>
      <c r="D7674" s="36">
        <v>6165</v>
      </c>
    </row>
    <row r="7675" spans="1:4" x14ac:dyDescent="0.25">
      <c r="A7675" s="35">
        <v>2021</v>
      </c>
      <c r="B7675" s="35" t="s">
        <v>9</v>
      </c>
      <c r="C7675" s="35" t="s">
        <v>41</v>
      </c>
      <c r="D7675" s="36">
        <v>55826</v>
      </c>
    </row>
    <row r="7676" spans="1:4" x14ac:dyDescent="0.25">
      <c r="A7676" s="35">
        <v>2021</v>
      </c>
      <c r="B7676" s="35" t="s">
        <v>9</v>
      </c>
      <c r="C7676" s="35" t="s">
        <v>42</v>
      </c>
      <c r="D7676" s="36">
        <v>33068</v>
      </c>
    </row>
    <row r="7677" spans="1:4" x14ac:dyDescent="0.25">
      <c r="A7677" s="35">
        <v>2021</v>
      </c>
      <c r="B7677" s="35" t="s">
        <v>9</v>
      </c>
      <c r="C7677" s="35" t="s">
        <v>43</v>
      </c>
      <c r="D7677" s="36">
        <v>12635</v>
      </c>
    </row>
    <row r="7678" spans="1:4" x14ac:dyDescent="0.25">
      <c r="A7678" s="35">
        <v>2021</v>
      </c>
      <c r="B7678" s="35" t="s">
        <v>9</v>
      </c>
      <c r="C7678" s="35" t="s">
        <v>44</v>
      </c>
      <c r="D7678" s="36">
        <v>10942</v>
      </c>
    </row>
    <row r="7679" spans="1:4" x14ac:dyDescent="0.25">
      <c r="A7679" s="35">
        <v>2021</v>
      </c>
      <c r="B7679" s="35" t="s">
        <v>9</v>
      </c>
      <c r="C7679" s="35" t="s">
        <v>45</v>
      </c>
      <c r="D7679" s="36">
        <v>10866</v>
      </c>
    </row>
    <row r="7680" spans="1:4" x14ac:dyDescent="0.25">
      <c r="A7680" s="35">
        <v>2021</v>
      </c>
      <c r="B7680" s="35" t="s">
        <v>9</v>
      </c>
      <c r="C7680" s="35" t="s">
        <v>46</v>
      </c>
      <c r="D7680" s="36">
        <v>15179</v>
      </c>
    </row>
    <row r="7681" spans="1:4" x14ac:dyDescent="0.25">
      <c r="A7681" s="35">
        <v>2021</v>
      </c>
      <c r="B7681" s="35" t="s">
        <v>9</v>
      </c>
      <c r="C7681" s="35" t="s">
        <v>47</v>
      </c>
      <c r="D7681" s="36">
        <v>13383</v>
      </c>
    </row>
    <row r="7682" spans="1:4" x14ac:dyDescent="0.25">
      <c r="A7682" s="35">
        <v>2021</v>
      </c>
      <c r="B7682" s="35" t="s">
        <v>9</v>
      </c>
      <c r="C7682" s="35" t="s">
        <v>48</v>
      </c>
      <c r="D7682" s="36">
        <v>14498</v>
      </c>
    </row>
    <row r="7683" spans="1:4" x14ac:dyDescent="0.25">
      <c r="A7683" s="35">
        <v>2021</v>
      </c>
      <c r="B7683" s="35" t="s">
        <v>9</v>
      </c>
      <c r="C7683" s="35" t="s">
        <v>49</v>
      </c>
      <c r="D7683" s="36">
        <v>227178</v>
      </c>
    </row>
    <row r="7684" spans="1:4" x14ac:dyDescent="0.25">
      <c r="A7684" s="35">
        <v>2021</v>
      </c>
      <c r="B7684" s="35" t="s">
        <v>10</v>
      </c>
      <c r="C7684" s="35" t="s">
        <v>27</v>
      </c>
      <c r="D7684" s="36">
        <v>378880</v>
      </c>
    </row>
    <row r="7685" spans="1:4" x14ac:dyDescent="0.25">
      <c r="A7685" s="35">
        <v>2021</v>
      </c>
      <c r="B7685" s="35" t="s">
        <v>10</v>
      </c>
      <c r="C7685" s="35" t="s">
        <v>28</v>
      </c>
      <c r="D7685" s="36">
        <v>27866</v>
      </c>
    </row>
    <row r="7686" spans="1:4" x14ac:dyDescent="0.25">
      <c r="A7686" s="35">
        <v>2021</v>
      </c>
      <c r="B7686" s="35" t="s">
        <v>10</v>
      </c>
      <c r="C7686" s="35" t="s">
        <v>29</v>
      </c>
      <c r="D7686" s="36">
        <v>12849</v>
      </c>
    </row>
    <row r="7687" spans="1:4" x14ac:dyDescent="0.25">
      <c r="A7687" s="35">
        <v>2021</v>
      </c>
      <c r="B7687" s="35" t="s">
        <v>10</v>
      </c>
      <c r="C7687" s="35" t="s">
        <v>30</v>
      </c>
      <c r="D7687" s="36">
        <v>18681</v>
      </c>
    </row>
    <row r="7688" spans="1:4" x14ac:dyDescent="0.25">
      <c r="A7688" s="35">
        <v>2021</v>
      </c>
      <c r="B7688" s="35" t="s">
        <v>10</v>
      </c>
      <c r="C7688" s="35" t="s">
        <v>31</v>
      </c>
      <c r="D7688" s="36">
        <v>18530</v>
      </c>
    </row>
    <row r="7689" spans="1:4" x14ac:dyDescent="0.25">
      <c r="A7689" s="35">
        <v>2021</v>
      </c>
      <c r="B7689" s="35" t="s">
        <v>10</v>
      </c>
      <c r="C7689" s="35" t="s">
        <v>32</v>
      </c>
      <c r="D7689" s="36">
        <v>38933</v>
      </c>
    </row>
    <row r="7690" spans="1:4" x14ac:dyDescent="0.25">
      <c r="A7690" s="35">
        <v>2021</v>
      </c>
      <c r="B7690" s="35" t="s">
        <v>10</v>
      </c>
      <c r="C7690" s="35" t="s">
        <v>33</v>
      </c>
      <c r="D7690" s="36">
        <v>38905</v>
      </c>
    </row>
    <row r="7691" spans="1:4" x14ac:dyDescent="0.25">
      <c r="A7691" s="35">
        <v>2021</v>
      </c>
      <c r="B7691" s="35" t="s">
        <v>10</v>
      </c>
      <c r="C7691" s="35" t="s">
        <v>34</v>
      </c>
      <c r="D7691" s="36">
        <v>26557</v>
      </c>
    </row>
    <row r="7692" spans="1:4" x14ac:dyDescent="0.25">
      <c r="A7692" s="35">
        <v>2021</v>
      </c>
      <c r="B7692" s="35" t="s">
        <v>10</v>
      </c>
      <c r="C7692" s="35" t="s">
        <v>35</v>
      </c>
      <c r="D7692" s="36">
        <v>37512</v>
      </c>
    </row>
    <row r="7693" spans="1:4" x14ac:dyDescent="0.25">
      <c r="A7693" s="35">
        <v>2021</v>
      </c>
      <c r="B7693" s="35" t="s">
        <v>10</v>
      </c>
      <c r="C7693" s="35" t="s">
        <v>36</v>
      </c>
      <c r="D7693" s="36">
        <v>49679</v>
      </c>
    </row>
    <row r="7694" spans="1:4" x14ac:dyDescent="0.25">
      <c r="A7694" s="35">
        <v>2021</v>
      </c>
      <c r="B7694" s="35" t="s">
        <v>10</v>
      </c>
      <c r="C7694" s="35" t="s">
        <v>37</v>
      </c>
      <c r="D7694" s="36">
        <v>83852</v>
      </c>
    </row>
    <row r="7695" spans="1:4" x14ac:dyDescent="0.25">
      <c r="A7695" s="35">
        <v>2021</v>
      </c>
      <c r="B7695" s="35" t="s">
        <v>10</v>
      </c>
      <c r="C7695" s="35" t="s">
        <v>38</v>
      </c>
      <c r="D7695" s="36">
        <v>88651</v>
      </c>
    </row>
    <row r="7696" spans="1:4" x14ac:dyDescent="0.25">
      <c r="A7696" s="35">
        <v>2021</v>
      </c>
      <c r="B7696" s="35" t="s">
        <v>10</v>
      </c>
      <c r="C7696" s="35" t="s">
        <v>39</v>
      </c>
      <c r="D7696" s="36">
        <v>25143</v>
      </c>
    </row>
    <row r="7697" spans="1:4" x14ac:dyDescent="0.25">
      <c r="A7697" s="35">
        <v>2021</v>
      </c>
      <c r="B7697" s="35" t="s">
        <v>10</v>
      </c>
      <c r="C7697" s="35" t="s">
        <v>40</v>
      </c>
      <c r="D7697" s="36">
        <v>6570</v>
      </c>
    </row>
    <row r="7698" spans="1:4" x14ac:dyDescent="0.25">
      <c r="A7698" s="35">
        <v>2021</v>
      </c>
      <c r="B7698" s="35" t="s">
        <v>10</v>
      </c>
      <c r="C7698" s="35" t="s">
        <v>41</v>
      </c>
      <c r="D7698" s="36">
        <v>57888</v>
      </c>
    </row>
    <row r="7699" spans="1:4" x14ac:dyDescent="0.25">
      <c r="A7699" s="35">
        <v>2021</v>
      </c>
      <c r="B7699" s="35" t="s">
        <v>10</v>
      </c>
      <c r="C7699" s="35" t="s">
        <v>42</v>
      </c>
      <c r="D7699" s="36">
        <v>34964</v>
      </c>
    </row>
    <row r="7700" spans="1:4" x14ac:dyDescent="0.25">
      <c r="A7700" s="35">
        <v>2021</v>
      </c>
      <c r="B7700" s="35" t="s">
        <v>10</v>
      </c>
      <c r="C7700" s="35" t="s">
        <v>43</v>
      </c>
      <c r="D7700" s="36">
        <v>13810</v>
      </c>
    </row>
    <row r="7701" spans="1:4" x14ac:dyDescent="0.25">
      <c r="A7701" s="35">
        <v>2021</v>
      </c>
      <c r="B7701" s="35" t="s">
        <v>10</v>
      </c>
      <c r="C7701" s="35" t="s">
        <v>44</v>
      </c>
      <c r="D7701" s="36">
        <v>11798</v>
      </c>
    </row>
    <row r="7702" spans="1:4" x14ac:dyDescent="0.25">
      <c r="A7702" s="35">
        <v>2021</v>
      </c>
      <c r="B7702" s="35" t="s">
        <v>10</v>
      </c>
      <c r="C7702" s="35" t="s">
        <v>45</v>
      </c>
      <c r="D7702" s="36">
        <v>11381</v>
      </c>
    </row>
    <row r="7703" spans="1:4" x14ac:dyDescent="0.25">
      <c r="A7703" s="35">
        <v>2021</v>
      </c>
      <c r="B7703" s="35" t="s">
        <v>10</v>
      </c>
      <c r="C7703" s="35" t="s">
        <v>46</v>
      </c>
      <c r="D7703" s="36">
        <v>17551</v>
      </c>
    </row>
    <row r="7704" spans="1:4" x14ac:dyDescent="0.25">
      <c r="A7704" s="35">
        <v>2021</v>
      </c>
      <c r="B7704" s="35" t="s">
        <v>10</v>
      </c>
      <c r="C7704" s="35" t="s">
        <v>47</v>
      </c>
      <c r="D7704" s="36">
        <v>14090</v>
      </c>
    </row>
    <row r="7705" spans="1:4" x14ac:dyDescent="0.25">
      <c r="A7705" s="35">
        <v>2021</v>
      </c>
      <c r="B7705" s="35" t="s">
        <v>10</v>
      </c>
      <c r="C7705" s="35" t="s">
        <v>48</v>
      </c>
      <c r="D7705" s="36">
        <v>15977</v>
      </c>
    </row>
    <row r="7706" spans="1:4" x14ac:dyDescent="0.25">
      <c r="A7706" s="35">
        <v>2021</v>
      </c>
      <c r="B7706" s="35" t="s">
        <v>10</v>
      </c>
      <c r="C7706" s="35" t="s">
        <v>49</v>
      </c>
      <c r="D7706" s="36">
        <v>232288</v>
      </c>
    </row>
    <row r="7707" spans="1:4" x14ac:dyDescent="0.25">
      <c r="A7707" s="51">
        <v>2021</v>
      </c>
      <c r="B7707" s="35" t="s">
        <v>11</v>
      </c>
      <c r="C7707" s="51" t="s">
        <v>27</v>
      </c>
      <c r="D7707" s="52">
        <v>385537</v>
      </c>
    </row>
    <row r="7708" spans="1:4" x14ac:dyDescent="0.25">
      <c r="A7708" s="51">
        <v>2021</v>
      </c>
      <c r="B7708" s="35" t="s">
        <v>11</v>
      </c>
      <c r="C7708" s="51" t="s">
        <v>28</v>
      </c>
      <c r="D7708" s="52">
        <v>24718</v>
      </c>
    </row>
    <row r="7709" spans="1:4" x14ac:dyDescent="0.25">
      <c r="A7709" s="51">
        <v>2021</v>
      </c>
      <c r="B7709" s="35" t="s">
        <v>11</v>
      </c>
      <c r="C7709" s="51" t="s">
        <v>29</v>
      </c>
      <c r="D7709" s="52">
        <v>12360</v>
      </c>
    </row>
    <row r="7710" spans="1:4" x14ac:dyDescent="0.25">
      <c r="A7710" s="51">
        <v>2021</v>
      </c>
      <c r="B7710" s="35" t="s">
        <v>11</v>
      </c>
      <c r="C7710" s="51" t="s">
        <v>30</v>
      </c>
      <c r="D7710" s="52">
        <v>15041</v>
      </c>
    </row>
    <row r="7711" spans="1:4" x14ac:dyDescent="0.25">
      <c r="A7711" s="51">
        <v>2021</v>
      </c>
      <c r="B7711" s="35" t="s">
        <v>11</v>
      </c>
      <c r="C7711" s="51" t="s">
        <v>31</v>
      </c>
      <c r="D7711" s="52">
        <v>18219</v>
      </c>
    </row>
    <row r="7712" spans="1:4" x14ac:dyDescent="0.25">
      <c r="A7712" s="51">
        <v>2021</v>
      </c>
      <c r="B7712" s="35" t="s">
        <v>11</v>
      </c>
      <c r="C7712" s="51" t="s">
        <v>32</v>
      </c>
      <c r="D7712" s="52">
        <v>37472</v>
      </c>
    </row>
    <row r="7713" spans="1:4" x14ac:dyDescent="0.25">
      <c r="A7713" s="51">
        <v>2021</v>
      </c>
      <c r="B7713" s="35" t="s">
        <v>11</v>
      </c>
      <c r="C7713" s="51" t="s">
        <v>33</v>
      </c>
      <c r="D7713" s="52">
        <v>32790</v>
      </c>
    </row>
    <row r="7714" spans="1:4" x14ac:dyDescent="0.25">
      <c r="A7714" s="51">
        <v>2021</v>
      </c>
      <c r="B7714" s="35" t="s">
        <v>11</v>
      </c>
      <c r="C7714" s="51" t="s">
        <v>34</v>
      </c>
      <c r="D7714" s="52">
        <v>24489</v>
      </c>
    </row>
    <row r="7715" spans="1:4" x14ac:dyDescent="0.25">
      <c r="A7715" s="51">
        <v>2021</v>
      </c>
      <c r="B7715" s="35" t="s">
        <v>11</v>
      </c>
      <c r="C7715" s="51" t="s">
        <v>35</v>
      </c>
      <c r="D7715" s="52">
        <v>36882</v>
      </c>
    </row>
    <row r="7716" spans="1:4" x14ac:dyDescent="0.25">
      <c r="A7716" s="51">
        <v>2021</v>
      </c>
      <c r="B7716" s="35" t="s">
        <v>11</v>
      </c>
      <c r="C7716" s="51" t="s">
        <v>36</v>
      </c>
      <c r="D7716" s="52">
        <v>49153</v>
      </c>
    </row>
    <row r="7717" spans="1:4" x14ac:dyDescent="0.25">
      <c r="A7717" s="51">
        <v>2021</v>
      </c>
      <c r="B7717" s="35" t="s">
        <v>11</v>
      </c>
      <c r="C7717" s="51" t="s">
        <v>37</v>
      </c>
      <c r="D7717" s="52">
        <v>84063</v>
      </c>
    </row>
    <row r="7718" spans="1:4" x14ac:dyDescent="0.25">
      <c r="A7718" s="51">
        <v>2021</v>
      </c>
      <c r="B7718" s="35" t="s">
        <v>11</v>
      </c>
      <c r="C7718" s="51" t="s">
        <v>38</v>
      </c>
      <c r="D7718" s="52">
        <v>86996</v>
      </c>
    </row>
    <row r="7719" spans="1:4" x14ac:dyDescent="0.25">
      <c r="A7719" s="51">
        <v>2021</v>
      </c>
      <c r="B7719" s="35" t="s">
        <v>11</v>
      </c>
      <c r="C7719" s="51" t="s">
        <v>39</v>
      </c>
      <c r="D7719" s="52">
        <v>25159</v>
      </c>
    </row>
    <row r="7720" spans="1:4" x14ac:dyDescent="0.25">
      <c r="A7720" s="51">
        <v>2021</v>
      </c>
      <c r="B7720" s="35" t="s">
        <v>11</v>
      </c>
      <c r="C7720" s="51" t="s">
        <v>40</v>
      </c>
      <c r="D7720" s="52">
        <v>6440</v>
      </c>
    </row>
    <row r="7721" spans="1:4" x14ac:dyDescent="0.25">
      <c r="A7721" s="51">
        <v>2021</v>
      </c>
      <c r="B7721" s="35" t="s">
        <v>11</v>
      </c>
      <c r="C7721" s="51" t="s">
        <v>41</v>
      </c>
      <c r="D7721" s="52">
        <v>60431</v>
      </c>
    </row>
    <row r="7722" spans="1:4" x14ac:dyDescent="0.25">
      <c r="A7722" s="51">
        <v>2021</v>
      </c>
      <c r="B7722" s="35" t="s">
        <v>11</v>
      </c>
      <c r="C7722" s="51" t="s">
        <v>42</v>
      </c>
      <c r="D7722" s="52">
        <v>34007</v>
      </c>
    </row>
    <row r="7723" spans="1:4" x14ac:dyDescent="0.25">
      <c r="A7723" s="51">
        <v>2021</v>
      </c>
      <c r="B7723" s="35" t="s">
        <v>11</v>
      </c>
      <c r="C7723" s="51" t="s">
        <v>43</v>
      </c>
      <c r="D7723" s="52">
        <v>14296</v>
      </c>
    </row>
    <row r="7724" spans="1:4" x14ac:dyDescent="0.25">
      <c r="A7724" s="51">
        <v>2021</v>
      </c>
      <c r="B7724" s="35" t="s">
        <v>11</v>
      </c>
      <c r="C7724" s="51" t="s">
        <v>44</v>
      </c>
      <c r="D7724" s="52">
        <v>12183</v>
      </c>
    </row>
    <row r="7725" spans="1:4" x14ac:dyDescent="0.25">
      <c r="A7725" s="51">
        <v>2021</v>
      </c>
      <c r="B7725" s="35" t="s">
        <v>11</v>
      </c>
      <c r="C7725" s="51" t="s">
        <v>45</v>
      </c>
      <c r="D7725" s="52">
        <v>11399</v>
      </c>
    </row>
    <row r="7726" spans="1:4" x14ac:dyDescent="0.25">
      <c r="A7726" s="51">
        <v>2021</v>
      </c>
      <c r="B7726" s="35" t="s">
        <v>11</v>
      </c>
      <c r="C7726" s="51" t="s">
        <v>46</v>
      </c>
      <c r="D7726" s="52">
        <v>18353</v>
      </c>
    </row>
    <row r="7727" spans="1:4" x14ac:dyDescent="0.25">
      <c r="A7727" s="51">
        <v>2021</v>
      </c>
      <c r="B7727" s="35" t="s">
        <v>11</v>
      </c>
      <c r="C7727" s="51" t="s">
        <v>47</v>
      </c>
      <c r="D7727" s="52">
        <v>14463</v>
      </c>
    </row>
    <row r="7728" spans="1:4" x14ac:dyDescent="0.25">
      <c r="A7728" s="51">
        <v>2021</v>
      </c>
      <c r="B7728" s="35" t="s">
        <v>11</v>
      </c>
      <c r="C7728" s="51" t="s">
        <v>48</v>
      </c>
      <c r="D7728" s="52">
        <v>16133</v>
      </c>
    </row>
    <row r="7729" spans="1:4" x14ac:dyDescent="0.25">
      <c r="A7729" s="51">
        <v>2021</v>
      </c>
      <c r="B7729" s="35" t="s">
        <v>11</v>
      </c>
      <c r="C7729" s="51" t="s">
        <v>49</v>
      </c>
      <c r="D7729" s="52">
        <v>234527</v>
      </c>
    </row>
    <row r="7730" spans="1:4" x14ac:dyDescent="0.25">
      <c r="A7730" s="35">
        <v>2022</v>
      </c>
      <c r="B7730" s="35" t="s">
        <v>12</v>
      </c>
      <c r="C7730" s="35" t="s">
        <v>27</v>
      </c>
      <c r="D7730" s="36">
        <v>284643</v>
      </c>
    </row>
    <row r="7731" spans="1:4" x14ac:dyDescent="0.25">
      <c r="A7731" s="35">
        <v>2022</v>
      </c>
      <c r="B7731" s="35" t="s">
        <v>12</v>
      </c>
      <c r="C7731" s="35" t="s">
        <v>28</v>
      </c>
      <c r="D7731" s="36">
        <v>19842</v>
      </c>
    </row>
    <row r="7732" spans="1:4" x14ac:dyDescent="0.25">
      <c r="A7732" s="35">
        <v>2022</v>
      </c>
      <c r="B7732" s="35" t="s">
        <v>12</v>
      </c>
      <c r="C7732" s="35" t="s">
        <v>29</v>
      </c>
      <c r="D7732" s="36">
        <v>9341</v>
      </c>
    </row>
    <row r="7733" spans="1:4" x14ac:dyDescent="0.25">
      <c r="A7733" s="35">
        <v>2022</v>
      </c>
      <c r="B7733" s="35" t="s">
        <v>12</v>
      </c>
      <c r="C7733" s="35" t="s">
        <v>30</v>
      </c>
      <c r="D7733" s="36">
        <v>10704</v>
      </c>
    </row>
    <row r="7734" spans="1:4" x14ac:dyDescent="0.25">
      <c r="A7734" s="35">
        <v>2022</v>
      </c>
      <c r="B7734" s="35" t="s">
        <v>12</v>
      </c>
      <c r="C7734" s="35" t="s">
        <v>31</v>
      </c>
      <c r="D7734" s="36">
        <v>12782</v>
      </c>
    </row>
    <row r="7735" spans="1:4" x14ac:dyDescent="0.25">
      <c r="A7735" s="35">
        <v>2022</v>
      </c>
      <c r="B7735" s="35" t="s">
        <v>12</v>
      </c>
      <c r="C7735" s="35" t="s">
        <v>32</v>
      </c>
      <c r="D7735" s="36">
        <v>26272</v>
      </c>
    </row>
    <row r="7736" spans="1:4" x14ac:dyDescent="0.25">
      <c r="A7736" s="35">
        <v>2022</v>
      </c>
      <c r="B7736" s="35" t="s">
        <v>12</v>
      </c>
      <c r="C7736" s="35" t="s">
        <v>33</v>
      </c>
      <c r="D7736" s="36">
        <v>25937</v>
      </c>
    </row>
    <row r="7737" spans="1:4" x14ac:dyDescent="0.25">
      <c r="A7737" s="35">
        <v>2022</v>
      </c>
      <c r="B7737" s="35" t="s">
        <v>12</v>
      </c>
      <c r="C7737" s="35" t="s">
        <v>34</v>
      </c>
      <c r="D7737" s="36">
        <v>17878</v>
      </c>
    </row>
    <row r="7738" spans="1:4" x14ac:dyDescent="0.25">
      <c r="A7738" s="35">
        <v>2022</v>
      </c>
      <c r="B7738" s="35" t="s">
        <v>12</v>
      </c>
      <c r="C7738" s="35" t="s">
        <v>35</v>
      </c>
      <c r="D7738" s="36">
        <v>26401</v>
      </c>
    </row>
    <row r="7739" spans="1:4" x14ac:dyDescent="0.25">
      <c r="A7739" s="35">
        <v>2022</v>
      </c>
      <c r="B7739" s="35" t="s">
        <v>12</v>
      </c>
      <c r="C7739" s="35" t="s">
        <v>36</v>
      </c>
      <c r="D7739" s="36">
        <v>35831</v>
      </c>
    </row>
    <row r="7740" spans="1:4" x14ac:dyDescent="0.25">
      <c r="A7740" s="35">
        <v>2022</v>
      </c>
      <c r="B7740" s="35" t="s">
        <v>12</v>
      </c>
      <c r="C7740" s="35" t="s">
        <v>37</v>
      </c>
      <c r="D7740" s="36">
        <v>62998</v>
      </c>
    </row>
    <row r="7741" spans="1:4" x14ac:dyDescent="0.25">
      <c r="A7741" s="35">
        <v>2022</v>
      </c>
      <c r="B7741" s="35" t="s">
        <v>12</v>
      </c>
      <c r="C7741" s="35" t="s">
        <v>38</v>
      </c>
      <c r="D7741" s="36">
        <v>63851</v>
      </c>
    </row>
    <row r="7742" spans="1:4" x14ac:dyDescent="0.25">
      <c r="A7742" s="35">
        <v>2022</v>
      </c>
      <c r="B7742" s="35" t="s">
        <v>12</v>
      </c>
      <c r="C7742" s="35" t="s">
        <v>39</v>
      </c>
      <c r="D7742" s="36">
        <v>16986</v>
      </c>
    </row>
    <row r="7743" spans="1:4" x14ac:dyDescent="0.25">
      <c r="A7743" s="35">
        <v>2022</v>
      </c>
      <c r="B7743" s="35" t="s">
        <v>12</v>
      </c>
      <c r="C7743" s="35" t="s">
        <v>40</v>
      </c>
      <c r="D7743" s="36">
        <v>4655</v>
      </c>
    </row>
    <row r="7744" spans="1:4" x14ac:dyDescent="0.25">
      <c r="A7744" s="35">
        <v>2022</v>
      </c>
      <c r="B7744" s="35" t="s">
        <v>12</v>
      </c>
      <c r="C7744" s="35" t="s">
        <v>41</v>
      </c>
      <c r="D7744" s="36">
        <v>44973</v>
      </c>
    </row>
    <row r="7745" spans="1:4" x14ac:dyDescent="0.25">
      <c r="A7745" s="35">
        <v>2022</v>
      </c>
      <c r="B7745" s="35" t="s">
        <v>12</v>
      </c>
      <c r="C7745" s="35" t="s">
        <v>42</v>
      </c>
      <c r="D7745" s="36">
        <v>24666</v>
      </c>
    </row>
    <row r="7746" spans="1:4" x14ac:dyDescent="0.25">
      <c r="A7746" s="35">
        <v>2022</v>
      </c>
      <c r="B7746" s="35" t="s">
        <v>12</v>
      </c>
      <c r="C7746" s="35" t="s">
        <v>43</v>
      </c>
      <c r="D7746" s="36">
        <v>10775</v>
      </c>
    </row>
    <row r="7747" spans="1:4" x14ac:dyDescent="0.25">
      <c r="A7747" s="35">
        <v>2022</v>
      </c>
      <c r="B7747" s="35" t="s">
        <v>12</v>
      </c>
      <c r="C7747" s="35" t="s">
        <v>44</v>
      </c>
      <c r="D7747" s="36">
        <v>8630</v>
      </c>
    </row>
    <row r="7748" spans="1:4" x14ac:dyDescent="0.25">
      <c r="A7748" s="35">
        <v>2022</v>
      </c>
      <c r="B7748" s="35" t="s">
        <v>12</v>
      </c>
      <c r="C7748" s="35" t="s">
        <v>45</v>
      </c>
      <c r="D7748" s="36">
        <v>7219</v>
      </c>
    </row>
    <row r="7749" spans="1:4" x14ac:dyDescent="0.25">
      <c r="A7749" s="35">
        <v>2022</v>
      </c>
      <c r="B7749" s="35" t="s">
        <v>12</v>
      </c>
      <c r="C7749" s="35" t="s">
        <v>46</v>
      </c>
      <c r="D7749" s="36">
        <v>13346</v>
      </c>
    </row>
    <row r="7750" spans="1:4" x14ac:dyDescent="0.25">
      <c r="A7750" s="35">
        <v>2022</v>
      </c>
      <c r="B7750" s="35" t="s">
        <v>12</v>
      </c>
      <c r="C7750" s="35" t="s">
        <v>47</v>
      </c>
      <c r="D7750" s="36">
        <v>9503</v>
      </c>
    </row>
    <row r="7751" spans="1:4" x14ac:dyDescent="0.25">
      <c r="A7751" s="35">
        <v>2022</v>
      </c>
      <c r="B7751" s="35" t="s">
        <v>12</v>
      </c>
      <c r="C7751" s="35" t="s">
        <v>48</v>
      </c>
      <c r="D7751" s="36">
        <v>10904</v>
      </c>
    </row>
    <row r="7752" spans="1:4" x14ac:dyDescent="0.25">
      <c r="A7752" s="35">
        <v>2022</v>
      </c>
      <c r="B7752" s="35" t="s">
        <v>12</v>
      </c>
      <c r="C7752" s="35" t="s">
        <v>49</v>
      </c>
      <c r="D7752" s="36">
        <v>172867</v>
      </c>
    </row>
    <row r="7753" spans="1:4" x14ac:dyDescent="0.25">
      <c r="A7753" s="35">
        <v>2022</v>
      </c>
      <c r="B7753" s="35" t="s">
        <v>13</v>
      </c>
      <c r="C7753" s="35" t="s">
        <v>27</v>
      </c>
      <c r="D7753" s="36">
        <v>345577</v>
      </c>
    </row>
    <row r="7754" spans="1:4" x14ac:dyDescent="0.25">
      <c r="A7754" s="35">
        <v>2022</v>
      </c>
      <c r="B7754" s="35" t="s">
        <v>13</v>
      </c>
      <c r="C7754" s="35" t="s">
        <v>28</v>
      </c>
      <c r="D7754" s="36">
        <v>19131</v>
      </c>
    </row>
    <row r="7755" spans="1:4" x14ac:dyDescent="0.25">
      <c r="A7755" s="35">
        <v>2022</v>
      </c>
      <c r="B7755" s="35" t="s">
        <v>13</v>
      </c>
      <c r="C7755" s="35" t="s">
        <v>29</v>
      </c>
      <c r="D7755" s="36">
        <v>10466</v>
      </c>
    </row>
    <row r="7756" spans="1:4" x14ac:dyDescent="0.25">
      <c r="A7756" s="35">
        <v>2022</v>
      </c>
      <c r="B7756" s="35" t="s">
        <v>13</v>
      </c>
      <c r="C7756" s="35" t="s">
        <v>30</v>
      </c>
      <c r="D7756" s="36">
        <v>14066</v>
      </c>
    </row>
    <row r="7757" spans="1:4" x14ac:dyDescent="0.25">
      <c r="A7757" s="35">
        <v>2022</v>
      </c>
      <c r="B7757" s="35" t="s">
        <v>13</v>
      </c>
      <c r="C7757" s="35" t="s">
        <v>31</v>
      </c>
      <c r="D7757" s="36">
        <v>15646</v>
      </c>
    </row>
    <row r="7758" spans="1:4" x14ac:dyDescent="0.25">
      <c r="A7758" s="35">
        <v>2022</v>
      </c>
      <c r="B7758" s="35" t="s">
        <v>13</v>
      </c>
      <c r="C7758" s="35" t="s">
        <v>32</v>
      </c>
      <c r="D7758" s="36">
        <v>31735</v>
      </c>
    </row>
    <row r="7759" spans="1:4" x14ac:dyDescent="0.25">
      <c r="A7759" s="35">
        <v>2022</v>
      </c>
      <c r="B7759" s="35" t="s">
        <v>13</v>
      </c>
      <c r="C7759" s="35" t="s">
        <v>33</v>
      </c>
      <c r="D7759" s="36">
        <v>25467</v>
      </c>
    </row>
    <row r="7760" spans="1:4" x14ac:dyDescent="0.25">
      <c r="A7760" s="35">
        <v>2022</v>
      </c>
      <c r="B7760" s="35" t="s">
        <v>13</v>
      </c>
      <c r="C7760" s="35" t="s">
        <v>34</v>
      </c>
      <c r="D7760" s="36">
        <v>21727</v>
      </c>
    </row>
    <row r="7761" spans="1:4" x14ac:dyDescent="0.25">
      <c r="A7761" s="35">
        <v>2022</v>
      </c>
      <c r="B7761" s="35" t="s">
        <v>13</v>
      </c>
      <c r="C7761" s="35" t="s">
        <v>35</v>
      </c>
      <c r="D7761" s="36">
        <v>32913</v>
      </c>
    </row>
    <row r="7762" spans="1:4" x14ac:dyDescent="0.25">
      <c r="A7762" s="35">
        <v>2022</v>
      </c>
      <c r="B7762" s="35" t="s">
        <v>13</v>
      </c>
      <c r="C7762" s="35" t="s">
        <v>36</v>
      </c>
      <c r="D7762" s="36">
        <v>40878</v>
      </c>
    </row>
    <row r="7763" spans="1:4" x14ac:dyDescent="0.25">
      <c r="A7763" s="35">
        <v>2022</v>
      </c>
      <c r="B7763" s="35" t="s">
        <v>13</v>
      </c>
      <c r="C7763" s="35" t="s">
        <v>37</v>
      </c>
      <c r="D7763" s="36">
        <v>74891</v>
      </c>
    </row>
    <row r="7764" spans="1:4" x14ac:dyDescent="0.25">
      <c r="A7764" s="35">
        <v>2022</v>
      </c>
      <c r="B7764" s="35" t="s">
        <v>13</v>
      </c>
      <c r="C7764" s="35" t="s">
        <v>38</v>
      </c>
      <c r="D7764" s="36">
        <v>73828</v>
      </c>
    </row>
    <row r="7765" spans="1:4" x14ac:dyDescent="0.25">
      <c r="A7765" s="35">
        <v>2022</v>
      </c>
      <c r="B7765" s="35" t="s">
        <v>13</v>
      </c>
      <c r="C7765" s="35" t="s">
        <v>39</v>
      </c>
      <c r="D7765" s="36">
        <v>20558</v>
      </c>
    </row>
    <row r="7766" spans="1:4" x14ac:dyDescent="0.25">
      <c r="A7766" s="35">
        <v>2022</v>
      </c>
      <c r="B7766" s="35" t="s">
        <v>13</v>
      </c>
      <c r="C7766" s="35" t="s">
        <v>40</v>
      </c>
      <c r="D7766" s="36">
        <v>5535</v>
      </c>
    </row>
    <row r="7767" spans="1:4" x14ac:dyDescent="0.25">
      <c r="A7767" s="35">
        <v>2022</v>
      </c>
      <c r="B7767" s="35" t="s">
        <v>13</v>
      </c>
      <c r="C7767" s="35" t="s">
        <v>41</v>
      </c>
      <c r="D7767" s="36">
        <v>53620</v>
      </c>
    </row>
    <row r="7768" spans="1:4" x14ac:dyDescent="0.25">
      <c r="A7768" s="35">
        <v>2022</v>
      </c>
      <c r="B7768" s="35" t="s">
        <v>13</v>
      </c>
      <c r="C7768" s="35" t="s">
        <v>42</v>
      </c>
      <c r="D7768" s="36">
        <v>29847</v>
      </c>
    </row>
    <row r="7769" spans="1:4" x14ac:dyDescent="0.25">
      <c r="A7769" s="35">
        <v>2022</v>
      </c>
      <c r="B7769" s="35" t="s">
        <v>13</v>
      </c>
      <c r="C7769" s="35" t="s">
        <v>43</v>
      </c>
      <c r="D7769" s="36">
        <v>12629</v>
      </c>
    </row>
    <row r="7770" spans="1:4" x14ac:dyDescent="0.25">
      <c r="A7770" s="35">
        <v>2022</v>
      </c>
      <c r="B7770" s="35" t="s">
        <v>13</v>
      </c>
      <c r="C7770" s="35" t="s">
        <v>44</v>
      </c>
      <c r="D7770" s="36">
        <v>10188</v>
      </c>
    </row>
    <row r="7771" spans="1:4" x14ac:dyDescent="0.25">
      <c r="A7771" s="35">
        <v>2022</v>
      </c>
      <c r="B7771" s="35" t="s">
        <v>13</v>
      </c>
      <c r="C7771" s="35" t="s">
        <v>45</v>
      </c>
      <c r="D7771" s="36">
        <v>9486</v>
      </c>
    </row>
    <row r="7772" spans="1:4" x14ac:dyDescent="0.25">
      <c r="A7772" s="35">
        <v>2022</v>
      </c>
      <c r="B7772" s="35" t="s">
        <v>13</v>
      </c>
      <c r="C7772" s="35" t="s">
        <v>46</v>
      </c>
      <c r="D7772" s="36">
        <v>16029</v>
      </c>
    </row>
    <row r="7773" spans="1:4" x14ac:dyDescent="0.25">
      <c r="A7773" s="35">
        <v>2022</v>
      </c>
      <c r="B7773" s="35" t="s">
        <v>13</v>
      </c>
      <c r="C7773" s="35" t="s">
        <v>47</v>
      </c>
      <c r="D7773" s="36">
        <v>11575</v>
      </c>
    </row>
    <row r="7774" spans="1:4" x14ac:dyDescent="0.25">
      <c r="A7774" s="35">
        <v>2022</v>
      </c>
      <c r="B7774" s="35" t="s">
        <v>13</v>
      </c>
      <c r="C7774" s="35" t="s">
        <v>48</v>
      </c>
      <c r="D7774" s="36">
        <v>14122</v>
      </c>
    </row>
    <row r="7775" spans="1:4" x14ac:dyDescent="0.25">
      <c r="A7775" s="35">
        <v>2022</v>
      </c>
      <c r="B7775" s="35" t="s">
        <v>13</v>
      </c>
      <c r="C7775" s="35" t="s">
        <v>49</v>
      </c>
      <c r="D7775" s="36">
        <v>202706</v>
      </c>
    </row>
    <row r="7776" spans="1:4" x14ac:dyDescent="0.25">
      <c r="A7776" s="55">
        <v>2022</v>
      </c>
      <c r="B7776" s="55" t="s">
        <v>14</v>
      </c>
      <c r="C7776" s="55" t="s">
        <v>27</v>
      </c>
      <c r="D7776" s="56">
        <v>449057</v>
      </c>
    </row>
    <row r="7777" spans="1:4" x14ac:dyDescent="0.25">
      <c r="A7777" s="55">
        <v>2022</v>
      </c>
      <c r="B7777" s="55" t="s">
        <v>14</v>
      </c>
      <c r="C7777" s="55" t="s">
        <v>28</v>
      </c>
      <c r="D7777" s="56">
        <v>24820</v>
      </c>
    </row>
    <row r="7778" spans="1:4" x14ac:dyDescent="0.25">
      <c r="A7778" s="55">
        <v>2022</v>
      </c>
      <c r="B7778" s="55" t="s">
        <v>14</v>
      </c>
      <c r="C7778" s="55" t="s">
        <v>29</v>
      </c>
      <c r="D7778" s="56">
        <v>18247</v>
      </c>
    </row>
    <row r="7779" spans="1:4" x14ac:dyDescent="0.25">
      <c r="A7779" s="55">
        <v>2022</v>
      </c>
      <c r="B7779" s="55" t="s">
        <v>14</v>
      </c>
      <c r="C7779" s="55" t="s">
        <v>30</v>
      </c>
      <c r="D7779" s="56">
        <v>18495</v>
      </c>
    </row>
    <row r="7780" spans="1:4" x14ac:dyDescent="0.25">
      <c r="A7780" s="55">
        <v>2022</v>
      </c>
      <c r="B7780" s="55" t="s">
        <v>14</v>
      </c>
      <c r="C7780" s="55" t="s">
        <v>31</v>
      </c>
      <c r="D7780" s="56">
        <v>21342</v>
      </c>
    </row>
    <row r="7781" spans="1:4" x14ac:dyDescent="0.25">
      <c r="A7781" s="55">
        <v>2022</v>
      </c>
      <c r="B7781" s="55" t="s">
        <v>14</v>
      </c>
      <c r="C7781" s="55" t="s">
        <v>32</v>
      </c>
      <c r="D7781" s="56">
        <v>45327</v>
      </c>
    </row>
    <row r="7782" spans="1:4" x14ac:dyDescent="0.25">
      <c r="A7782" s="55">
        <v>2022</v>
      </c>
      <c r="B7782" s="55" t="s">
        <v>14</v>
      </c>
      <c r="C7782" s="55" t="s">
        <v>33</v>
      </c>
      <c r="D7782" s="56">
        <v>35480</v>
      </c>
    </row>
    <row r="7783" spans="1:4" x14ac:dyDescent="0.25">
      <c r="A7783" s="55">
        <v>2022</v>
      </c>
      <c r="B7783" s="55" t="s">
        <v>14</v>
      </c>
      <c r="C7783" s="55" t="s">
        <v>34</v>
      </c>
      <c r="D7783" s="56">
        <v>28402</v>
      </c>
    </row>
    <row r="7784" spans="1:4" x14ac:dyDescent="0.25">
      <c r="A7784" s="55">
        <v>2022</v>
      </c>
      <c r="B7784" s="55" t="s">
        <v>14</v>
      </c>
      <c r="C7784" s="55" t="s">
        <v>35</v>
      </c>
      <c r="D7784" s="56">
        <v>43276</v>
      </c>
    </row>
    <row r="7785" spans="1:4" x14ac:dyDescent="0.25">
      <c r="A7785" s="55">
        <v>2022</v>
      </c>
      <c r="B7785" s="55" t="s">
        <v>14</v>
      </c>
      <c r="C7785" s="55" t="s">
        <v>36</v>
      </c>
      <c r="D7785" s="56">
        <v>51785</v>
      </c>
    </row>
    <row r="7786" spans="1:4" x14ac:dyDescent="0.25">
      <c r="A7786" s="55">
        <v>2022</v>
      </c>
      <c r="B7786" s="55" t="s">
        <v>14</v>
      </c>
      <c r="C7786" s="55" t="s">
        <v>37</v>
      </c>
      <c r="D7786" s="56">
        <v>85507</v>
      </c>
    </row>
    <row r="7787" spans="1:4" x14ac:dyDescent="0.25">
      <c r="A7787" s="55">
        <v>2022</v>
      </c>
      <c r="B7787" s="55" t="s">
        <v>14</v>
      </c>
      <c r="C7787" s="55" t="s">
        <v>38</v>
      </c>
      <c r="D7787" s="56">
        <v>96796</v>
      </c>
    </row>
    <row r="7788" spans="1:4" x14ac:dyDescent="0.25">
      <c r="A7788" s="55">
        <v>2022</v>
      </c>
      <c r="B7788" s="55" t="s">
        <v>14</v>
      </c>
      <c r="C7788" s="55" t="s">
        <v>39</v>
      </c>
      <c r="D7788" s="56">
        <v>25258</v>
      </c>
    </row>
    <row r="7789" spans="1:4" x14ac:dyDescent="0.25">
      <c r="A7789" s="55">
        <v>2022</v>
      </c>
      <c r="B7789" s="55" t="s">
        <v>14</v>
      </c>
      <c r="C7789" s="55" t="s">
        <v>40</v>
      </c>
      <c r="D7789" s="56">
        <v>7032</v>
      </c>
    </row>
    <row r="7790" spans="1:4" x14ac:dyDescent="0.25">
      <c r="A7790" s="55">
        <v>2022</v>
      </c>
      <c r="B7790" s="55" t="s">
        <v>14</v>
      </c>
      <c r="C7790" s="55" t="s">
        <v>41</v>
      </c>
      <c r="D7790" s="56">
        <v>69830</v>
      </c>
    </row>
    <row r="7791" spans="1:4" x14ac:dyDescent="0.25">
      <c r="A7791" s="55">
        <v>2022</v>
      </c>
      <c r="B7791" s="55" t="s">
        <v>14</v>
      </c>
      <c r="C7791" s="55" t="s">
        <v>42</v>
      </c>
      <c r="D7791" s="56">
        <v>36989</v>
      </c>
    </row>
    <row r="7792" spans="1:4" x14ac:dyDescent="0.25">
      <c r="A7792" s="55">
        <v>2022</v>
      </c>
      <c r="B7792" s="55" t="s">
        <v>14</v>
      </c>
      <c r="C7792" s="55" t="s">
        <v>43</v>
      </c>
      <c r="D7792" s="56">
        <v>14702</v>
      </c>
    </row>
    <row r="7793" spans="1:4" x14ac:dyDescent="0.25">
      <c r="A7793" s="55">
        <v>2022</v>
      </c>
      <c r="B7793" s="55" t="s">
        <v>14</v>
      </c>
      <c r="C7793" s="55" t="s">
        <v>44</v>
      </c>
      <c r="D7793" s="56">
        <v>12206</v>
      </c>
    </row>
    <row r="7794" spans="1:4" x14ac:dyDescent="0.25">
      <c r="A7794" s="55">
        <v>2022</v>
      </c>
      <c r="B7794" s="55" t="s">
        <v>14</v>
      </c>
      <c r="C7794" s="55" t="s">
        <v>45</v>
      </c>
      <c r="D7794" s="56">
        <v>13700</v>
      </c>
    </row>
    <row r="7795" spans="1:4" x14ac:dyDescent="0.25">
      <c r="A7795" s="55">
        <v>2022</v>
      </c>
      <c r="B7795" s="55" t="s">
        <v>14</v>
      </c>
      <c r="C7795" s="55" t="s">
        <v>46</v>
      </c>
      <c r="D7795" s="56">
        <v>20257</v>
      </c>
    </row>
    <row r="7796" spans="1:4" x14ac:dyDescent="0.25">
      <c r="A7796" s="55">
        <v>2022</v>
      </c>
      <c r="B7796" s="55" t="s">
        <v>14</v>
      </c>
      <c r="C7796" s="55" t="s">
        <v>47</v>
      </c>
      <c r="D7796" s="56">
        <v>15178</v>
      </c>
    </row>
    <row r="7797" spans="1:4" x14ac:dyDescent="0.25">
      <c r="A7797" s="55">
        <v>2022</v>
      </c>
      <c r="B7797" s="55" t="s">
        <v>14</v>
      </c>
      <c r="C7797" s="55" t="s">
        <v>48</v>
      </c>
      <c r="D7797" s="56">
        <v>18127</v>
      </c>
    </row>
    <row r="7798" spans="1:4" x14ac:dyDescent="0.25">
      <c r="A7798" s="55">
        <v>2022</v>
      </c>
      <c r="B7798" s="55" t="s">
        <v>14</v>
      </c>
      <c r="C7798" s="55" t="s">
        <v>49</v>
      </c>
      <c r="D7798" s="56">
        <v>246362</v>
      </c>
    </row>
    <row r="7799" spans="1:4" x14ac:dyDescent="0.25">
      <c r="A7799" s="35">
        <v>2022</v>
      </c>
      <c r="B7799" s="35" t="s">
        <v>15</v>
      </c>
      <c r="C7799" s="35" t="s">
        <v>27</v>
      </c>
      <c r="D7799" s="36">
        <v>473734</v>
      </c>
    </row>
    <row r="7800" spans="1:4" x14ac:dyDescent="0.25">
      <c r="A7800" s="35">
        <v>2022</v>
      </c>
      <c r="B7800" s="35" t="s">
        <v>15</v>
      </c>
      <c r="C7800" s="35" t="s">
        <v>28</v>
      </c>
      <c r="D7800" s="36">
        <v>27836</v>
      </c>
    </row>
    <row r="7801" spans="1:4" x14ac:dyDescent="0.25">
      <c r="A7801" s="35">
        <v>2022</v>
      </c>
      <c r="B7801" s="35" t="s">
        <v>15</v>
      </c>
      <c r="C7801" s="35" t="s">
        <v>29</v>
      </c>
      <c r="D7801" s="36">
        <v>21390</v>
      </c>
    </row>
    <row r="7802" spans="1:4" x14ac:dyDescent="0.25">
      <c r="A7802" s="35">
        <v>2022</v>
      </c>
      <c r="B7802" s="35" t="s">
        <v>15</v>
      </c>
      <c r="C7802" s="35" t="s">
        <v>30</v>
      </c>
      <c r="D7802" s="36">
        <v>18894</v>
      </c>
    </row>
    <row r="7803" spans="1:4" x14ac:dyDescent="0.25">
      <c r="A7803" s="35">
        <v>2022</v>
      </c>
      <c r="B7803" s="35" t="s">
        <v>15</v>
      </c>
      <c r="C7803" s="35" t="s">
        <v>31</v>
      </c>
      <c r="D7803" s="36">
        <v>22590</v>
      </c>
    </row>
    <row r="7804" spans="1:4" x14ac:dyDescent="0.25">
      <c r="A7804" s="35">
        <v>2022</v>
      </c>
      <c r="B7804" s="35" t="s">
        <v>15</v>
      </c>
      <c r="C7804" s="35" t="s">
        <v>32</v>
      </c>
      <c r="D7804" s="36">
        <v>47912</v>
      </c>
    </row>
    <row r="7805" spans="1:4" x14ac:dyDescent="0.25">
      <c r="A7805" s="35">
        <v>2022</v>
      </c>
      <c r="B7805" s="35" t="s">
        <v>15</v>
      </c>
      <c r="C7805" s="35" t="s">
        <v>33</v>
      </c>
      <c r="D7805" s="36">
        <v>44870</v>
      </c>
    </row>
    <row r="7806" spans="1:4" x14ac:dyDescent="0.25">
      <c r="A7806" s="35">
        <v>2022</v>
      </c>
      <c r="B7806" s="35" t="s">
        <v>15</v>
      </c>
      <c r="C7806" s="35" t="s">
        <v>34</v>
      </c>
      <c r="D7806" s="36">
        <v>29861</v>
      </c>
    </row>
    <row r="7807" spans="1:4" x14ac:dyDescent="0.25">
      <c r="A7807" s="35">
        <v>2022</v>
      </c>
      <c r="B7807" s="35" t="s">
        <v>15</v>
      </c>
      <c r="C7807" s="35" t="s">
        <v>35</v>
      </c>
      <c r="D7807" s="36">
        <v>41011</v>
      </c>
    </row>
    <row r="7808" spans="1:4" x14ac:dyDescent="0.25">
      <c r="A7808" s="35">
        <v>2022</v>
      </c>
      <c r="B7808" s="35" t="s">
        <v>15</v>
      </c>
      <c r="C7808" s="35" t="s">
        <v>36</v>
      </c>
      <c r="D7808" s="36">
        <v>56103</v>
      </c>
    </row>
    <row r="7809" spans="1:4" x14ac:dyDescent="0.25">
      <c r="A7809" s="35">
        <v>2022</v>
      </c>
      <c r="B7809" s="35" t="s">
        <v>15</v>
      </c>
      <c r="C7809" s="35" t="s">
        <v>37</v>
      </c>
      <c r="D7809" s="36">
        <v>107086</v>
      </c>
    </row>
    <row r="7810" spans="1:4" x14ac:dyDescent="0.25">
      <c r="A7810" s="35">
        <v>2022</v>
      </c>
      <c r="B7810" s="35" t="s">
        <v>15</v>
      </c>
      <c r="C7810" s="35" t="s">
        <v>38</v>
      </c>
      <c r="D7810" s="36">
        <v>108310</v>
      </c>
    </row>
    <row r="7811" spans="1:4" x14ac:dyDescent="0.25">
      <c r="A7811" s="35">
        <v>2022</v>
      </c>
      <c r="B7811" s="35" t="s">
        <v>15</v>
      </c>
      <c r="C7811" s="35" t="s">
        <v>39</v>
      </c>
      <c r="D7811" s="36">
        <v>28256</v>
      </c>
    </row>
    <row r="7812" spans="1:4" x14ac:dyDescent="0.25">
      <c r="A7812" s="35">
        <v>2022</v>
      </c>
      <c r="B7812" s="35" t="s">
        <v>15</v>
      </c>
      <c r="C7812" s="35" t="s">
        <v>40</v>
      </c>
      <c r="D7812" s="36">
        <v>7542</v>
      </c>
    </row>
    <row r="7813" spans="1:4" x14ac:dyDescent="0.25">
      <c r="A7813" s="35">
        <v>2022</v>
      </c>
      <c r="B7813" s="35" t="s">
        <v>15</v>
      </c>
      <c r="C7813" s="35" t="s">
        <v>41</v>
      </c>
      <c r="D7813" s="36">
        <v>73315</v>
      </c>
    </row>
    <row r="7814" spans="1:4" x14ac:dyDescent="0.25">
      <c r="A7814" s="35">
        <v>2022</v>
      </c>
      <c r="B7814" s="35" t="s">
        <v>15</v>
      </c>
      <c r="C7814" s="35" t="s">
        <v>42</v>
      </c>
      <c r="D7814" s="36">
        <v>40480</v>
      </c>
    </row>
    <row r="7815" spans="1:4" x14ac:dyDescent="0.25">
      <c r="A7815" s="35">
        <v>2022</v>
      </c>
      <c r="B7815" s="35" t="s">
        <v>15</v>
      </c>
      <c r="C7815" s="35" t="s">
        <v>43</v>
      </c>
      <c r="D7815" s="36">
        <v>18115</v>
      </c>
    </row>
    <row r="7816" spans="1:4" x14ac:dyDescent="0.25">
      <c r="A7816" s="35">
        <v>2022</v>
      </c>
      <c r="B7816" s="35" t="s">
        <v>15</v>
      </c>
      <c r="C7816" s="35" t="s">
        <v>44</v>
      </c>
      <c r="D7816" s="36">
        <v>16055</v>
      </c>
    </row>
    <row r="7817" spans="1:4" x14ac:dyDescent="0.25">
      <c r="A7817" s="35">
        <v>2022</v>
      </c>
      <c r="B7817" s="35" t="s">
        <v>15</v>
      </c>
      <c r="C7817" s="35" t="s">
        <v>45</v>
      </c>
      <c r="D7817" s="36">
        <v>16965</v>
      </c>
    </row>
    <row r="7818" spans="1:4" x14ac:dyDescent="0.25">
      <c r="A7818" s="35">
        <v>2022</v>
      </c>
      <c r="B7818" s="35" t="s">
        <v>15</v>
      </c>
      <c r="C7818" s="35" t="s">
        <v>46</v>
      </c>
      <c r="D7818" s="36">
        <v>24468</v>
      </c>
    </row>
    <row r="7819" spans="1:4" x14ac:dyDescent="0.25">
      <c r="A7819" s="35">
        <v>2022</v>
      </c>
      <c r="B7819" s="35" t="s">
        <v>15</v>
      </c>
      <c r="C7819" s="35" t="s">
        <v>47</v>
      </c>
      <c r="D7819" s="36">
        <v>17855</v>
      </c>
    </row>
    <row r="7820" spans="1:4" x14ac:dyDescent="0.25">
      <c r="A7820" s="35">
        <v>2022</v>
      </c>
      <c r="B7820" s="35" t="s">
        <v>15</v>
      </c>
      <c r="C7820" s="35" t="s">
        <v>48</v>
      </c>
      <c r="D7820" s="36">
        <v>21694</v>
      </c>
    </row>
    <row r="7821" spans="1:4" x14ac:dyDescent="0.25">
      <c r="A7821" s="35">
        <v>2022</v>
      </c>
      <c r="B7821" s="35" t="s">
        <v>15</v>
      </c>
      <c r="C7821" s="35" t="s">
        <v>49</v>
      </c>
      <c r="D7821" s="36">
        <v>264563</v>
      </c>
    </row>
    <row r="7822" spans="1:4" x14ac:dyDescent="0.25">
      <c r="A7822" s="35">
        <v>2022</v>
      </c>
      <c r="B7822" s="35" t="s">
        <v>4</v>
      </c>
      <c r="C7822" s="35" t="s">
        <v>27</v>
      </c>
      <c r="D7822" s="36">
        <v>479958</v>
      </c>
    </row>
    <row r="7823" spans="1:4" x14ac:dyDescent="0.25">
      <c r="A7823" s="35">
        <v>2022</v>
      </c>
      <c r="B7823" s="35" t="s">
        <v>4</v>
      </c>
      <c r="C7823" s="35" t="s">
        <v>28</v>
      </c>
      <c r="D7823" s="36">
        <v>28213</v>
      </c>
    </row>
    <row r="7824" spans="1:4" x14ac:dyDescent="0.25">
      <c r="A7824" s="35">
        <v>2022</v>
      </c>
      <c r="B7824" s="35" t="s">
        <v>4</v>
      </c>
      <c r="C7824" s="35" t="s">
        <v>29</v>
      </c>
      <c r="D7824" s="36">
        <v>18383</v>
      </c>
    </row>
    <row r="7825" spans="1:4" x14ac:dyDescent="0.25">
      <c r="A7825" s="35">
        <v>2022</v>
      </c>
      <c r="B7825" s="35" t="s">
        <v>4</v>
      </c>
      <c r="C7825" s="35" t="s">
        <v>30</v>
      </c>
      <c r="D7825" s="36">
        <v>18213</v>
      </c>
    </row>
    <row r="7826" spans="1:4" x14ac:dyDescent="0.25">
      <c r="A7826" s="35">
        <v>2022</v>
      </c>
      <c r="B7826" s="35" t="s">
        <v>4</v>
      </c>
      <c r="C7826" s="35" t="s">
        <v>31</v>
      </c>
      <c r="D7826" s="36">
        <v>21709</v>
      </c>
    </row>
    <row r="7827" spans="1:4" x14ac:dyDescent="0.25">
      <c r="A7827" s="35">
        <v>2022</v>
      </c>
      <c r="B7827" s="35" t="s">
        <v>4</v>
      </c>
      <c r="C7827" s="35" t="s">
        <v>32</v>
      </c>
      <c r="D7827" s="36">
        <v>44657</v>
      </c>
    </row>
    <row r="7828" spans="1:4" x14ac:dyDescent="0.25">
      <c r="A7828" s="35">
        <v>2022</v>
      </c>
      <c r="B7828" s="35" t="s">
        <v>4</v>
      </c>
      <c r="C7828" s="35" t="s">
        <v>33</v>
      </c>
      <c r="D7828" s="36">
        <v>40754</v>
      </c>
    </row>
    <row r="7829" spans="1:4" x14ac:dyDescent="0.25">
      <c r="A7829" s="35">
        <v>2022</v>
      </c>
      <c r="B7829" s="35" t="s">
        <v>4</v>
      </c>
      <c r="C7829" s="35" t="s">
        <v>34</v>
      </c>
      <c r="D7829" s="36">
        <v>30154</v>
      </c>
    </row>
    <row r="7830" spans="1:4" x14ac:dyDescent="0.25">
      <c r="A7830" s="35">
        <v>2022</v>
      </c>
      <c r="B7830" s="35" t="s">
        <v>4</v>
      </c>
      <c r="C7830" s="35" t="s">
        <v>35</v>
      </c>
      <c r="D7830" s="36">
        <v>40000</v>
      </c>
    </row>
    <row r="7831" spans="1:4" x14ac:dyDescent="0.25">
      <c r="A7831" s="35">
        <v>2022</v>
      </c>
      <c r="B7831" s="35" t="s">
        <v>4</v>
      </c>
      <c r="C7831" s="35" t="s">
        <v>36</v>
      </c>
      <c r="D7831" s="36">
        <v>56874</v>
      </c>
    </row>
    <row r="7832" spans="1:4" x14ac:dyDescent="0.25">
      <c r="A7832" s="35">
        <v>2022</v>
      </c>
      <c r="B7832" s="35" t="s">
        <v>4</v>
      </c>
      <c r="C7832" s="35" t="s">
        <v>37</v>
      </c>
      <c r="D7832" s="36">
        <v>104229</v>
      </c>
    </row>
    <row r="7833" spans="1:4" x14ac:dyDescent="0.25">
      <c r="A7833" s="35">
        <v>2022</v>
      </c>
      <c r="B7833" s="35" t="s">
        <v>4</v>
      </c>
      <c r="C7833" s="35" t="s">
        <v>38</v>
      </c>
      <c r="D7833" s="36">
        <v>107506</v>
      </c>
    </row>
    <row r="7834" spans="1:4" x14ac:dyDescent="0.25">
      <c r="A7834" s="35">
        <v>2022</v>
      </c>
      <c r="B7834" s="35" t="s">
        <v>4</v>
      </c>
      <c r="C7834" s="35" t="s">
        <v>39</v>
      </c>
      <c r="D7834" s="36">
        <v>27378</v>
      </c>
    </row>
    <row r="7835" spans="1:4" x14ac:dyDescent="0.25">
      <c r="A7835" s="35">
        <v>2022</v>
      </c>
      <c r="B7835" s="35" t="s">
        <v>4</v>
      </c>
      <c r="C7835" s="35" t="s">
        <v>40</v>
      </c>
      <c r="D7835" s="36">
        <v>6993</v>
      </c>
    </row>
    <row r="7836" spans="1:4" x14ac:dyDescent="0.25">
      <c r="A7836" s="35">
        <v>2022</v>
      </c>
      <c r="B7836" s="35" t="s">
        <v>4</v>
      </c>
      <c r="C7836" s="35" t="s">
        <v>41</v>
      </c>
      <c r="D7836" s="36">
        <v>70710</v>
      </c>
    </row>
    <row r="7837" spans="1:4" x14ac:dyDescent="0.25">
      <c r="A7837" s="35">
        <v>2022</v>
      </c>
      <c r="B7837" s="35" t="s">
        <v>4</v>
      </c>
      <c r="C7837" s="35" t="s">
        <v>42</v>
      </c>
      <c r="D7837" s="36">
        <v>39305</v>
      </c>
    </row>
    <row r="7838" spans="1:4" x14ac:dyDescent="0.25">
      <c r="A7838" s="35">
        <v>2022</v>
      </c>
      <c r="B7838" s="35" t="s">
        <v>4</v>
      </c>
      <c r="C7838" s="35" t="s">
        <v>43</v>
      </c>
      <c r="D7838" s="36">
        <v>18438</v>
      </c>
    </row>
    <row r="7839" spans="1:4" x14ac:dyDescent="0.25">
      <c r="A7839" s="35">
        <v>2022</v>
      </c>
      <c r="B7839" s="35" t="s">
        <v>4</v>
      </c>
      <c r="C7839" s="35" t="s">
        <v>44</v>
      </c>
      <c r="D7839" s="36">
        <v>15933</v>
      </c>
    </row>
    <row r="7840" spans="1:4" x14ac:dyDescent="0.25">
      <c r="A7840" s="35">
        <v>2022</v>
      </c>
      <c r="B7840" s="35" t="s">
        <v>4</v>
      </c>
      <c r="C7840" s="35" t="s">
        <v>45</v>
      </c>
      <c r="D7840" s="36">
        <v>16584</v>
      </c>
    </row>
    <row r="7841" spans="1:4" x14ac:dyDescent="0.25">
      <c r="A7841" s="35">
        <v>2022</v>
      </c>
      <c r="B7841" s="35" t="s">
        <v>4</v>
      </c>
      <c r="C7841" s="35" t="s">
        <v>46</v>
      </c>
      <c r="D7841" s="36">
        <v>25825</v>
      </c>
    </row>
    <row r="7842" spans="1:4" x14ac:dyDescent="0.25">
      <c r="A7842" s="35">
        <v>2022</v>
      </c>
      <c r="B7842" s="35" t="s">
        <v>4</v>
      </c>
      <c r="C7842" s="35" t="s">
        <v>47</v>
      </c>
      <c r="D7842" s="36">
        <v>18557</v>
      </c>
    </row>
    <row r="7843" spans="1:4" x14ac:dyDescent="0.25">
      <c r="A7843" s="35">
        <v>2022</v>
      </c>
      <c r="B7843" s="35" t="s">
        <v>4</v>
      </c>
      <c r="C7843" s="35" t="s">
        <v>48</v>
      </c>
      <c r="D7843" s="36">
        <v>21235</v>
      </c>
    </row>
    <row r="7844" spans="1:4" x14ac:dyDescent="0.25">
      <c r="A7844" s="35">
        <v>2022</v>
      </c>
      <c r="B7844" s="35" t="s">
        <v>4</v>
      </c>
      <c r="C7844" s="35" t="s">
        <v>49</v>
      </c>
      <c r="D7844" s="36">
        <v>266189</v>
      </c>
    </row>
    <row r="7845" spans="1:4" x14ac:dyDescent="0.25">
      <c r="A7845" s="35">
        <v>2022</v>
      </c>
      <c r="B7845" s="35" t="s">
        <v>5</v>
      </c>
      <c r="C7845" s="35" t="s">
        <v>27</v>
      </c>
      <c r="D7845" s="36">
        <v>484197</v>
      </c>
    </row>
    <row r="7846" spans="1:4" x14ac:dyDescent="0.25">
      <c r="A7846" s="35">
        <v>2022</v>
      </c>
      <c r="B7846" s="35" t="s">
        <v>5</v>
      </c>
      <c r="C7846" s="35" t="s">
        <v>28</v>
      </c>
      <c r="D7846" s="36">
        <v>28091</v>
      </c>
    </row>
    <row r="7847" spans="1:4" x14ac:dyDescent="0.25">
      <c r="A7847" s="35">
        <v>2022</v>
      </c>
      <c r="B7847" s="35" t="s">
        <v>5</v>
      </c>
      <c r="C7847" s="35" t="s">
        <v>29</v>
      </c>
      <c r="D7847" s="36">
        <v>18665</v>
      </c>
    </row>
    <row r="7848" spans="1:4" x14ac:dyDescent="0.25">
      <c r="A7848" s="35">
        <v>2022</v>
      </c>
      <c r="B7848" s="35" t="s">
        <v>5</v>
      </c>
      <c r="C7848" s="35" t="s">
        <v>30</v>
      </c>
      <c r="D7848" s="36">
        <v>18572</v>
      </c>
    </row>
    <row r="7849" spans="1:4" x14ac:dyDescent="0.25">
      <c r="A7849" s="35">
        <v>2022</v>
      </c>
      <c r="B7849" s="35" t="s">
        <v>5</v>
      </c>
      <c r="C7849" s="35" t="s">
        <v>31</v>
      </c>
      <c r="D7849" s="36">
        <v>21802</v>
      </c>
    </row>
    <row r="7850" spans="1:4" x14ac:dyDescent="0.25">
      <c r="A7850" s="35">
        <v>2022</v>
      </c>
      <c r="B7850" s="35" t="s">
        <v>5</v>
      </c>
      <c r="C7850" s="35" t="s">
        <v>32</v>
      </c>
      <c r="D7850" s="36">
        <v>44262</v>
      </c>
    </row>
    <row r="7851" spans="1:4" x14ac:dyDescent="0.25">
      <c r="A7851" s="35">
        <v>2022</v>
      </c>
      <c r="B7851" s="35" t="s">
        <v>5</v>
      </c>
      <c r="C7851" s="35" t="s">
        <v>33</v>
      </c>
      <c r="D7851" s="36">
        <v>42932</v>
      </c>
    </row>
    <row r="7852" spans="1:4" x14ac:dyDescent="0.25">
      <c r="A7852" s="35">
        <v>2022</v>
      </c>
      <c r="B7852" s="35" t="s">
        <v>5</v>
      </c>
      <c r="C7852" s="35" t="s">
        <v>34</v>
      </c>
      <c r="D7852" s="36">
        <v>30747</v>
      </c>
    </row>
    <row r="7853" spans="1:4" x14ac:dyDescent="0.25">
      <c r="A7853" s="35">
        <v>2022</v>
      </c>
      <c r="B7853" s="35" t="s">
        <v>5</v>
      </c>
      <c r="C7853" s="35" t="s">
        <v>35</v>
      </c>
      <c r="D7853" s="36">
        <v>39513</v>
      </c>
    </row>
    <row r="7854" spans="1:4" x14ac:dyDescent="0.25">
      <c r="A7854" s="35">
        <v>2022</v>
      </c>
      <c r="B7854" s="35" t="s">
        <v>5</v>
      </c>
      <c r="C7854" s="35" t="s">
        <v>36</v>
      </c>
      <c r="D7854" s="36">
        <v>56107</v>
      </c>
    </row>
    <row r="7855" spans="1:4" x14ac:dyDescent="0.25">
      <c r="A7855" s="35">
        <v>2022</v>
      </c>
      <c r="B7855" s="35" t="s">
        <v>5</v>
      </c>
      <c r="C7855" s="35" t="s">
        <v>37</v>
      </c>
      <c r="D7855" s="36">
        <v>101885</v>
      </c>
    </row>
    <row r="7856" spans="1:4" x14ac:dyDescent="0.25">
      <c r="A7856" s="35">
        <v>2022</v>
      </c>
      <c r="B7856" s="35" t="s">
        <v>5</v>
      </c>
      <c r="C7856" s="35" t="s">
        <v>38</v>
      </c>
      <c r="D7856" s="36">
        <v>106493</v>
      </c>
    </row>
    <row r="7857" spans="1:4" x14ac:dyDescent="0.25">
      <c r="A7857" s="35">
        <v>2022</v>
      </c>
      <c r="B7857" s="35" t="s">
        <v>5</v>
      </c>
      <c r="C7857" s="35" t="s">
        <v>39</v>
      </c>
      <c r="D7857" s="36">
        <v>26986</v>
      </c>
    </row>
    <row r="7858" spans="1:4" x14ac:dyDescent="0.25">
      <c r="A7858" s="35">
        <v>2022</v>
      </c>
      <c r="B7858" s="35" t="s">
        <v>5</v>
      </c>
      <c r="C7858" s="35" t="s">
        <v>40</v>
      </c>
      <c r="D7858" s="36">
        <v>6930</v>
      </c>
    </row>
    <row r="7859" spans="1:4" x14ac:dyDescent="0.25">
      <c r="A7859" s="35">
        <v>2022</v>
      </c>
      <c r="B7859" s="35" t="s">
        <v>5</v>
      </c>
      <c r="C7859" s="35" t="s">
        <v>41</v>
      </c>
      <c r="D7859" s="36">
        <v>73736</v>
      </c>
    </row>
    <row r="7860" spans="1:4" x14ac:dyDescent="0.25">
      <c r="A7860" s="35">
        <v>2022</v>
      </c>
      <c r="B7860" s="35" t="s">
        <v>5</v>
      </c>
      <c r="C7860" s="35" t="s">
        <v>42</v>
      </c>
      <c r="D7860" s="36">
        <v>40139</v>
      </c>
    </row>
    <row r="7861" spans="1:4" x14ac:dyDescent="0.25">
      <c r="A7861" s="35">
        <v>2022</v>
      </c>
      <c r="B7861" s="35" t="s">
        <v>5</v>
      </c>
      <c r="C7861" s="35" t="s">
        <v>43</v>
      </c>
      <c r="D7861" s="36">
        <v>19357</v>
      </c>
    </row>
    <row r="7862" spans="1:4" x14ac:dyDescent="0.25">
      <c r="A7862" s="35">
        <v>2022</v>
      </c>
      <c r="B7862" s="35" t="s">
        <v>5</v>
      </c>
      <c r="C7862" s="35" t="s">
        <v>44</v>
      </c>
      <c r="D7862" s="36">
        <v>15784</v>
      </c>
    </row>
    <row r="7863" spans="1:4" x14ac:dyDescent="0.25">
      <c r="A7863" s="35">
        <v>2022</v>
      </c>
      <c r="B7863" s="35" t="s">
        <v>5</v>
      </c>
      <c r="C7863" s="35" t="s">
        <v>45</v>
      </c>
      <c r="D7863" s="36">
        <v>16617</v>
      </c>
    </row>
    <row r="7864" spans="1:4" x14ac:dyDescent="0.25">
      <c r="A7864" s="35">
        <v>2022</v>
      </c>
      <c r="B7864" s="35" t="s">
        <v>5</v>
      </c>
      <c r="C7864" s="35" t="s">
        <v>46</v>
      </c>
      <c r="D7864" s="36">
        <v>25176</v>
      </c>
    </row>
    <row r="7865" spans="1:4" x14ac:dyDescent="0.25">
      <c r="A7865" s="35">
        <v>2022</v>
      </c>
      <c r="B7865" s="35" t="s">
        <v>5</v>
      </c>
      <c r="C7865" s="35" t="s">
        <v>47</v>
      </c>
      <c r="D7865" s="36">
        <v>18814</v>
      </c>
    </row>
    <row r="7866" spans="1:4" x14ac:dyDescent="0.25">
      <c r="A7866" s="35">
        <v>2022</v>
      </c>
      <c r="B7866" s="35" t="s">
        <v>5</v>
      </c>
      <c r="C7866" s="35" t="s">
        <v>48</v>
      </c>
      <c r="D7866" s="36">
        <v>21104</v>
      </c>
    </row>
    <row r="7867" spans="1:4" x14ac:dyDescent="0.25">
      <c r="A7867" s="35">
        <v>2022</v>
      </c>
      <c r="B7867" s="35" t="s">
        <v>5</v>
      </c>
      <c r="C7867" s="35" t="s">
        <v>49</v>
      </c>
      <c r="D7867" s="36">
        <v>266363</v>
      </c>
    </row>
    <row r="7868" spans="1:4" x14ac:dyDescent="0.25">
      <c r="A7868" s="35">
        <v>2022</v>
      </c>
      <c r="B7868" s="35" t="s">
        <v>6</v>
      </c>
      <c r="C7868" s="35" t="s">
        <v>27</v>
      </c>
      <c r="D7868" s="36">
        <v>484288</v>
      </c>
    </row>
    <row r="7869" spans="1:4" x14ac:dyDescent="0.25">
      <c r="A7869" s="35">
        <v>2022</v>
      </c>
      <c r="B7869" s="35" t="s">
        <v>6</v>
      </c>
      <c r="C7869" s="35" t="s">
        <v>28</v>
      </c>
      <c r="D7869" s="36">
        <v>27226</v>
      </c>
    </row>
    <row r="7870" spans="1:4" x14ac:dyDescent="0.25">
      <c r="A7870" s="35">
        <v>2022</v>
      </c>
      <c r="B7870" s="35" t="s">
        <v>6</v>
      </c>
      <c r="C7870" s="35" t="s">
        <v>29</v>
      </c>
      <c r="D7870" s="36">
        <v>15605</v>
      </c>
    </row>
    <row r="7871" spans="1:4" x14ac:dyDescent="0.25">
      <c r="A7871" s="35">
        <v>2022</v>
      </c>
      <c r="B7871" s="35" t="s">
        <v>6</v>
      </c>
      <c r="C7871" s="35" t="s">
        <v>30</v>
      </c>
      <c r="D7871" s="36">
        <v>18213</v>
      </c>
    </row>
    <row r="7872" spans="1:4" x14ac:dyDescent="0.25">
      <c r="A7872" s="35">
        <v>2022</v>
      </c>
      <c r="B7872" s="35" t="s">
        <v>6</v>
      </c>
      <c r="C7872" s="35" t="s">
        <v>31</v>
      </c>
      <c r="D7872" s="36">
        <v>20516</v>
      </c>
    </row>
    <row r="7873" spans="1:4" x14ac:dyDescent="0.25">
      <c r="A7873" s="35">
        <v>2022</v>
      </c>
      <c r="B7873" s="35" t="s">
        <v>6</v>
      </c>
      <c r="C7873" s="35" t="s">
        <v>32</v>
      </c>
      <c r="D7873" s="36">
        <v>47517</v>
      </c>
    </row>
    <row r="7874" spans="1:4" x14ac:dyDescent="0.25">
      <c r="A7874" s="35">
        <v>2022</v>
      </c>
      <c r="B7874" s="35" t="s">
        <v>6</v>
      </c>
      <c r="C7874" s="35" t="s">
        <v>33</v>
      </c>
      <c r="D7874" s="36">
        <v>42260</v>
      </c>
    </row>
    <row r="7875" spans="1:4" x14ac:dyDescent="0.25">
      <c r="A7875" s="35">
        <v>2022</v>
      </c>
      <c r="B7875" s="35" t="s">
        <v>6</v>
      </c>
      <c r="C7875" s="35" t="s">
        <v>34</v>
      </c>
      <c r="D7875" s="36">
        <v>30488</v>
      </c>
    </row>
    <row r="7876" spans="1:4" x14ac:dyDescent="0.25">
      <c r="A7876" s="35">
        <v>2022</v>
      </c>
      <c r="B7876" s="35" t="s">
        <v>6</v>
      </c>
      <c r="C7876" s="35" t="s">
        <v>35</v>
      </c>
      <c r="D7876" s="36">
        <v>40266</v>
      </c>
    </row>
    <row r="7877" spans="1:4" x14ac:dyDescent="0.25">
      <c r="A7877" s="35">
        <v>2022</v>
      </c>
      <c r="B7877" s="35" t="s">
        <v>6</v>
      </c>
      <c r="C7877" s="35" t="s">
        <v>36</v>
      </c>
      <c r="D7877" s="36">
        <v>60684</v>
      </c>
    </row>
    <row r="7878" spans="1:4" x14ac:dyDescent="0.25">
      <c r="A7878" s="35">
        <v>2022</v>
      </c>
      <c r="B7878" s="35" t="s">
        <v>6</v>
      </c>
      <c r="C7878" s="35" t="s">
        <v>37</v>
      </c>
      <c r="D7878" s="36">
        <v>101397</v>
      </c>
    </row>
    <row r="7879" spans="1:4" x14ac:dyDescent="0.25">
      <c r="A7879" s="35">
        <v>2022</v>
      </c>
      <c r="B7879" s="35" t="s">
        <v>6</v>
      </c>
      <c r="C7879" s="35" t="s">
        <v>38</v>
      </c>
      <c r="D7879" s="36">
        <v>110116</v>
      </c>
    </row>
    <row r="7880" spans="1:4" x14ac:dyDescent="0.25">
      <c r="A7880" s="35">
        <v>2022</v>
      </c>
      <c r="B7880" s="35" t="s">
        <v>6</v>
      </c>
      <c r="C7880" s="35" t="s">
        <v>39</v>
      </c>
      <c r="D7880" s="36">
        <v>27832</v>
      </c>
    </row>
    <row r="7881" spans="1:4" x14ac:dyDescent="0.25">
      <c r="A7881" s="35">
        <v>2022</v>
      </c>
      <c r="B7881" s="35" t="s">
        <v>6</v>
      </c>
      <c r="C7881" s="35" t="s">
        <v>40</v>
      </c>
      <c r="D7881" s="36">
        <v>7740</v>
      </c>
    </row>
    <row r="7882" spans="1:4" x14ac:dyDescent="0.25">
      <c r="A7882" s="35">
        <v>2022</v>
      </c>
      <c r="B7882" s="35" t="s">
        <v>6</v>
      </c>
      <c r="C7882" s="35" t="s">
        <v>41</v>
      </c>
      <c r="D7882" s="36">
        <v>71828</v>
      </c>
    </row>
    <row r="7883" spans="1:4" x14ac:dyDescent="0.25">
      <c r="A7883" s="35">
        <v>2022</v>
      </c>
      <c r="B7883" s="35" t="s">
        <v>6</v>
      </c>
      <c r="C7883" s="35" t="s">
        <v>42</v>
      </c>
      <c r="D7883" s="36">
        <v>38968</v>
      </c>
    </row>
    <row r="7884" spans="1:4" x14ac:dyDescent="0.25">
      <c r="A7884" s="35">
        <v>2022</v>
      </c>
      <c r="B7884" s="35" t="s">
        <v>6</v>
      </c>
      <c r="C7884" s="35" t="s">
        <v>43</v>
      </c>
      <c r="D7884" s="36">
        <v>21109</v>
      </c>
    </row>
    <row r="7885" spans="1:4" x14ac:dyDescent="0.25">
      <c r="A7885" s="35">
        <v>2022</v>
      </c>
      <c r="B7885" s="35" t="s">
        <v>6</v>
      </c>
      <c r="C7885" s="35" t="s">
        <v>44</v>
      </c>
      <c r="D7885" s="36">
        <v>18291</v>
      </c>
    </row>
    <row r="7886" spans="1:4" x14ac:dyDescent="0.25">
      <c r="A7886" s="35">
        <v>2022</v>
      </c>
      <c r="B7886" s="35" t="s">
        <v>6</v>
      </c>
      <c r="C7886" s="35" t="s">
        <v>45</v>
      </c>
      <c r="D7886" s="36">
        <v>15674</v>
      </c>
    </row>
    <row r="7887" spans="1:4" x14ac:dyDescent="0.25">
      <c r="A7887" s="35">
        <v>2022</v>
      </c>
      <c r="B7887" s="35" t="s">
        <v>6</v>
      </c>
      <c r="C7887" s="35" t="s">
        <v>46</v>
      </c>
      <c r="D7887" s="36">
        <v>24336</v>
      </c>
    </row>
    <row r="7888" spans="1:4" x14ac:dyDescent="0.25">
      <c r="A7888" s="35">
        <v>2022</v>
      </c>
      <c r="B7888" s="35" t="s">
        <v>6</v>
      </c>
      <c r="C7888" s="35" t="s">
        <v>47</v>
      </c>
      <c r="D7888" s="36">
        <v>20747</v>
      </c>
    </row>
    <row r="7889" spans="1:4" x14ac:dyDescent="0.25">
      <c r="A7889" s="35">
        <v>2022</v>
      </c>
      <c r="B7889" s="35" t="s">
        <v>6</v>
      </c>
      <c r="C7889" s="35" t="s">
        <v>48</v>
      </c>
      <c r="D7889" s="36">
        <v>27365</v>
      </c>
    </row>
    <row r="7890" spans="1:4" x14ac:dyDescent="0.25">
      <c r="A7890" s="35">
        <v>2022</v>
      </c>
      <c r="B7890" s="35" t="s">
        <v>6</v>
      </c>
      <c r="C7890" s="35" t="s">
        <v>49</v>
      </c>
      <c r="D7890" s="36">
        <v>272282</v>
      </c>
    </row>
    <row r="7891" spans="1:4" x14ac:dyDescent="0.25">
      <c r="A7891" s="65">
        <v>2022</v>
      </c>
      <c r="B7891" s="65" t="s">
        <v>7</v>
      </c>
      <c r="C7891" s="65" t="s">
        <v>27</v>
      </c>
      <c r="D7891" s="66">
        <v>519379</v>
      </c>
    </row>
    <row r="7892" spans="1:4" x14ac:dyDescent="0.25">
      <c r="A7892" s="65">
        <v>2022</v>
      </c>
      <c r="B7892" s="65" t="s">
        <v>7</v>
      </c>
      <c r="C7892" s="65" t="s">
        <v>28</v>
      </c>
      <c r="D7892" s="66">
        <v>27190</v>
      </c>
    </row>
    <row r="7893" spans="1:4" x14ac:dyDescent="0.25">
      <c r="A7893" s="65">
        <v>2022</v>
      </c>
      <c r="B7893" s="65" t="s">
        <v>7</v>
      </c>
      <c r="C7893" s="65" t="s">
        <v>29</v>
      </c>
      <c r="D7893" s="66">
        <v>22219</v>
      </c>
    </row>
    <row r="7894" spans="1:4" x14ac:dyDescent="0.25">
      <c r="A7894" s="65">
        <v>2022</v>
      </c>
      <c r="B7894" s="65" t="s">
        <v>7</v>
      </c>
      <c r="C7894" s="65" t="s">
        <v>30</v>
      </c>
      <c r="D7894" s="66">
        <v>21854</v>
      </c>
    </row>
    <row r="7895" spans="1:4" x14ac:dyDescent="0.25">
      <c r="A7895" s="65">
        <v>2022</v>
      </c>
      <c r="B7895" s="65" t="s">
        <v>7</v>
      </c>
      <c r="C7895" s="65" t="s">
        <v>31</v>
      </c>
      <c r="D7895" s="66">
        <v>24876</v>
      </c>
    </row>
    <row r="7896" spans="1:4" x14ac:dyDescent="0.25">
      <c r="A7896" s="65">
        <v>2022</v>
      </c>
      <c r="B7896" s="65" t="s">
        <v>7</v>
      </c>
      <c r="C7896" s="65" t="s">
        <v>32</v>
      </c>
      <c r="D7896" s="66">
        <v>57025</v>
      </c>
    </row>
    <row r="7897" spans="1:4" x14ac:dyDescent="0.25">
      <c r="A7897" s="65">
        <v>2022</v>
      </c>
      <c r="B7897" s="65" t="s">
        <v>7</v>
      </c>
      <c r="C7897" s="65" t="s">
        <v>33</v>
      </c>
      <c r="D7897" s="66">
        <v>48258</v>
      </c>
    </row>
    <row r="7898" spans="1:4" x14ac:dyDescent="0.25">
      <c r="A7898" s="65">
        <v>2022</v>
      </c>
      <c r="B7898" s="65" t="s">
        <v>7</v>
      </c>
      <c r="C7898" s="65" t="s">
        <v>34</v>
      </c>
      <c r="D7898" s="66">
        <v>36007</v>
      </c>
    </row>
    <row r="7899" spans="1:4" x14ac:dyDescent="0.25">
      <c r="A7899" s="65">
        <v>2022</v>
      </c>
      <c r="B7899" s="65" t="s">
        <v>7</v>
      </c>
      <c r="C7899" s="65" t="s">
        <v>35</v>
      </c>
      <c r="D7899" s="66">
        <v>47738</v>
      </c>
    </row>
    <row r="7900" spans="1:4" x14ac:dyDescent="0.25">
      <c r="A7900" s="65">
        <v>2022</v>
      </c>
      <c r="B7900" s="65" t="s">
        <v>7</v>
      </c>
      <c r="C7900" s="65" t="s">
        <v>36</v>
      </c>
      <c r="D7900" s="66">
        <v>70006</v>
      </c>
    </row>
    <row r="7901" spans="1:4" x14ac:dyDescent="0.25">
      <c r="A7901" s="65">
        <v>2022</v>
      </c>
      <c r="B7901" s="65" t="s">
        <v>7</v>
      </c>
      <c r="C7901" s="65" t="s">
        <v>37</v>
      </c>
      <c r="D7901" s="66">
        <v>122764</v>
      </c>
    </row>
    <row r="7902" spans="1:4" x14ac:dyDescent="0.25">
      <c r="A7902" s="65">
        <v>2022</v>
      </c>
      <c r="B7902" s="65" t="s">
        <v>7</v>
      </c>
      <c r="C7902" s="65" t="s">
        <v>38</v>
      </c>
      <c r="D7902" s="66">
        <v>124423</v>
      </c>
    </row>
    <row r="7903" spans="1:4" x14ac:dyDescent="0.25">
      <c r="A7903" s="65">
        <v>2022</v>
      </c>
      <c r="B7903" s="65" t="s">
        <v>7</v>
      </c>
      <c r="C7903" s="65" t="s">
        <v>39</v>
      </c>
      <c r="D7903" s="66">
        <v>32096</v>
      </c>
    </row>
    <row r="7904" spans="1:4" x14ac:dyDescent="0.25">
      <c r="A7904" s="65">
        <v>2022</v>
      </c>
      <c r="B7904" s="65" t="s">
        <v>7</v>
      </c>
      <c r="C7904" s="65" t="s">
        <v>40</v>
      </c>
      <c r="D7904" s="66">
        <v>9889</v>
      </c>
    </row>
    <row r="7905" spans="1:4" x14ac:dyDescent="0.25">
      <c r="A7905" s="65">
        <v>2022</v>
      </c>
      <c r="B7905" s="65" t="s">
        <v>7</v>
      </c>
      <c r="C7905" s="65" t="s">
        <v>41</v>
      </c>
      <c r="D7905" s="66">
        <v>82798</v>
      </c>
    </row>
    <row r="7906" spans="1:4" x14ac:dyDescent="0.25">
      <c r="A7906" s="65">
        <v>2022</v>
      </c>
      <c r="B7906" s="65" t="s">
        <v>7</v>
      </c>
      <c r="C7906" s="65" t="s">
        <v>42</v>
      </c>
      <c r="D7906" s="66">
        <v>46854</v>
      </c>
    </row>
    <row r="7907" spans="1:4" x14ac:dyDescent="0.25">
      <c r="A7907" s="65">
        <v>2022</v>
      </c>
      <c r="B7907" s="65" t="s">
        <v>7</v>
      </c>
      <c r="C7907" s="65" t="s">
        <v>43</v>
      </c>
      <c r="D7907" s="66">
        <v>25641</v>
      </c>
    </row>
    <row r="7908" spans="1:4" x14ac:dyDescent="0.25">
      <c r="A7908" s="65">
        <v>2022</v>
      </c>
      <c r="B7908" s="65" t="s">
        <v>7</v>
      </c>
      <c r="C7908" s="65" t="s">
        <v>44</v>
      </c>
      <c r="D7908" s="66">
        <v>26387</v>
      </c>
    </row>
    <row r="7909" spans="1:4" x14ac:dyDescent="0.25">
      <c r="A7909" s="65">
        <v>2022</v>
      </c>
      <c r="B7909" s="65" t="s">
        <v>7</v>
      </c>
      <c r="C7909" s="65" t="s">
        <v>45</v>
      </c>
      <c r="D7909" s="66">
        <v>21834</v>
      </c>
    </row>
    <row r="7910" spans="1:4" x14ac:dyDescent="0.25">
      <c r="A7910" s="65">
        <v>2022</v>
      </c>
      <c r="B7910" s="65" t="s">
        <v>7</v>
      </c>
      <c r="C7910" s="65" t="s">
        <v>46</v>
      </c>
      <c r="D7910" s="66">
        <v>31241</v>
      </c>
    </row>
    <row r="7911" spans="1:4" x14ac:dyDescent="0.25">
      <c r="A7911" s="65">
        <v>2022</v>
      </c>
      <c r="B7911" s="65" t="s">
        <v>7</v>
      </c>
      <c r="C7911" s="65" t="s">
        <v>47</v>
      </c>
      <c r="D7911" s="66">
        <v>25093</v>
      </c>
    </row>
    <row r="7912" spans="1:4" x14ac:dyDescent="0.25">
      <c r="A7912" s="65">
        <v>2022</v>
      </c>
      <c r="B7912" s="65" t="s">
        <v>7</v>
      </c>
      <c r="C7912" s="65" t="s">
        <v>48</v>
      </c>
      <c r="D7912" s="66">
        <v>47018</v>
      </c>
    </row>
    <row r="7913" spans="1:4" x14ac:dyDescent="0.25">
      <c r="A7913" s="65">
        <v>2022</v>
      </c>
      <c r="B7913" s="65" t="s">
        <v>7</v>
      </c>
      <c r="C7913" s="65" t="s">
        <v>49</v>
      </c>
      <c r="D7913" s="66">
        <v>294478</v>
      </c>
    </row>
    <row r="7914" spans="1:4" x14ac:dyDescent="0.25">
      <c r="A7914" s="122">
        <v>2022</v>
      </c>
      <c r="B7914" s="122" t="s">
        <v>8</v>
      </c>
      <c r="C7914" s="122" t="s">
        <v>27</v>
      </c>
      <c r="D7914" s="123">
        <v>518800</v>
      </c>
    </row>
    <row r="7915" spans="1:4" x14ac:dyDescent="0.25">
      <c r="A7915" s="122">
        <v>2022</v>
      </c>
      <c r="B7915" s="122" t="s">
        <v>8</v>
      </c>
      <c r="C7915" s="122" t="s">
        <v>28</v>
      </c>
      <c r="D7915" s="123">
        <v>25776</v>
      </c>
    </row>
    <row r="7916" spans="1:4" x14ac:dyDescent="0.25">
      <c r="A7916" s="122">
        <v>2022</v>
      </c>
      <c r="B7916" s="122" t="s">
        <v>8</v>
      </c>
      <c r="C7916" s="122" t="s">
        <v>29</v>
      </c>
      <c r="D7916" s="123">
        <v>24002</v>
      </c>
    </row>
    <row r="7917" spans="1:4" x14ac:dyDescent="0.25">
      <c r="A7917" s="122">
        <v>2022</v>
      </c>
      <c r="B7917" s="122" t="s">
        <v>8</v>
      </c>
      <c r="C7917" s="122" t="s">
        <v>30</v>
      </c>
      <c r="D7917" s="123">
        <v>22220</v>
      </c>
    </row>
    <row r="7918" spans="1:4" x14ac:dyDescent="0.25">
      <c r="A7918" s="122">
        <v>2022</v>
      </c>
      <c r="B7918" s="122" t="s">
        <v>8</v>
      </c>
      <c r="C7918" s="122" t="s">
        <v>31</v>
      </c>
      <c r="D7918" s="123">
        <v>24704</v>
      </c>
    </row>
    <row r="7919" spans="1:4" x14ac:dyDescent="0.25">
      <c r="A7919" s="122">
        <v>2022</v>
      </c>
      <c r="B7919" s="122" t="s">
        <v>8</v>
      </c>
      <c r="C7919" s="122" t="s">
        <v>32</v>
      </c>
      <c r="D7919" s="123">
        <v>54175</v>
      </c>
    </row>
    <row r="7920" spans="1:4" x14ac:dyDescent="0.25">
      <c r="A7920" s="122">
        <v>2022</v>
      </c>
      <c r="B7920" s="122" t="s">
        <v>8</v>
      </c>
      <c r="C7920" s="122" t="s">
        <v>33</v>
      </c>
      <c r="D7920" s="123">
        <v>55792</v>
      </c>
    </row>
    <row r="7921" spans="1:4" x14ac:dyDescent="0.25">
      <c r="A7921" s="122">
        <v>2022</v>
      </c>
      <c r="B7921" s="122" t="s">
        <v>8</v>
      </c>
      <c r="C7921" s="122" t="s">
        <v>34</v>
      </c>
      <c r="D7921" s="123">
        <v>37094</v>
      </c>
    </row>
    <row r="7922" spans="1:4" x14ac:dyDescent="0.25">
      <c r="A7922" s="122">
        <v>2022</v>
      </c>
      <c r="B7922" s="122" t="s">
        <v>8</v>
      </c>
      <c r="C7922" s="122" t="s">
        <v>35</v>
      </c>
      <c r="D7922" s="123">
        <v>49893</v>
      </c>
    </row>
    <row r="7923" spans="1:4" x14ac:dyDescent="0.25">
      <c r="A7923" s="122">
        <v>2022</v>
      </c>
      <c r="B7923" s="122" t="s">
        <v>8</v>
      </c>
      <c r="C7923" s="122" t="s">
        <v>36</v>
      </c>
      <c r="D7923" s="123">
        <v>68029</v>
      </c>
    </row>
    <row r="7924" spans="1:4" x14ac:dyDescent="0.25">
      <c r="A7924" s="122">
        <v>2022</v>
      </c>
      <c r="B7924" s="122" t="s">
        <v>8</v>
      </c>
      <c r="C7924" s="122" t="s">
        <v>37</v>
      </c>
      <c r="D7924" s="123">
        <v>120699</v>
      </c>
    </row>
    <row r="7925" spans="1:4" x14ac:dyDescent="0.25">
      <c r="A7925" s="122">
        <v>2022</v>
      </c>
      <c r="B7925" s="122" t="s">
        <v>8</v>
      </c>
      <c r="C7925" s="122" t="s">
        <v>38</v>
      </c>
      <c r="D7925" s="123">
        <v>123996</v>
      </c>
    </row>
    <row r="7926" spans="1:4" x14ac:dyDescent="0.25">
      <c r="A7926" s="122">
        <v>2022</v>
      </c>
      <c r="B7926" s="122" t="s">
        <v>8</v>
      </c>
      <c r="C7926" s="122" t="s">
        <v>39</v>
      </c>
      <c r="D7926" s="123">
        <v>31475</v>
      </c>
    </row>
    <row r="7927" spans="1:4" x14ac:dyDescent="0.25">
      <c r="A7927" s="122">
        <v>2022</v>
      </c>
      <c r="B7927" s="122" t="s">
        <v>8</v>
      </c>
      <c r="C7927" s="122" t="s">
        <v>40</v>
      </c>
      <c r="D7927" s="123">
        <v>9962</v>
      </c>
    </row>
    <row r="7928" spans="1:4" x14ac:dyDescent="0.25">
      <c r="A7928" s="122">
        <v>2022</v>
      </c>
      <c r="B7928" s="122" t="s">
        <v>8</v>
      </c>
      <c r="C7928" s="122" t="s">
        <v>41</v>
      </c>
      <c r="D7928" s="123">
        <v>80141</v>
      </c>
    </row>
    <row r="7929" spans="1:4" x14ac:dyDescent="0.25">
      <c r="A7929" s="122">
        <v>2022</v>
      </c>
      <c r="B7929" s="122" t="s">
        <v>8</v>
      </c>
      <c r="C7929" s="122" t="s">
        <v>42</v>
      </c>
      <c r="D7929" s="123">
        <v>47965</v>
      </c>
    </row>
    <row r="7930" spans="1:4" x14ac:dyDescent="0.25">
      <c r="A7930" s="122">
        <v>2022</v>
      </c>
      <c r="B7930" s="122" t="s">
        <v>8</v>
      </c>
      <c r="C7930" s="122" t="s">
        <v>43</v>
      </c>
      <c r="D7930" s="123">
        <v>24920</v>
      </c>
    </row>
    <row r="7931" spans="1:4" x14ac:dyDescent="0.25">
      <c r="A7931" s="122">
        <v>2022</v>
      </c>
      <c r="B7931" s="122" t="s">
        <v>8</v>
      </c>
      <c r="C7931" s="122" t="s">
        <v>44</v>
      </c>
      <c r="D7931" s="123">
        <v>24897</v>
      </c>
    </row>
    <row r="7932" spans="1:4" x14ac:dyDescent="0.25">
      <c r="A7932" s="122">
        <v>2022</v>
      </c>
      <c r="B7932" s="122" t="s">
        <v>8</v>
      </c>
      <c r="C7932" s="122" t="s">
        <v>45</v>
      </c>
      <c r="D7932" s="123">
        <v>24639</v>
      </c>
    </row>
    <row r="7933" spans="1:4" x14ac:dyDescent="0.25">
      <c r="A7933" s="122">
        <v>2022</v>
      </c>
      <c r="B7933" s="122" t="s">
        <v>8</v>
      </c>
      <c r="C7933" s="122" t="s">
        <v>46</v>
      </c>
      <c r="D7933" s="123">
        <v>36560</v>
      </c>
    </row>
    <row r="7934" spans="1:4" x14ac:dyDescent="0.25">
      <c r="A7934" s="122">
        <v>2022</v>
      </c>
      <c r="B7934" s="122" t="s">
        <v>8</v>
      </c>
      <c r="C7934" s="122" t="s">
        <v>47</v>
      </c>
      <c r="D7934" s="123">
        <v>26478</v>
      </c>
    </row>
    <row r="7935" spans="1:4" x14ac:dyDescent="0.25">
      <c r="A7935" s="122">
        <v>2022</v>
      </c>
      <c r="B7935" s="122" t="s">
        <v>8</v>
      </c>
      <c r="C7935" s="122" t="s">
        <v>48</v>
      </c>
      <c r="D7935" s="123">
        <v>44815</v>
      </c>
    </row>
    <row r="7936" spans="1:4" x14ac:dyDescent="0.25">
      <c r="A7936" s="122">
        <v>2022</v>
      </c>
      <c r="B7936" s="122" t="s">
        <v>8</v>
      </c>
      <c r="C7936" s="122" t="s">
        <v>49</v>
      </c>
      <c r="D7936" s="123">
        <v>291610</v>
      </c>
    </row>
    <row r="7937" spans="1:4" x14ac:dyDescent="0.25">
      <c r="A7937" s="136">
        <v>2022</v>
      </c>
      <c r="B7937" s="136" t="s">
        <v>9</v>
      </c>
      <c r="C7937" s="136" t="s">
        <v>27</v>
      </c>
      <c r="D7937" s="137">
        <v>488699</v>
      </c>
    </row>
    <row r="7938" spans="1:4" x14ac:dyDescent="0.25">
      <c r="A7938" s="136">
        <v>2022</v>
      </c>
      <c r="B7938" s="136" t="s">
        <v>9</v>
      </c>
      <c r="C7938" s="136" t="s">
        <v>28</v>
      </c>
      <c r="D7938" s="137">
        <v>22394</v>
      </c>
    </row>
    <row r="7939" spans="1:4" x14ac:dyDescent="0.25">
      <c r="A7939" s="136">
        <v>2022</v>
      </c>
      <c r="B7939" s="136" t="s">
        <v>9</v>
      </c>
      <c r="C7939" s="136" t="s">
        <v>29</v>
      </c>
      <c r="D7939" s="137">
        <v>18976</v>
      </c>
    </row>
    <row r="7940" spans="1:4" x14ac:dyDescent="0.25">
      <c r="A7940" s="136">
        <v>2022</v>
      </c>
      <c r="B7940" s="136" t="s">
        <v>9</v>
      </c>
      <c r="C7940" s="136" t="s">
        <v>30</v>
      </c>
      <c r="D7940" s="137">
        <v>21368</v>
      </c>
    </row>
    <row r="7941" spans="1:4" x14ac:dyDescent="0.25">
      <c r="A7941" s="136">
        <v>2022</v>
      </c>
      <c r="B7941" s="136" t="s">
        <v>9</v>
      </c>
      <c r="C7941" s="136" t="s">
        <v>31</v>
      </c>
      <c r="D7941" s="137">
        <v>22296</v>
      </c>
    </row>
    <row r="7942" spans="1:4" x14ac:dyDescent="0.25">
      <c r="A7942" s="136">
        <v>2022</v>
      </c>
      <c r="B7942" s="136" t="s">
        <v>9</v>
      </c>
      <c r="C7942" s="136" t="s">
        <v>32</v>
      </c>
      <c r="D7942" s="137">
        <v>47656</v>
      </c>
    </row>
    <row r="7943" spans="1:4" x14ac:dyDescent="0.25">
      <c r="A7943" s="136">
        <v>2022</v>
      </c>
      <c r="B7943" s="136" t="s">
        <v>9</v>
      </c>
      <c r="C7943" s="136" t="s">
        <v>33</v>
      </c>
      <c r="D7943" s="137">
        <v>53639</v>
      </c>
    </row>
    <row r="7944" spans="1:4" x14ac:dyDescent="0.25">
      <c r="A7944" s="136">
        <v>2022</v>
      </c>
      <c r="B7944" s="136" t="s">
        <v>9</v>
      </c>
      <c r="C7944" s="136" t="s">
        <v>34</v>
      </c>
      <c r="D7944" s="137">
        <v>35128</v>
      </c>
    </row>
    <row r="7945" spans="1:4" x14ac:dyDescent="0.25">
      <c r="A7945" s="136">
        <v>2022</v>
      </c>
      <c r="B7945" s="136" t="s">
        <v>9</v>
      </c>
      <c r="C7945" s="136" t="s">
        <v>35</v>
      </c>
      <c r="D7945" s="137">
        <v>47126</v>
      </c>
    </row>
    <row r="7946" spans="1:4" x14ac:dyDescent="0.25">
      <c r="A7946" s="136">
        <v>2022</v>
      </c>
      <c r="B7946" s="136" t="s">
        <v>9</v>
      </c>
      <c r="C7946" s="136" t="s">
        <v>36</v>
      </c>
      <c r="D7946" s="137">
        <v>64600</v>
      </c>
    </row>
    <row r="7947" spans="1:4" x14ac:dyDescent="0.25">
      <c r="A7947" s="136">
        <v>2022</v>
      </c>
      <c r="B7947" s="136" t="s">
        <v>9</v>
      </c>
      <c r="C7947" s="136" t="s">
        <v>37</v>
      </c>
      <c r="D7947" s="137">
        <v>118728</v>
      </c>
    </row>
    <row r="7948" spans="1:4" x14ac:dyDescent="0.25">
      <c r="A7948" s="136">
        <v>2022</v>
      </c>
      <c r="B7948" s="136" t="s">
        <v>9</v>
      </c>
      <c r="C7948" s="136" t="s">
        <v>38</v>
      </c>
      <c r="D7948" s="137">
        <v>117595</v>
      </c>
    </row>
    <row r="7949" spans="1:4" x14ac:dyDescent="0.25">
      <c r="A7949" s="136">
        <v>2022</v>
      </c>
      <c r="B7949" s="136" t="s">
        <v>9</v>
      </c>
      <c r="C7949" s="136" t="s">
        <v>39</v>
      </c>
      <c r="D7949" s="137">
        <v>30047</v>
      </c>
    </row>
    <row r="7950" spans="1:4" x14ac:dyDescent="0.25">
      <c r="A7950" s="136">
        <v>2022</v>
      </c>
      <c r="B7950" s="136" t="s">
        <v>9</v>
      </c>
      <c r="C7950" s="136" t="s">
        <v>40</v>
      </c>
      <c r="D7950" s="137">
        <v>9598</v>
      </c>
    </row>
    <row r="7951" spans="1:4" x14ac:dyDescent="0.25">
      <c r="A7951" s="136">
        <v>2022</v>
      </c>
      <c r="B7951" s="136" t="s">
        <v>9</v>
      </c>
      <c r="C7951" s="136" t="s">
        <v>41</v>
      </c>
      <c r="D7951" s="137">
        <v>72445</v>
      </c>
    </row>
    <row r="7952" spans="1:4" x14ac:dyDescent="0.25">
      <c r="A7952" s="136">
        <v>2022</v>
      </c>
      <c r="B7952" s="136" t="s">
        <v>9</v>
      </c>
      <c r="C7952" s="136" t="s">
        <v>42</v>
      </c>
      <c r="D7952" s="137">
        <v>46296</v>
      </c>
    </row>
    <row r="7953" spans="1:4" x14ac:dyDescent="0.25">
      <c r="A7953" s="136">
        <v>2022</v>
      </c>
      <c r="B7953" s="136" t="s">
        <v>9</v>
      </c>
      <c r="C7953" s="136" t="s">
        <v>43</v>
      </c>
      <c r="D7953" s="137">
        <v>22325</v>
      </c>
    </row>
    <row r="7954" spans="1:4" x14ac:dyDescent="0.25">
      <c r="A7954" s="136">
        <v>2022</v>
      </c>
      <c r="B7954" s="136" t="s">
        <v>9</v>
      </c>
      <c r="C7954" s="136" t="s">
        <v>44</v>
      </c>
      <c r="D7954" s="137">
        <v>23244</v>
      </c>
    </row>
    <row r="7955" spans="1:4" x14ac:dyDescent="0.25">
      <c r="A7955" s="136">
        <v>2022</v>
      </c>
      <c r="B7955" s="136" t="s">
        <v>9</v>
      </c>
      <c r="C7955" s="136" t="s">
        <v>45</v>
      </c>
      <c r="D7955" s="137">
        <v>22745</v>
      </c>
    </row>
    <row r="7956" spans="1:4" x14ac:dyDescent="0.25">
      <c r="A7956" s="136">
        <v>2022</v>
      </c>
      <c r="B7956" s="136" t="s">
        <v>9</v>
      </c>
      <c r="C7956" s="136" t="s">
        <v>46</v>
      </c>
      <c r="D7956" s="137">
        <v>35224</v>
      </c>
    </row>
    <row r="7957" spans="1:4" x14ac:dyDescent="0.25">
      <c r="A7957" s="136">
        <v>2022</v>
      </c>
      <c r="B7957" s="136" t="s">
        <v>9</v>
      </c>
      <c r="C7957" s="136" t="s">
        <v>47</v>
      </c>
      <c r="D7957" s="137">
        <v>24131</v>
      </c>
    </row>
    <row r="7958" spans="1:4" x14ac:dyDescent="0.25">
      <c r="A7958" s="136">
        <v>2022</v>
      </c>
      <c r="B7958" s="136" t="s">
        <v>9</v>
      </c>
      <c r="C7958" s="136" t="s">
        <v>48</v>
      </c>
      <c r="D7958" s="137">
        <v>39714</v>
      </c>
    </row>
    <row r="7959" spans="1:4" x14ac:dyDescent="0.25">
      <c r="A7959" s="136">
        <v>2022</v>
      </c>
      <c r="B7959" s="136" t="s">
        <v>9</v>
      </c>
      <c r="C7959" s="136" t="s">
        <v>49</v>
      </c>
      <c r="D7959" s="137">
        <v>272702</v>
      </c>
    </row>
    <row r="7960" spans="1:4" x14ac:dyDescent="0.25">
      <c r="A7960" s="141">
        <v>2022</v>
      </c>
      <c r="B7960" s="141" t="s">
        <v>10</v>
      </c>
      <c r="C7960" s="141" t="s">
        <v>27</v>
      </c>
      <c r="D7960" s="140">
        <v>482180</v>
      </c>
    </row>
    <row r="7961" spans="1:4" x14ac:dyDescent="0.25">
      <c r="A7961" s="141">
        <v>2022</v>
      </c>
      <c r="B7961" s="141" t="s">
        <v>10</v>
      </c>
      <c r="C7961" s="141" t="s">
        <v>28</v>
      </c>
      <c r="D7961" s="140">
        <v>22321</v>
      </c>
    </row>
    <row r="7962" spans="1:4" x14ac:dyDescent="0.25">
      <c r="A7962" s="141">
        <v>2022</v>
      </c>
      <c r="B7962" s="141" t="s">
        <v>10</v>
      </c>
      <c r="C7962" s="141" t="s">
        <v>29</v>
      </c>
      <c r="D7962" s="140">
        <v>19009</v>
      </c>
    </row>
    <row r="7963" spans="1:4" x14ac:dyDescent="0.25">
      <c r="A7963" s="141">
        <v>2022</v>
      </c>
      <c r="B7963" s="141" t="s">
        <v>10</v>
      </c>
      <c r="C7963" s="141" t="s">
        <v>30</v>
      </c>
      <c r="D7963" s="140">
        <v>21406</v>
      </c>
    </row>
    <row r="7964" spans="1:4" x14ac:dyDescent="0.25">
      <c r="A7964" s="141">
        <v>2022</v>
      </c>
      <c r="B7964" s="141" t="s">
        <v>10</v>
      </c>
      <c r="C7964" s="141" t="s">
        <v>31</v>
      </c>
      <c r="D7964" s="140">
        <v>23017</v>
      </c>
    </row>
    <row r="7965" spans="1:4" x14ac:dyDescent="0.25">
      <c r="A7965" s="141">
        <v>2022</v>
      </c>
      <c r="B7965" s="141" t="s">
        <v>10</v>
      </c>
      <c r="C7965" s="141" t="s">
        <v>32</v>
      </c>
      <c r="D7965" s="140">
        <v>49281</v>
      </c>
    </row>
    <row r="7966" spans="1:4" x14ac:dyDescent="0.25">
      <c r="A7966" s="141">
        <v>2022</v>
      </c>
      <c r="B7966" s="141" t="s">
        <v>10</v>
      </c>
      <c r="C7966" s="141" t="s">
        <v>33</v>
      </c>
      <c r="D7966" s="140">
        <v>52640</v>
      </c>
    </row>
    <row r="7967" spans="1:4" x14ac:dyDescent="0.25">
      <c r="A7967" s="141">
        <v>2022</v>
      </c>
      <c r="B7967" s="141" t="s">
        <v>10</v>
      </c>
      <c r="C7967" s="141" t="s">
        <v>34</v>
      </c>
      <c r="D7967" s="140">
        <v>34602</v>
      </c>
    </row>
    <row r="7968" spans="1:4" x14ac:dyDescent="0.25">
      <c r="A7968" s="141">
        <v>2022</v>
      </c>
      <c r="B7968" s="141" t="s">
        <v>10</v>
      </c>
      <c r="C7968" s="141" t="s">
        <v>35</v>
      </c>
      <c r="D7968" s="140">
        <v>46689</v>
      </c>
    </row>
    <row r="7969" spans="1:4" x14ac:dyDescent="0.25">
      <c r="A7969" s="141">
        <v>2022</v>
      </c>
      <c r="B7969" s="141" t="s">
        <v>10</v>
      </c>
      <c r="C7969" s="141" t="s">
        <v>36</v>
      </c>
      <c r="D7969" s="140">
        <v>63683</v>
      </c>
    </row>
    <row r="7970" spans="1:4" x14ac:dyDescent="0.25">
      <c r="A7970" s="141">
        <v>2022</v>
      </c>
      <c r="B7970" s="141" t="s">
        <v>10</v>
      </c>
      <c r="C7970" s="141" t="s">
        <v>37</v>
      </c>
      <c r="D7970" s="140">
        <v>117276</v>
      </c>
    </row>
    <row r="7971" spans="1:4" x14ac:dyDescent="0.25">
      <c r="A7971" s="141">
        <v>2022</v>
      </c>
      <c r="B7971" s="141" t="s">
        <v>10</v>
      </c>
      <c r="C7971" s="141" t="s">
        <v>38</v>
      </c>
      <c r="D7971" s="140">
        <v>114559</v>
      </c>
    </row>
    <row r="7972" spans="1:4" x14ac:dyDescent="0.25">
      <c r="A7972" s="141">
        <v>2022</v>
      </c>
      <c r="B7972" s="141" t="s">
        <v>10</v>
      </c>
      <c r="C7972" s="141" t="s">
        <v>39</v>
      </c>
      <c r="D7972" s="140">
        <v>29304</v>
      </c>
    </row>
    <row r="7973" spans="1:4" x14ac:dyDescent="0.25">
      <c r="A7973" s="141">
        <v>2022</v>
      </c>
      <c r="B7973" s="141" t="s">
        <v>10</v>
      </c>
      <c r="C7973" s="141" t="s">
        <v>40</v>
      </c>
      <c r="D7973" s="140">
        <v>9577</v>
      </c>
    </row>
    <row r="7974" spans="1:4" x14ac:dyDescent="0.25">
      <c r="A7974" s="141">
        <v>2022</v>
      </c>
      <c r="B7974" s="141" t="s">
        <v>10</v>
      </c>
      <c r="C7974" s="141" t="s">
        <v>41</v>
      </c>
      <c r="D7974" s="140">
        <v>74385</v>
      </c>
    </row>
    <row r="7975" spans="1:4" x14ac:dyDescent="0.25">
      <c r="A7975" s="141">
        <v>2022</v>
      </c>
      <c r="B7975" s="141" t="s">
        <v>10</v>
      </c>
      <c r="C7975" s="141" t="s">
        <v>42</v>
      </c>
      <c r="D7975" s="140">
        <v>46684</v>
      </c>
    </row>
    <row r="7976" spans="1:4" x14ac:dyDescent="0.25">
      <c r="A7976" s="141">
        <v>2022</v>
      </c>
      <c r="B7976" s="141" t="s">
        <v>10</v>
      </c>
      <c r="C7976" s="141" t="s">
        <v>43</v>
      </c>
      <c r="D7976" s="140">
        <v>22678</v>
      </c>
    </row>
    <row r="7977" spans="1:4" x14ac:dyDescent="0.25">
      <c r="A7977" s="141">
        <v>2022</v>
      </c>
      <c r="B7977" s="141" t="s">
        <v>10</v>
      </c>
      <c r="C7977" s="141" t="s">
        <v>44</v>
      </c>
      <c r="D7977" s="140">
        <v>24046</v>
      </c>
    </row>
    <row r="7978" spans="1:4" x14ac:dyDescent="0.25">
      <c r="A7978" s="141">
        <v>2022</v>
      </c>
      <c r="B7978" s="141" t="s">
        <v>10</v>
      </c>
      <c r="C7978" s="141" t="s">
        <v>45</v>
      </c>
      <c r="D7978" s="140">
        <v>21847</v>
      </c>
    </row>
    <row r="7979" spans="1:4" x14ac:dyDescent="0.25">
      <c r="A7979" s="141">
        <v>2022</v>
      </c>
      <c r="B7979" s="141" t="s">
        <v>10</v>
      </c>
      <c r="C7979" s="141" t="s">
        <v>46</v>
      </c>
      <c r="D7979" s="140">
        <v>34963</v>
      </c>
    </row>
    <row r="7980" spans="1:4" x14ac:dyDescent="0.25">
      <c r="A7980" s="141">
        <v>2022</v>
      </c>
      <c r="B7980" s="141" t="s">
        <v>10</v>
      </c>
      <c r="C7980" s="141" t="s">
        <v>47</v>
      </c>
      <c r="D7980" s="140">
        <v>24218</v>
      </c>
    </row>
    <row r="7981" spans="1:4" x14ac:dyDescent="0.25">
      <c r="A7981" s="141">
        <v>2022</v>
      </c>
      <c r="B7981" s="141" t="s">
        <v>10</v>
      </c>
      <c r="C7981" s="141" t="s">
        <v>48</v>
      </c>
      <c r="D7981" s="140">
        <v>40741</v>
      </c>
    </row>
    <row r="7982" spans="1:4" x14ac:dyDescent="0.25">
      <c r="A7982" s="141">
        <v>2022</v>
      </c>
      <c r="B7982" s="141" t="s">
        <v>10</v>
      </c>
      <c r="C7982" s="141" t="s">
        <v>49</v>
      </c>
      <c r="D7982" s="140">
        <v>262918</v>
      </c>
    </row>
    <row r="7983" spans="1:4" x14ac:dyDescent="0.25">
      <c r="A7983" s="144">
        <v>2022</v>
      </c>
      <c r="B7983" s="144" t="s">
        <v>11</v>
      </c>
      <c r="C7983" s="144" t="s">
        <v>27</v>
      </c>
      <c r="D7983" s="145">
        <v>427759</v>
      </c>
    </row>
    <row r="7984" spans="1:4" x14ac:dyDescent="0.25">
      <c r="A7984" s="144">
        <v>2022</v>
      </c>
      <c r="B7984" s="144" t="s">
        <v>11</v>
      </c>
      <c r="C7984" s="144" t="s">
        <v>28</v>
      </c>
      <c r="D7984" s="145">
        <v>22013</v>
      </c>
    </row>
    <row r="7985" spans="1:4" x14ac:dyDescent="0.25">
      <c r="A7985" s="144">
        <v>2022</v>
      </c>
      <c r="B7985" s="144" t="s">
        <v>11</v>
      </c>
      <c r="C7985" s="144" t="s">
        <v>29</v>
      </c>
      <c r="D7985" s="145">
        <v>13582</v>
      </c>
    </row>
    <row r="7986" spans="1:4" x14ac:dyDescent="0.25">
      <c r="A7986" s="144">
        <v>2022</v>
      </c>
      <c r="B7986" s="144" t="s">
        <v>11</v>
      </c>
      <c r="C7986" s="144" t="s">
        <v>30</v>
      </c>
      <c r="D7986" s="145">
        <v>18652</v>
      </c>
    </row>
    <row r="7987" spans="1:4" x14ac:dyDescent="0.25">
      <c r="A7987" s="144">
        <v>2022</v>
      </c>
      <c r="B7987" s="144" t="s">
        <v>11</v>
      </c>
      <c r="C7987" s="144" t="s">
        <v>31</v>
      </c>
      <c r="D7987" s="145">
        <v>20131</v>
      </c>
    </row>
    <row r="7988" spans="1:4" x14ac:dyDescent="0.25">
      <c r="A7988" s="144">
        <v>2022</v>
      </c>
      <c r="B7988" s="144" t="s">
        <v>11</v>
      </c>
      <c r="C7988" s="144" t="s">
        <v>32</v>
      </c>
      <c r="D7988" s="145">
        <v>43348</v>
      </c>
    </row>
    <row r="7989" spans="1:4" x14ac:dyDescent="0.25">
      <c r="A7989" s="144">
        <v>2022</v>
      </c>
      <c r="B7989" s="144" t="s">
        <v>11</v>
      </c>
      <c r="C7989" s="144" t="s">
        <v>33</v>
      </c>
      <c r="D7989" s="145">
        <v>47354</v>
      </c>
    </row>
    <row r="7990" spans="1:4" x14ac:dyDescent="0.25">
      <c r="A7990" s="144">
        <v>2022</v>
      </c>
      <c r="B7990" s="144" t="s">
        <v>11</v>
      </c>
      <c r="C7990" s="144" t="s">
        <v>34</v>
      </c>
      <c r="D7990" s="145">
        <v>30458</v>
      </c>
    </row>
    <row r="7991" spans="1:4" x14ac:dyDescent="0.25">
      <c r="A7991" s="144">
        <v>2022</v>
      </c>
      <c r="B7991" s="144" t="s">
        <v>11</v>
      </c>
      <c r="C7991" s="144" t="s">
        <v>35</v>
      </c>
      <c r="D7991" s="145">
        <v>41871</v>
      </c>
    </row>
    <row r="7992" spans="1:4" x14ac:dyDescent="0.25">
      <c r="A7992" s="144">
        <v>2022</v>
      </c>
      <c r="B7992" s="144" t="s">
        <v>11</v>
      </c>
      <c r="C7992" s="144" t="s">
        <v>36</v>
      </c>
      <c r="D7992" s="145">
        <v>57428</v>
      </c>
    </row>
    <row r="7993" spans="1:4" x14ac:dyDescent="0.25">
      <c r="A7993" s="144">
        <v>2022</v>
      </c>
      <c r="B7993" s="144" t="s">
        <v>11</v>
      </c>
      <c r="C7993" s="144" t="s">
        <v>37</v>
      </c>
      <c r="D7993" s="145">
        <v>106694</v>
      </c>
    </row>
    <row r="7994" spans="1:4" x14ac:dyDescent="0.25">
      <c r="A7994" s="144">
        <v>2022</v>
      </c>
      <c r="B7994" s="144" t="s">
        <v>11</v>
      </c>
      <c r="C7994" s="144" t="s">
        <v>38</v>
      </c>
      <c r="D7994" s="145">
        <v>104760</v>
      </c>
    </row>
    <row r="7995" spans="1:4" x14ac:dyDescent="0.25">
      <c r="A7995" s="144">
        <v>2022</v>
      </c>
      <c r="B7995" s="144" t="s">
        <v>11</v>
      </c>
      <c r="C7995" s="144" t="s">
        <v>39</v>
      </c>
      <c r="D7995" s="145">
        <v>26290</v>
      </c>
    </row>
    <row r="7996" spans="1:4" x14ac:dyDescent="0.25">
      <c r="A7996" s="144">
        <v>2022</v>
      </c>
      <c r="B7996" s="144" t="s">
        <v>11</v>
      </c>
      <c r="C7996" s="144" t="s">
        <v>40</v>
      </c>
      <c r="D7996" s="145">
        <v>8008</v>
      </c>
    </row>
    <row r="7997" spans="1:4" x14ac:dyDescent="0.25">
      <c r="A7997" s="144">
        <v>2022</v>
      </c>
      <c r="B7997" s="144" t="s">
        <v>11</v>
      </c>
      <c r="C7997" s="144" t="s">
        <v>41</v>
      </c>
      <c r="D7997" s="145">
        <v>67917</v>
      </c>
    </row>
    <row r="7998" spans="1:4" x14ac:dyDescent="0.25">
      <c r="A7998" s="144">
        <v>2022</v>
      </c>
      <c r="B7998" s="144" t="s">
        <v>11</v>
      </c>
      <c r="C7998" s="144" t="s">
        <v>42</v>
      </c>
      <c r="D7998" s="145">
        <v>42398</v>
      </c>
    </row>
    <row r="7999" spans="1:4" x14ac:dyDescent="0.25">
      <c r="A7999" s="144">
        <v>2022</v>
      </c>
      <c r="B7999" s="144" t="s">
        <v>11</v>
      </c>
      <c r="C7999" s="144" t="s">
        <v>43</v>
      </c>
      <c r="D7999" s="145">
        <v>19635</v>
      </c>
    </row>
    <row r="8000" spans="1:4" x14ac:dyDescent="0.25">
      <c r="A8000" s="144">
        <v>2022</v>
      </c>
      <c r="B8000" s="144" t="s">
        <v>11</v>
      </c>
      <c r="C8000" s="144" t="s">
        <v>44</v>
      </c>
      <c r="D8000" s="145">
        <v>21071</v>
      </c>
    </row>
    <row r="8001" spans="1:4" x14ac:dyDescent="0.25">
      <c r="A8001" s="144">
        <v>2022</v>
      </c>
      <c r="B8001" s="144" t="s">
        <v>11</v>
      </c>
      <c r="C8001" s="144" t="s">
        <v>45</v>
      </c>
      <c r="D8001" s="145">
        <v>18797</v>
      </c>
    </row>
    <row r="8002" spans="1:4" x14ac:dyDescent="0.25">
      <c r="A8002" s="144">
        <v>2022</v>
      </c>
      <c r="B8002" s="144" t="s">
        <v>11</v>
      </c>
      <c r="C8002" s="144" t="s">
        <v>46</v>
      </c>
      <c r="D8002" s="145">
        <v>30373</v>
      </c>
    </row>
    <row r="8003" spans="1:4" x14ac:dyDescent="0.25">
      <c r="A8003" s="144">
        <v>2022</v>
      </c>
      <c r="B8003" s="144" t="s">
        <v>11</v>
      </c>
      <c r="C8003" s="144" t="s">
        <v>47</v>
      </c>
      <c r="D8003" s="145">
        <v>21617</v>
      </c>
    </row>
    <row r="8004" spans="1:4" x14ac:dyDescent="0.25">
      <c r="A8004" s="144">
        <v>2022</v>
      </c>
      <c r="B8004" s="144" t="s">
        <v>11</v>
      </c>
      <c r="C8004" s="144" t="s">
        <v>48</v>
      </c>
      <c r="D8004" s="145">
        <v>33161</v>
      </c>
    </row>
    <row r="8005" spans="1:4" x14ac:dyDescent="0.25">
      <c r="A8005" s="144">
        <v>2022</v>
      </c>
      <c r="B8005" s="144" t="s">
        <v>11</v>
      </c>
      <c r="C8005" s="144" t="s">
        <v>49</v>
      </c>
      <c r="D8005" s="145">
        <v>248130</v>
      </c>
    </row>
    <row r="8006" spans="1:4" x14ac:dyDescent="0.25">
      <c r="A8006" s="149">
        <v>2023</v>
      </c>
      <c r="B8006" s="149" t="s">
        <v>12</v>
      </c>
      <c r="C8006" s="149" t="s">
        <v>27</v>
      </c>
      <c r="D8006" s="148">
        <v>399363</v>
      </c>
    </row>
    <row r="8007" spans="1:4" x14ac:dyDescent="0.25">
      <c r="A8007" s="149">
        <v>2023</v>
      </c>
      <c r="B8007" s="149" t="s">
        <v>12</v>
      </c>
      <c r="C8007" s="149" t="s">
        <v>28</v>
      </c>
      <c r="D8007" s="148">
        <v>17024</v>
      </c>
    </row>
    <row r="8008" spans="1:4" x14ac:dyDescent="0.25">
      <c r="A8008" s="149">
        <v>2023</v>
      </c>
      <c r="B8008" s="149" t="s">
        <v>12</v>
      </c>
      <c r="C8008" s="149" t="s">
        <v>29</v>
      </c>
      <c r="D8008" s="148">
        <v>12013</v>
      </c>
    </row>
    <row r="8009" spans="1:4" x14ac:dyDescent="0.25">
      <c r="A8009" s="149">
        <v>2023</v>
      </c>
      <c r="B8009" s="149" t="s">
        <v>12</v>
      </c>
      <c r="C8009" s="149" t="s">
        <v>30</v>
      </c>
      <c r="D8009" s="148">
        <v>16886</v>
      </c>
    </row>
    <row r="8010" spans="1:4" x14ac:dyDescent="0.25">
      <c r="A8010" s="149">
        <v>2023</v>
      </c>
      <c r="B8010" s="149" t="s">
        <v>12</v>
      </c>
      <c r="C8010" s="149" t="s">
        <v>31</v>
      </c>
      <c r="D8010" s="148">
        <v>19637</v>
      </c>
    </row>
    <row r="8011" spans="1:4" x14ac:dyDescent="0.25">
      <c r="A8011" s="149">
        <v>2023</v>
      </c>
      <c r="B8011" s="149" t="s">
        <v>12</v>
      </c>
      <c r="C8011" s="149" t="s">
        <v>32</v>
      </c>
      <c r="D8011" s="148">
        <v>39573</v>
      </c>
    </row>
    <row r="8012" spans="1:4" x14ac:dyDescent="0.25">
      <c r="A8012" s="149">
        <v>2023</v>
      </c>
      <c r="B8012" s="149" t="s">
        <v>12</v>
      </c>
      <c r="C8012" s="149" t="s">
        <v>33</v>
      </c>
      <c r="D8012" s="148">
        <v>44526</v>
      </c>
    </row>
    <row r="8013" spans="1:4" x14ac:dyDescent="0.25">
      <c r="A8013" s="149">
        <v>2023</v>
      </c>
      <c r="B8013" s="149" t="s">
        <v>12</v>
      </c>
      <c r="C8013" s="149" t="s">
        <v>34</v>
      </c>
      <c r="D8013" s="148">
        <v>28141</v>
      </c>
    </row>
    <row r="8014" spans="1:4" x14ac:dyDescent="0.25">
      <c r="A8014" s="149">
        <v>2023</v>
      </c>
      <c r="B8014" s="149" t="s">
        <v>12</v>
      </c>
      <c r="C8014" s="149" t="s">
        <v>35</v>
      </c>
      <c r="D8014" s="148">
        <v>37526</v>
      </c>
    </row>
    <row r="8015" spans="1:4" x14ac:dyDescent="0.25">
      <c r="A8015" s="149">
        <v>2023</v>
      </c>
      <c r="B8015" s="149" t="s">
        <v>12</v>
      </c>
      <c r="C8015" s="149" t="s">
        <v>36</v>
      </c>
      <c r="D8015" s="148">
        <v>56616</v>
      </c>
    </row>
    <row r="8016" spans="1:4" x14ac:dyDescent="0.25">
      <c r="A8016" s="149">
        <v>2023</v>
      </c>
      <c r="B8016" s="149" t="s">
        <v>12</v>
      </c>
      <c r="C8016" s="149" t="s">
        <v>37</v>
      </c>
      <c r="D8016" s="148">
        <v>99677</v>
      </c>
    </row>
    <row r="8017" spans="1:4" x14ac:dyDescent="0.25">
      <c r="A8017" s="149">
        <v>2023</v>
      </c>
      <c r="B8017" s="149" t="s">
        <v>12</v>
      </c>
      <c r="C8017" s="149" t="s">
        <v>38</v>
      </c>
      <c r="D8017" s="148">
        <v>93972</v>
      </c>
    </row>
    <row r="8018" spans="1:4" x14ac:dyDescent="0.25">
      <c r="A8018" s="149">
        <v>2023</v>
      </c>
      <c r="B8018" s="149" t="s">
        <v>12</v>
      </c>
      <c r="C8018" s="149" t="s">
        <v>39</v>
      </c>
      <c r="D8018" s="148">
        <v>24686</v>
      </c>
    </row>
    <row r="8019" spans="1:4" x14ac:dyDescent="0.25">
      <c r="A8019" s="149">
        <v>2023</v>
      </c>
      <c r="B8019" s="149" t="s">
        <v>12</v>
      </c>
      <c r="C8019" s="149" t="s">
        <v>40</v>
      </c>
      <c r="D8019" s="148">
        <v>7854</v>
      </c>
    </row>
    <row r="8020" spans="1:4" x14ac:dyDescent="0.25">
      <c r="A8020" s="149">
        <v>2023</v>
      </c>
      <c r="B8020" s="149" t="s">
        <v>12</v>
      </c>
      <c r="C8020" s="149" t="s">
        <v>41</v>
      </c>
      <c r="D8020" s="148">
        <v>63313</v>
      </c>
    </row>
    <row r="8021" spans="1:4" x14ac:dyDescent="0.25">
      <c r="A8021" s="149">
        <v>2023</v>
      </c>
      <c r="B8021" s="149" t="s">
        <v>12</v>
      </c>
      <c r="C8021" s="149" t="s">
        <v>42</v>
      </c>
      <c r="D8021" s="148">
        <v>38282</v>
      </c>
    </row>
    <row r="8022" spans="1:4" x14ac:dyDescent="0.25">
      <c r="A8022" s="149">
        <v>2023</v>
      </c>
      <c r="B8022" s="149" t="s">
        <v>12</v>
      </c>
      <c r="C8022" s="149" t="s">
        <v>43</v>
      </c>
      <c r="D8022" s="148">
        <v>21037</v>
      </c>
    </row>
    <row r="8023" spans="1:4" x14ac:dyDescent="0.25">
      <c r="A8023" s="149">
        <v>2023</v>
      </c>
      <c r="B8023" s="149" t="s">
        <v>12</v>
      </c>
      <c r="C8023" s="149" t="s">
        <v>44</v>
      </c>
      <c r="D8023" s="148">
        <v>19179</v>
      </c>
    </row>
    <row r="8024" spans="1:4" x14ac:dyDescent="0.25">
      <c r="A8024" s="149">
        <v>2023</v>
      </c>
      <c r="B8024" s="149" t="s">
        <v>12</v>
      </c>
      <c r="C8024" s="149" t="s">
        <v>45</v>
      </c>
      <c r="D8024" s="148">
        <v>16750</v>
      </c>
    </row>
    <row r="8025" spans="1:4" x14ac:dyDescent="0.25">
      <c r="A8025" s="149">
        <v>2023</v>
      </c>
      <c r="B8025" s="149" t="s">
        <v>12</v>
      </c>
      <c r="C8025" s="149" t="s">
        <v>46</v>
      </c>
      <c r="D8025" s="148">
        <v>28359</v>
      </c>
    </row>
    <row r="8026" spans="1:4" x14ac:dyDescent="0.25">
      <c r="A8026" s="149">
        <v>2023</v>
      </c>
      <c r="B8026" s="149" t="s">
        <v>12</v>
      </c>
      <c r="C8026" s="149" t="s">
        <v>47</v>
      </c>
      <c r="D8026" s="148">
        <v>20602</v>
      </c>
    </row>
    <row r="8027" spans="1:4" x14ac:dyDescent="0.25">
      <c r="A8027" s="149">
        <v>2023</v>
      </c>
      <c r="B8027" s="149" t="s">
        <v>12</v>
      </c>
      <c r="C8027" s="149" t="s">
        <v>48</v>
      </c>
      <c r="D8027" s="148">
        <v>27867</v>
      </c>
    </row>
    <row r="8028" spans="1:4" x14ac:dyDescent="0.25">
      <c r="A8028" s="149">
        <v>2023</v>
      </c>
      <c r="B8028" s="149" t="s">
        <v>12</v>
      </c>
      <c r="C8028" s="149" t="s">
        <v>49</v>
      </c>
      <c r="D8028" s="148">
        <v>229911</v>
      </c>
    </row>
    <row r="8029" spans="1:4" x14ac:dyDescent="0.25">
      <c r="A8029" s="152">
        <v>2023</v>
      </c>
      <c r="B8029" s="152" t="s">
        <v>13</v>
      </c>
      <c r="C8029" s="152" t="s">
        <v>27</v>
      </c>
      <c r="D8029" s="153">
        <v>399702</v>
      </c>
    </row>
    <row r="8030" spans="1:4" x14ac:dyDescent="0.25">
      <c r="A8030" s="152">
        <v>2023</v>
      </c>
      <c r="B8030" s="152" t="s">
        <v>13</v>
      </c>
      <c r="C8030" s="152" t="s">
        <v>28</v>
      </c>
      <c r="D8030" s="153">
        <v>17874</v>
      </c>
    </row>
    <row r="8031" spans="1:4" x14ac:dyDescent="0.25">
      <c r="A8031" s="152">
        <v>2023</v>
      </c>
      <c r="B8031" s="152" t="s">
        <v>13</v>
      </c>
      <c r="C8031" s="152" t="s">
        <v>29</v>
      </c>
      <c r="D8031" s="153">
        <v>13687</v>
      </c>
    </row>
    <row r="8032" spans="1:4" x14ac:dyDescent="0.25">
      <c r="A8032" s="152">
        <v>2023</v>
      </c>
      <c r="B8032" s="152" t="s">
        <v>13</v>
      </c>
      <c r="C8032" s="152" t="s">
        <v>30</v>
      </c>
      <c r="D8032" s="153">
        <v>16058</v>
      </c>
    </row>
    <row r="8033" spans="1:4" x14ac:dyDescent="0.25">
      <c r="A8033" s="152">
        <v>2023</v>
      </c>
      <c r="B8033" s="152" t="s">
        <v>13</v>
      </c>
      <c r="C8033" s="152" t="s">
        <v>31</v>
      </c>
      <c r="D8033" s="153">
        <v>20648</v>
      </c>
    </row>
    <row r="8034" spans="1:4" x14ac:dyDescent="0.25">
      <c r="A8034" s="152">
        <v>2023</v>
      </c>
      <c r="B8034" s="152" t="s">
        <v>13</v>
      </c>
      <c r="C8034" s="152" t="s">
        <v>32</v>
      </c>
      <c r="D8034" s="153">
        <v>42685</v>
      </c>
    </row>
    <row r="8035" spans="1:4" x14ac:dyDescent="0.25">
      <c r="A8035" s="152">
        <v>2023</v>
      </c>
      <c r="B8035" s="152" t="s">
        <v>13</v>
      </c>
      <c r="C8035" s="152" t="s">
        <v>33</v>
      </c>
      <c r="D8035" s="153">
        <v>42014</v>
      </c>
    </row>
    <row r="8036" spans="1:4" x14ac:dyDescent="0.25">
      <c r="A8036" s="152">
        <v>2023</v>
      </c>
      <c r="B8036" s="152" t="s">
        <v>13</v>
      </c>
      <c r="C8036" s="152" t="s">
        <v>34</v>
      </c>
      <c r="D8036" s="153">
        <v>26901</v>
      </c>
    </row>
    <row r="8037" spans="1:4" x14ac:dyDescent="0.25">
      <c r="A8037" s="152">
        <v>2023</v>
      </c>
      <c r="B8037" s="152" t="s">
        <v>13</v>
      </c>
      <c r="C8037" s="152" t="s">
        <v>35</v>
      </c>
      <c r="D8037" s="153">
        <v>35681</v>
      </c>
    </row>
    <row r="8038" spans="1:4" x14ac:dyDescent="0.25">
      <c r="A8038" s="152">
        <v>2023</v>
      </c>
      <c r="B8038" s="152" t="s">
        <v>13</v>
      </c>
      <c r="C8038" s="152" t="s">
        <v>36</v>
      </c>
      <c r="D8038" s="153">
        <v>55042</v>
      </c>
    </row>
    <row r="8039" spans="1:4" x14ac:dyDescent="0.25">
      <c r="A8039" s="152">
        <v>2023</v>
      </c>
      <c r="B8039" s="152" t="s">
        <v>13</v>
      </c>
      <c r="C8039" s="152" t="s">
        <v>37</v>
      </c>
      <c r="D8039" s="153">
        <v>92318</v>
      </c>
    </row>
    <row r="8040" spans="1:4" x14ac:dyDescent="0.25">
      <c r="A8040" s="152">
        <v>2023</v>
      </c>
      <c r="B8040" s="152" t="s">
        <v>13</v>
      </c>
      <c r="C8040" s="152" t="s">
        <v>38</v>
      </c>
      <c r="D8040" s="153">
        <v>91019</v>
      </c>
    </row>
    <row r="8041" spans="1:4" x14ac:dyDescent="0.25">
      <c r="A8041" s="152">
        <v>2023</v>
      </c>
      <c r="B8041" s="152" t="s">
        <v>13</v>
      </c>
      <c r="C8041" s="152" t="s">
        <v>39</v>
      </c>
      <c r="D8041" s="153">
        <v>23730</v>
      </c>
    </row>
    <row r="8042" spans="1:4" x14ac:dyDescent="0.25">
      <c r="A8042" s="152">
        <v>2023</v>
      </c>
      <c r="B8042" s="152" t="s">
        <v>13</v>
      </c>
      <c r="C8042" s="152" t="s">
        <v>40</v>
      </c>
      <c r="D8042" s="153">
        <v>7396</v>
      </c>
    </row>
    <row r="8043" spans="1:4" x14ac:dyDescent="0.25">
      <c r="A8043" s="152">
        <v>2023</v>
      </c>
      <c r="B8043" s="152" t="s">
        <v>13</v>
      </c>
      <c r="C8043" s="152" t="s">
        <v>41</v>
      </c>
      <c r="D8043" s="153">
        <v>62253</v>
      </c>
    </row>
    <row r="8044" spans="1:4" x14ac:dyDescent="0.25">
      <c r="A8044" s="152">
        <v>2023</v>
      </c>
      <c r="B8044" s="152" t="s">
        <v>13</v>
      </c>
      <c r="C8044" s="152" t="s">
        <v>42</v>
      </c>
      <c r="D8044" s="153">
        <v>36593</v>
      </c>
    </row>
    <row r="8045" spans="1:4" x14ac:dyDescent="0.25">
      <c r="A8045" s="152">
        <v>2023</v>
      </c>
      <c r="B8045" s="152" t="s">
        <v>13</v>
      </c>
      <c r="C8045" s="152" t="s">
        <v>43</v>
      </c>
      <c r="D8045" s="153">
        <v>19221</v>
      </c>
    </row>
    <row r="8046" spans="1:4" x14ac:dyDescent="0.25">
      <c r="A8046" s="152">
        <v>2023</v>
      </c>
      <c r="B8046" s="152" t="s">
        <v>13</v>
      </c>
      <c r="C8046" s="152" t="s">
        <v>44</v>
      </c>
      <c r="D8046" s="153">
        <v>19409</v>
      </c>
    </row>
    <row r="8047" spans="1:4" x14ac:dyDescent="0.25">
      <c r="A8047" s="152">
        <v>2023</v>
      </c>
      <c r="B8047" s="152" t="s">
        <v>13</v>
      </c>
      <c r="C8047" s="152" t="s">
        <v>45</v>
      </c>
      <c r="D8047" s="153">
        <v>19252</v>
      </c>
    </row>
    <row r="8048" spans="1:4" x14ac:dyDescent="0.25">
      <c r="A8048" s="152">
        <v>2023</v>
      </c>
      <c r="B8048" s="152" t="s">
        <v>13</v>
      </c>
      <c r="C8048" s="152" t="s">
        <v>46</v>
      </c>
      <c r="D8048" s="153">
        <v>26209</v>
      </c>
    </row>
    <row r="8049" spans="1:4" x14ac:dyDescent="0.25">
      <c r="A8049" s="152">
        <v>2023</v>
      </c>
      <c r="B8049" s="152" t="s">
        <v>13</v>
      </c>
      <c r="C8049" s="152" t="s">
        <v>47</v>
      </c>
      <c r="D8049" s="153">
        <v>19802</v>
      </c>
    </row>
    <row r="8050" spans="1:4" x14ac:dyDescent="0.25">
      <c r="A8050" s="152">
        <v>2023</v>
      </c>
      <c r="B8050" s="152" t="s">
        <v>13</v>
      </c>
      <c r="C8050" s="152" t="s">
        <v>48</v>
      </c>
      <c r="D8050" s="153">
        <v>25657</v>
      </c>
    </row>
    <row r="8051" spans="1:4" x14ac:dyDescent="0.25">
      <c r="A8051" s="152">
        <v>2023</v>
      </c>
      <c r="B8051" s="152" t="s">
        <v>13</v>
      </c>
      <c r="C8051" s="152" t="s">
        <v>49</v>
      </c>
      <c r="D8051" s="153">
        <v>231463</v>
      </c>
    </row>
    <row r="8052" spans="1:4" x14ac:dyDescent="0.25">
      <c r="A8052" s="157">
        <v>2023</v>
      </c>
      <c r="B8052" s="157" t="s">
        <v>14</v>
      </c>
      <c r="C8052" s="157" t="s">
        <v>27</v>
      </c>
      <c r="D8052" s="158">
        <v>508404</v>
      </c>
    </row>
    <row r="8053" spans="1:4" x14ac:dyDescent="0.25">
      <c r="A8053" s="157">
        <v>2023</v>
      </c>
      <c r="B8053" s="157" t="s">
        <v>14</v>
      </c>
      <c r="C8053" s="157" t="s">
        <v>28</v>
      </c>
      <c r="D8053" s="158">
        <v>23020</v>
      </c>
    </row>
    <row r="8054" spans="1:4" x14ac:dyDescent="0.25">
      <c r="A8054" s="157">
        <v>2023</v>
      </c>
      <c r="B8054" s="157" t="s">
        <v>14</v>
      </c>
      <c r="C8054" s="157" t="s">
        <v>29</v>
      </c>
      <c r="D8054" s="158">
        <v>18738</v>
      </c>
    </row>
    <row r="8055" spans="1:4" x14ac:dyDescent="0.25">
      <c r="A8055" s="157">
        <v>2023</v>
      </c>
      <c r="B8055" s="157" t="s">
        <v>14</v>
      </c>
      <c r="C8055" s="157" t="s">
        <v>30</v>
      </c>
      <c r="D8055" s="158">
        <v>21213</v>
      </c>
    </row>
    <row r="8056" spans="1:4" x14ac:dyDescent="0.25">
      <c r="A8056" s="157">
        <v>2023</v>
      </c>
      <c r="B8056" s="157" t="s">
        <v>14</v>
      </c>
      <c r="C8056" s="157" t="s">
        <v>31</v>
      </c>
      <c r="D8056" s="158">
        <v>25606</v>
      </c>
    </row>
    <row r="8057" spans="1:4" x14ac:dyDescent="0.25">
      <c r="A8057" s="157">
        <v>2023</v>
      </c>
      <c r="B8057" s="157" t="s">
        <v>14</v>
      </c>
      <c r="C8057" s="157" t="s">
        <v>32</v>
      </c>
      <c r="D8057" s="158">
        <v>57902</v>
      </c>
    </row>
    <row r="8058" spans="1:4" x14ac:dyDescent="0.25">
      <c r="A8058" s="157">
        <v>2023</v>
      </c>
      <c r="B8058" s="157" t="s">
        <v>14</v>
      </c>
      <c r="C8058" s="157" t="s">
        <v>33</v>
      </c>
      <c r="D8058" s="158">
        <v>60106</v>
      </c>
    </row>
    <row r="8059" spans="1:4" x14ac:dyDescent="0.25">
      <c r="A8059" s="157">
        <v>2023</v>
      </c>
      <c r="B8059" s="157" t="s">
        <v>14</v>
      </c>
      <c r="C8059" s="157" t="s">
        <v>34</v>
      </c>
      <c r="D8059" s="158">
        <v>35895</v>
      </c>
    </row>
    <row r="8060" spans="1:4" x14ac:dyDescent="0.25">
      <c r="A8060" s="157">
        <v>2023</v>
      </c>
      <c r="B8060" s="157" t="s">
        <v>14</v>
      </c>
      <c r="C8060" s="157" t="s">
        <v>35</v>
      </c>
      <c r="D8060" s="158">
        <v>45084</v>
      </c>
    </row>
    <row r="8061" spans="1:4" x14ac:dyDescent="0.25">
      <c r="A8061" s="157">
        <v>2023</v>
      </c>
      <c r="B8061" s="157" t="s">
        <v>14</v>
      </c>
      <c r="C8061" s="157" t="s">
        <v>36</v>
      </c>
      <c r="D8061" s="158">
        <v>68221</v>
      </c>
    </row>
    <row r="8062" spans="1:4" x14ac:dyDescent="0.25">
      <c r="A8062" s="157">
        <v>2023</v>
      </c>
      <c r="B8062" s="157" t="s">
        <v>14</v>
      </c>
      <c r="C8062" s="157" t="s">
        <v>37</v>
      </c>
      <c r="D8062" s="158">
        <v>117541</v>
      </c>
    </row>
    <row r="8063" spans="1:4" x14ac:dyDescent="0.25">
      <c r="A8063" s="157">
        <v>2023</v>
      </c>
      <c r="B8063" s="157" t="s">
        <v>14</v>
      </c>
      <c r="C8063" s="157" t="s">
        <v>38</v>
      </c>
      <c r="D8063" s="158">
        <v>118142</v>
      </c>
    </row>
    <row r="8064" spans="1:4" x14ac:dyDescent="0.25">
      <c r="A8064" s="157">
        <v>2023</v>
      </c>
      <c r="B8064" s="157" t="s">
        <v>14</v>
      </c>
      <c r="C8064" s="157" t="s">
        <v>39</v>
      </c>
      <c r="D8064" s="158">
        <v>30832</v>
      </c>
    </row>
    <row r="8065" spans="1:4" x14ac:dyDescent="0.25">
      <c r="A8065" s="157">
        <v>2023</v>
      </c>
      <c r="B8065" s="157" t="s">
        <v>14</v>
      </c>
      <c r="C8065" s="157" t="s">
        <v>40</v>
      </c>
      <c r="D8065" s="158">
        <v>10014</v>
      </c>
    </row>
    <row r="8066" spans="1:4" x14ac:dyDescent="0.25">
      <c r="A8066" s="157">
        <v>2023</v>
      </c>
      <c r="B8066" s="157" t="s">
        <v>14</v>
      </c>
      <c r="C8066" s="157" t="s">
        <v>41</v>
      </c>
      <c r="D8066" s="158">
        <v>82310</v>
      </c>
    </row>
    <row r="8067" spans="1:4" x14ac:dyDescent="0.25">
      <c r="A8067" s="157">
        <v>2023</v>
      </c>
      <c r="B8067" s="157" t="s">
        <v>14</v>
      </c>
      <c r="C8067" s="157" t="s">
        <v>42</v>
      </c>
      <c r="D8067" s="158">
        <v>49388</v>
      </c>
    </row>
    <row r="8068" spans="1:4" x14ac:dyDescent="0.25">
      <c r="A8068" s="157">
        <v>2023</v>
      </c>
      <c r="B8068" s="157" t="s">
        <v>14</v>
      </c>
      <c r="C8068" s="157" t="s">
        <v>43</v>
      </c>
      <c r="D8068" s="158">
        <v>23865</v>
      </c>
    </row>
    <row r="8069" spans="1:4" x14ac:dyDescent="0.25">
      <c r="A8069" s="157">
        <v>2023</v>
      </c>
      <c r="B8069" s="157" t="s">
        <v>14</v>
      </c>
      <c r="C8069" s="157" t="s">
        <v>44</v>
      </c>
      <c r="D8069" s="158">
        <v>27511</v>
      </c>
    </row>
    <row r="8070" spans="1:4" x14ac:dyDescent="0.25">
      <c r="A8070" s="157">
        <v>2023</v>
      </c>
      <c r="B8070" s="157" t="s">
        <v>14</v>
      </c>
      <c r="C8070" s="157" t="s">
        <v>45</v>
      </c>
      <c r="D8070" s="158">
        <v>27046</v>
      </c>
    </row>
    <row r="8071" spans="1:4" x14ac:dyDescent="0.25">
      <c r="A8071" s="157">
        <v>2023</v>
      </c>
      <c r="B8071" s="157" t="s">
        <v>14</v>
      </c>
      <c r="C8071" s="157" t="s">
        <v>46</v>
      </c>
      <c r="D8071" s="158">
        <v>32897</v>
      </c>
    </row>
    <row r="8072" spans="1:4" x14ac:dyDescent="0.25">
      <c r="A8072" s="157">
        <v>2023</v>
      </c>
      <c r="B8072" s="157" t="s">
        <v>14</v>
      </c>
      <c r="C8072" s="157" t="s">
        <v>47</v>
      </c>
      <c r="D8072" s="158">
        <v>26193</v>
      </c>
    </row>
    <row r="8073" spans="1:4" x14ac:dyDescent="0.25">
      <c r="A8073" s="157">
        <v>2023</v>
      </c>
      <c r="B8073" s="157" t="s">
        <v>14</v>
      </c>
      <c r="C8073" s="157" t="s">
        <v>48</v>
      </c>
      <c r="D8073" s="158">
        <v>37614</v>
      </c>
    </row>
    <row r="8074" spans="1:4" x14ac:dyDescent="0.25">
      <c r="A8074" s="157">
        <v>2023</v>
      </c>
      <c r="B8074" s="157" t="s">
        <v>14</v>
      </c>
      <c r="C8074" s="157" t="s">
        <v>49</v>
      </c>
      <c r="D8074" s="158">
        <v>289419</v>
      </c>
    </row>
    <row r="8075" spans="1:4" x14ac:dyDescent="0.25">
      <c r="A8075" s="164">
        <v>2023</v>
      </c>
      <c r="B8075" s="164" t="s">
        <v>15</v>
      </c>
      <c r="C8075" s="164" t="s">
        <v>27</v>
      </c>
      <c r="D8075" s="165">
        <v>474104</v>
      </c>
    </row>
    <row r="8076" spans="1:4" x14ac:dyDescent="0.25">
      <c r="A8076" s="164">
        <v>2023</v>
      </c>
      <c r="B8076" s="164" t="s">
        <v>15</v>
      </c>
      <c r="C8076" s="164" t="s">
        <v>28</v>
      </c>
      <c r="D8076" s="165">
        <v>21386</v>
      </c>
    </row>
    <row r="8077" spans="1:4" x14ac:dyDescent="0.25">
      <c r="A8077" s="164">
        <v>2023</v>
      </c>
      <c r="B8077" s="164" t="s">
        <v>15</v>
      </c>
      <c r="C8077" s="164" t="s">
        <v>29</v>
      </c>
      <c r="D8077" s="165">
        <v>21788</v>
      </c>
    </row>
    <row r="8078" spans="1:4" x14ac:dyDescent="0.25">
      <c r="A8078" s="164">
        <v>2023</v>
      </c>
      <c r="B8078" s="164" t="s">
        <v>15</v>
      </c>
      <c r="C8078" s="164" t="s">
        <v>30</v>
      </c>
      <c r="D8078" s="165">
        <v>19345</v>
      </c>
    </row>
    <row r="8079" spans="1:4" x14ac:dyDescent="0.25">
      <c r="A8079" s="164">
        <v>2023</v>
      </c>
      <c r="B8079" s="164" t="s">
        <v>15</v>
      </c>
      <c r="C8079" s="164" t="s">
        <v>31</v>
      </c>
      <c r="D8079" s="165">
        <v>25854</v>
      </c>
    </row>
    <row r="8080" spans="1:4" x14ac:dyDescent="0.25">
      <c r="A8080" s="164">
        <v>2023</v>
      </c>
      <c r="B8080" s="164" t="s">
        <v>15</v>
      </c>
      <c r="C8080" s="164" t="s">
        <v>32</v>
      </c>
      <c r="D8080" s="165">
        <v>55155</v>
      </c>
    </row>
    <row r="8081" spans="1:4" x14ac:dyDescent="0.25">
      <c r="A8081" s="164">
        <v>2023</v>
      </c>
      <c r="B8081" s="164" t="s">
        <v>15</v>
      </c>
      <c r="C8081" s="164" t="s">
        <v>33</v>
      </c>
      <c r="D8081" s="165">
        <v>54413</v>
      </c>
    </row>
    <row r="8082" spans="1:4" x14ac:dyDescent="0.25">
      <c r="A8082" s="164">
        <v>2023</v>
      </c>
      <c r="B8082" s="164" t="s">
        <v>15</v>
      </c>
      <c r="C8082" s="164" t="s">
        <v>34</v>
      </c>
      <c r="D8082" s="165">
        <v>34223</v>
      </c>
    </row>
    <row r="8083" spans="1:4" x14ac:dyDescent="0.25">
      <c r="A8083" s="164">
        <v>2023</v>
      </c>
      <c r="B8083" s="164" t="s">
        <v>15</v>
      </c>
      <c r="C8083" s="164" t="s">
        <v>35</v>
      </c>
      <c r="D8083" s="165">
        <v>42918</v>
      </c>
    </row>
    <row r="8084" spans="1:4" x14ac:dyDescent="0.25">
      <c r="A8084" s="164">
        <v>2023</v>
      </c>
      <c r="B8084" s="164" t="s">
        <v>15</v>
      </c>
      <c r="C8084" s="164" t="s">
        <v>36</v>
      </c>
      <c r="D8084" s="165">
        <v>64681</v>
      </c>
    </row>
    <row r="8085" spans="1:4" x14ac:dyDescent="0.25">
      <c r="A8085" s="164">
        <v>2023</v>
      </c>
      <c r="B8085" s="164" t="s">
        <v>15</v>
      </c>
      <c r="C8085" s="164" t="s">
        <v>37</v>
      </c>
      <c r="D8085" s="165">
        <v>114683</v>
      </c>
    </row>
    <row r="8086" spans="1:4" x14ac:dyDescent="0.25">
      <c r="A8086" s="164">
        <v>2023</v>
      </c>
      <c r="B8086" s="164" t="s">
        <v>15</v>
      </c>
      <c r="C8086" s="164" t="s">
        <v>38</v>
      </c>
      <c r="D8086" s="165">
        <v>113660</v>
      </c>
    </row>
    <row r="8087" spans="1:4" x14ac:dyDescent="0.25">
      <c r="A8087" s="164">
        <v>2023</v>
      </c>
      <c r="B8087" s="164" t="s">
        <v>15</v>
      </c>
      <c r="C8087" s="164" t="s">
        <v>39</v>
      </c>
      <c r="D8087" s="165">
        <v>31105</v>
      </c>
    </row>
    <row r="8088" spans="1:4" x14ac:dyDescent="0.25">
      <c r="A8088" s="164">
        <v>2023</v>
      </c>
      <c r="B8088" s="164" t="s">
        <v>15</v>
      </c>
      <c r="C8088" s="164" t="s">
        <v>40</v>
      </c>
      <c r="D8088" s="165">
        <v>9822</v>
      </c>
    </row>
    <row r="8089" spans="1:4" x14ac:dyDescent="0.25">
      <c r="A8089" s="164">
        <v>2023</v>
      </c>
      <c r="B8089" s="164" t="s">
        <v>15</v>
      </c>
      <c r="C8089" s="164" t="s">
        <v>41</v>
      </c>
      <c r="D8089" s="165">
        <v>79424</v>
      </c>
    </row>
    <row r="8090" spans="1:4" x14ac:dyDescent="0.25">
      <c r="A8090" s="164">
        <v>2023</v>
      </c>
      <c r="B8090" s="164" t="s">
        <v>15</v>
      </c>
      <c r="C8090" s="164" t="s">
        <v>42</v>
      </c>
      <c r="D8090" s="165">
        <v>45831</v>
      </c>
    </row>
    <row r="8091" spans="1:4" x14ac:dyDescent="0.25">
      <c r="A8091" s="164">
        <v>2023</v>
      </c>
      <c r="B8091" s="164" t="s">
        <v>15</v>
      </c>
      <c r="C8091" s="164" t="s">
        <v>43</v>
      </c>
      <c r="D8091" s="165">
        <v>22439</v>
      </c>
    </row>
    <row r="8092" spans="1:4" x14ac:dyDescent="0.25">
      <c r="A8092" s="164">
        <v>2023</v>
      </c>
      <c r="B8092" s="164" t="s">
        <v>15</v>
      </c>
      <c r="C8092" s="164" t="s">
        <v>44</v>
      </c>
      <c r="D8092" s="165">
        <v>23679</v>
      </c>
    </row>
    <row r="8093" spans="1:4" x14ac:dyDescent="0.25">
      <c r="A8093" s="164">
        <v>2023</v>
      </c>
      <c r="B8093" s="164" t="s">
        <v>15</v>
      </c>
      <c r="C8093" s="164" t="s">
        <v>45</v>
      </c>
      <c r="D8093" s="165">
        <v>25640</v>
      </c>
    </row>
    <row r="8094" spans="1:4" x14ac:dyDescent="0.25">
      <c r="A8094" s="164">
        <v>2023</v>
      </c>
      <c r="B8094" s="164" t="s">
        <v>15</v>
      </c>
      <c r="C8094" s="164" t="s">
        <v>46</v>
      </c>
      <c r="D8094" s="165">
        <v>31525</v>
      </c>
    </row>
    <row r="8095" spans="1:4" x14ac:dyDescent="0.25">
      <c r="A8095" s="164">
        <v>2023</v>
      </c>
      <c r="B8095" s="164" t="s">
        <v>15</v>
      </c>
      <c r="C8095" s="164" t="s">
        <v>47</v>
      </c>
      <c r="D8095" s="165">
        <v>25333</v>
      </c>
    </row>
    <row r="8096" spans="1:4" x14ac:dyDescent="0.25">
      <c r="A8096" s="164">
        <v>2023</v>
      </c>
      <c r="B8096" s="164" t="s">
        <v>15</v>
      </c>
      <c r="C8096" s="164" t="s">
        <v>48</v>
      </c>
      <c r="D8096" s="165">
        <v>32565</v>
      </c>
    </row>
    <row r="8097" spans="1:4" x14ac:dyDescent="0.25">
      <c r="A8097" s="164">
        <v>2023</v>
      </c>
      <c r="B8097" s="164" t="s">
        <v>15</v>
      </c>
      <c r="C8097" s="164" t="s">
        <v>49</v>
      </c>
      <c r="D8097" s="165">
        <v>277682</v>
      </c>
    </row>
    <row r="8098" spans="1:4" x14ac:dyDescent="0.25">
      <c r="A8098" s="172">
        <v>2023</v>
      </c>
      <c r="B8098" s="172" t="s">
        <v>4</v>
      </c>
      <c r="C8098" s="172" t="s">
        <v>27</v>
      </c>
      <c r="D8098" s="173">
        <v>523744</v>
      </c>
    </row>
    <row r="8099" spans="1:4" x14ac:dyDescent="0.25">
      <c r="A8099" s="172">
        <v>2023</v>
      </c>
      <c r="B8099" s="172" t="s">
        <v>4</v>
      </c>
      <c r="C8099" s="172" t="s">
        <v>28</v>
      </c>
      <c r="D8099" s="173">
        <v>24117</v>
      </c>
    </row>
    <row r="8100" spans="1:4" x14ac:dyDescent="0.25">
      <c r="A8100" s="172">
        <v>2023</v>
      </c>
      <c r="B8100" s="172" t="s">
        <v>4</v>
      </c>
      <c r="C8100" s="172" t="s">
        <v>29</v>
      </c>
      <c r="D8100" s="173">
        <v>23723</v>
      </c>
    </row>
    <row r="8101" spans="1:4" x14ac:dyDescent="0.25">
      <c r="A8101" s="172">
        <v>2023</v>
      </c>
      <c r="B8101" s="172" t="s">
        <v>4</v>
      </c>
      <c r="C8101" s="172" t="s">
        <v>30</v>
      </c>
      <c r="D8101" s="173">
        <v>20417</v>
      </c>
    </row>
    <row r="8102" spans="1:4" x14ac:dyDescent="0.25">
      <c r="A8102" s="172">
        <v>2023</v>
      </c>
      <c r="B8102" s="172" t="s">
        <v>4</v>
      </c>
      <c r="C8102" s="172" t="s">
        <v>31</v>
      </c>
      <c r="D8102" s="173">
        <v>26176</v>
      </c>
    </row>
    <row r="8103" spans="1:4" x14ac:dyDescent="0.25">
      <c r="A8103" s="172">
        <v>2023</v>
      </c>
      <c r="B8103" s="172" t="s">
        <v>4</v>
      </c>
      <c r="C8103" s="172" t="s">
        <v>32</v>
      </c>
      <c r="D8103" s="173">
        <v>57948</v>
      </c>
    </row>
    <row r="8104" spans="1:4" x14ac:dyDescent="0.25">
      <c r="A8104" s="172">
        <v>2023</v>
      </c>
      <c r="B8104" s="172" t="s">
        <v>4</v>
      </c>
      <c r="C8104" s="172" t="s">
        <v>33</v>
      </c>
      <c r="D8104" s="173">
        <v>60136</v>
      </c>
    </row>
    <row r="8105" spans="1:4" x14ac:dyDescent="0.25">
      <c r="A8105" s="172">
        <v>2023</v>
      </c>
      <c r="B8105" s="172" t="s">
        <v>4</v>
      </c>
      <c r="C8105" s="172" t="s">
        <v>34</v>
      </c>
      <c r="D8105" s="173">
        <v>35446</v>
      </c>
    </row>
    <row r="8106" spans="1:4" x14ac:dyDescent="0.25">
      <c r="A8106" s="172">
        <v>2023</v>
      </c>
      <c r="B8106" s="172" t="s">
        <v>4</v>
      </c>
      <c r="C8106" s="172" t="s">
        <v>35</v>
      </c>
      <c r="D8106" s="173">
        <v>44337</v>
      </c>
    </row>
    <row r="8107" spans="1:4" x14ac:dyDescent="0.25">
      <c r="A8107" s="172">
        <v>2023</v>
      </c>
      <c r="B8107" s="172" t="s">
        <v>4</v>
      </c>
      <c r="C8107" s="172" t="s">
        <v>36</v>
      </c>
      <c r="D8107" s="173">
        <v>68899</v>
      </c>
    </row>
    <row r="8108" spans="1:4" x14ac:dyDescent="0.25">
      <c r="A8108" s="172">
        <v>2023</v>
      </c>
      <c r="B8108" s="172" t="s">
        <v>4</v>
      </c>
      <c r="C8108" s="172" t="s">
        <v>37</v>
      </c>
      <c r="D8108" s="173">
        <v>118077</v>
      </c>
    </row>
    <row r="8109" spans="1:4" x14ac:dyDescent="0.25">
      <c r="A8109" s="172">
        <v>2023</v>
      </c>
      <c r="B8109" s="172" t="s">
        <v>4</v>
      </c>
      <c r="C8109" s="172" t="s">
        <v>38</v>
      </c>
      <c r="D8109" s="173">
        <v>117402</v>
      </c>
    </row>
    <row r="8110" spans="1:4" x14ac:dyDescent="0.25">
      <c r="A8110" s="172">
        <v>2023</v>
      </c>
      <c r="B8110" s="172" t="s">
        <v>4</v>
      </c>
      <c r="C8110" s="172" t="s">
        <v>39</v>
      </c>
      <c r="D8110" s="173">
        <v>30686</v>
      </c>
    </row>
    <row r="8111" spans="1:4" x14ac:dyDescent="0.25">
      <c r="A8111" s="172">
        <v>2023</v>
      </c>
      <c r="B8111" s="172" t="s">
        <v>4</v>
      </c>
      <c r="C8111" s="172" t="s">
        <v>40</v>
      </c>
      <c r="D8111" s="173">
        <v>10150</v>
      </c>
    </row>
    <row r="8112" spans="1:4" x14ac:dyDescent="0.25">
      <c r="A8112" s="172">
        <v>2023</v>
      </c>
      <c r="B8112" s="172" t="s">
        <v>4</v>
      </c>
      <c r="C8112" s="172" t="s">
        <v>41</v>
      </c>
      <c r="D8112" s="173">
        <v>81961</v>
      </c>
    </row>
    <row r="8113" spans="1:4" x14ac:dyDescent="0.25">
      <c r="A8113" s="172">
        <v>2023</v>
      </c>
      <c r="B8113" s="172" t="s">
        <v>4</v>
      </c>
      <c r="C8113" s="172" t="s">
        <v>42</v>
      </c>
      <c r="D8113" s="173">
        <v>47066</v>
      </c>
    </row>
    <row r="8114" spans="1:4" x14ac:dyDescent="0.25">
      <c r="A8114" s="172">
        <v>2023</v>
      </c>
      <c r="B8114" s="172" t="s">
        <v>4</v>
      </c>
      <c r="C8114" s="172" t="s">
        <v>43</v>
      </c>
      <c r="D8114" s="173">
        <v>22705</v>
      </c>
    </row>
    <row r="8115" spans="1:4" x14ac:dyDescent="0.25">
      <c r="A8115" s="172">
        <v>2023</v>
      </c>
      <c r="B8115" s="172" t="s">
        <v>4</v>
      </c>
      <c r="C8115" s="172" t="s">
        <v>44</v>
      </c>
      <c r="D8115" s="173">
        <v>22350</v>
      </c>
    </row>
    <row r="8116" spans="1:4" x14ac:dyDescent="0.25">
      <c r="A8116" s="172">
        <v>2023</v>
      </c>
      <c r="B8116" s="172" t="s">
        <v>4</v>
      </c>
      <c r="C8116" s="172" t="s">
        <v>45</v>
      </c>
      <c r="D8116" s="173">
        <v>25888</v>
      </c>
    </row>
    <row r="8117" spans="1:4" x14ac:dyDescent="0.25">
      <c r="A8117" s="172">
        <v>2023</v>
      </c>
      <c r="B8117" s="172" t="s">
        <v>4</v>
      </c>
      <c r="C8117" s="172" t="s">
        <v>46</v>
      </c>
      <c r="D8117" s="173">
        <v>33575</v>
      </c>
    </row>
    <row r="8118" spans="1:4" x14ac:dyDescent="0.25">
      <c r="A8118" s="172">
        <v>2023</v>
      </c>
      <c r="B8118" s="172" t="s">
        <v>4</v>
      </c>
      <c r="C8118" s="172" t="s">
        <v>47</v>
      </c>
      <c r="D8118" s="173">
        <v>26351</v>
      </c>
    </row>
    <row r="8119" spans="1:4" x14ac:dyDescent="0.25">
      <c r="A8119" s="172">
        <v>2023</v>
      </c>
      <c r="B8119" s="172" t="s">
        <v>4</v>
      </c>
      <c r="C8119" s="172" t="s">
        <v>48</v>
      </c>
      <c r="D8119" s="173">
        <v>33630</v>
      </c>
    </row>
    <row r="8120" spans="1:4" x14ac:dyDescent="0.25">
      <c r="A8120" s="172">
        <v>2023</v>
      </c>
      <c r="B8120" s="172" t="s">
        <v>4</v>
      </c>
      <c r="C8120" s="172" t="s">
        <v>49</v>
      </c>
      <c r="D8120" s="173">
        <v>287571</v>
      </c>
    </row>
    <row r="8121" spans="1:4" x14ac:dyDescent="0.25">
      <c r="A8121" s="179">
        <v>2023</v>
      </c>
      <c r="B8121" s="179" t="s">
        <v>5</v>
      </c>
      <c r="C8121" s="179" t="s">
        <v>27</v>
      </c>
      <c r="D8121" s="178">
        <v>510075</v>
      </c>
    </row>
    <row r="8122" spans="1:4" x14ac:dyDescent="0.25">
      <c r="A8122" s="179">
        <v>2023</v>
      </c>
      <c r="B8122" s="179" t="s">
        <v>5</v>
      </c>
      <c r="C8122" s="179" t="s">
        <v>28</v>
      </c>
      <c r="D8122" s="178">
        <v>23832</v>
      </c>
    </row>
    <row r="8123" spans="1:4" x14ac:dyDescent="0.25">
      <c r="A8123" s="179">
        <v>2023</v>
      </c>
      <c r="B8123" s="179" t="s">
        <v>5</v>
      </c>
      <c r="C8123" s="179" t="s">
        <v>29</v>
      </c>
      <c r="D8123" s="178">
        <v>26243</v>
      </c>
    </row>
    <row r="8124" spans="1:4" x14ac:dyDescent="0.25">
      <c r="A8124" s="179">
        <v>2023</v>
      </c>
      <c r="B8124" s="179" t="s">
        <v>5</v>
      </c>
      <c r="C8124" s="179" t="s">
        <v>30</v>
      </c>
      <c r="D8124" s="178">
        <v>20257</v>
      </c>
    </row>
    <row r="8125" spans="1:4" x14ac:dyDescent="0.25">
      <c r="A8125" s="179">
        <v>2023</v>
      </c>
      <c r="B8125" s="179" t="s">
        <v>5</v>
      </c>
      <c r="C8125" s="179" t="s">
        <v>31</v>
      </c>
      <c r="D8125" s="178">
        <v>25101</v>
      </c>
    </row>
    <row r="8126" spans="1:4" x14ac:dyDescent="0.25">
      <c r="A8126" s="179">
        <v>2023</v>
      </c>
      <c r="B8126" s="179" t="s">
        <v>5</v>
      </c>
      <c r="C8126" s="179" t="s">
        <v>32</v>
      </c>
      <c r="D8126" s="178">
        <v>48381</v>
      </c>
    </row>
    <row r="8127" spans="1:4" x14ac:dyDescent="0.25">
      <c r="A8127" s="179">
        <v>2023</v>
      </c>
      <c r="B8127" s="179" t="s">
        <v>5</v>
      </c>
      <c r="C8127" s="179" t="s">
        <v>33</v>
      </c>
      <c r="D8127" s="178">
        <v>59473</v>
      </c>
    </row>
    <row r="8128" spans="1:4" x14ac:dyDescent="0.25">
      <c r="A8128" s="179">
        <v>2023</v>
      </c>
      <c r="B8128" s="179" t="s">
        <v>5</v>
      </c>
      <c r="C8128" s="179" t="s">
        <v>34</v>
      </c>
      <c r="D8128" s="178">
        <v>36347</v>
      </c>
    </row>
    <row r="8129" spans="1:4" x14ac:dyDescent="0.25">
      <c r="A8129" s="179">
        <v>2023</v>
      </c>
      <c r="B8129" s="179" t="s">
        <v>5</v>
      </c>
      <c r="C8129" s="179" t="s">
        <v>35</v>
      </c>
      <c r="D8129" s="178">
        <v>42894</v>
      </c>
    </row>
    <row r="8130" spans="1:4" x14ac:dyDescent="0.25">
      <c r="A8130" s="179">
        <v>2023</v>
      </c>
      <c r="B8130" s="179" t="s">
        <v>5</v>
      </c>
      <c r="C8130" s="179" t="s">
        <v>36</v>
      </c>
      <c r="D8130" s="178">
        <v>66068</v>
      </c>
    </row>
    <row r="8131" spans="1:4" x14ac:dyDescent="0.25">
      <c r="A8131" s="179">
        <v>2023</v>
      </c>
      <c r="B8131" s="179" t="s">
        <v>5</v>
      </c>
      <c r="C8131" s="179" t="s">
        <v>37</v>
      </c>
      <c r="D8131" s="178">
        <v>114365</v>
      </c>
    </row>
    <row r="8132" spans="1:4" x14ac:dyDescent="0.25">
      <c r="A8132" s="179">
        <v>2023</v>
      </c>
      <c r="B8132" s="179" t="s">
        <v>5</v>
      </c>
      <c r="C8132" s="179" t="s">
        <v>38</v>
      </c>
      <c r="D8132" s="178">
        <v>115966</v>
      </c>
    </row>
    <row r="8133" spans="1:4" x14ac:dyDescent="0.25">
      <c r="A8133" s="179">
        <v>2023</v>
      </c>
      <c r="B8133" s="179" t="s">
        <v>5</v>
      </c>
      <c r="C8133" s="179" t="s">
        <v>39</v>
      </c>
      <c r="D8133" s="178">
        <v>29246</v>
      </c>
    </row>
    <row r="8134" spans="1:4" x14ac:dyDescent="0.25">
      <c r="A8134" s="179">
        <v>2023</v>
      </c>
      <c r="B8134" s="179" t="s">
        <v>5</v>
      </c>
      <c r="C8134" s="179" t="s">
        <v>40</v>
      </c>
      <c r="D8134" s="178">
        <v>10095</v>
      </c>
    </row>
    <row r="8135" spans="1:4" x14ac:dyDescent="0.25">
      <c r="A8135" s="179">
        <v>2023</v>
      </c>
      <c r="B8135" s="179" t="s">
        <v>5</v>
      </c>
      <c r="C8135" s="179" t="s">
        <v>41</v>
      </c>
      <c r="D8135" s="178">
        <v>74203</v>
      </c>
    </row>
    <row r="8136" spans="1:4" x14ac:dyDescent="0.25">
      <c r="A8136" s="179">
        <v>2023</v>
      </c>
      <c r="B8136" s="179" t="s">
        <v>5</v>
      </c>
      <c r="C8136" s="179" t="s">
        <v>42</v>
      </c>
      <c r="D8136" s="178">
        <v>44843</v>
      </c>
    </row>
    <row r="8137" spans="1:4" x14ac:dyDescent="0.25">
      <c r="A8137" s="179">
        <v>2023</v>
      </c>
      <c r="B8137" s="179" t="s">
        <v>5</v>
      </c>
      <c r="C8137" s="179" t="s">
        <v>43</v>
      </c>
      <c r="D8137" s="178">
        <v>22413</v>
      </c>
    </row>
    <row r="8138" spans="1:4" x14ac:dyDescent="0.25">
      <c r="A8138" s="179">
        <v>2023</v>
      </c>
      <c r="B8138" s="179" t="s">
        <v>5</v>
      </c>
      <c r="C8138" s="179" t="s">
        <v>44</v>
      </c>
      <c r="D8138" s="178">
        <v>21734</v>
      </c>
    </row>
    <row r="8139" spans="1:4" x14ac:dyDescent="0.25">
      <c r="A8139" s="179">
        <v>2023</v>
      </c>
      <c r="B8139" s="179" t="s">
        <v>5</v>
      </c>
      <c r="C8139" s="179" t="s">
        <v>45</v>
      </c>
      <c r="D8139" s="178">
        <v>21593</v>
      </c>
    </row>
    <row r="8140" spans="1:4" x14ac:dyDescent="0.25">
      <c r="A8140" s="179">
        <v>2023</v>
      </c>
      <c r="B8140" s="179" t="s">
        <v>5</v>
      </c>
      <c r="C8140" s="179" t="s">
        <v>46</v>
      </c>
      <c r="D8140" s="178">
        <v>32212</v>
      </c>
    </row>
    <row r="8141" spans="1:4" x14ac:dyDescent="0.25">
      <c r="A8141" s="179">
        <v>2023</v>
      </c>
      <c r="B8141" s="179" t="s">
        <v>5</v>
      </c>
      <c r="C8141" s="179" t="s">
        <v>47</v>
      </c>
      <c r="D8141" s="178">
        <v>24676</v>
      </c>
    </row>
    <row r="8142" spans="1:4" x14ac:dyDescent="0.25">
      <c r="A8142" s="179">
        <v>2023</v>
      </c>
      <c r="B8142" s="179" t="s">
        <v>5</v>
      </c>
      <c r="C8142" s="179" t="s">
        <v>48</v>
      </c>
      <c r="D8142" s="178">
        <v>35095</v>
      </c>
    </row>
    <row r="8143" spans="1:4" x14ac:dyDescent="0.25">
      <c r="A8143" s="179">
        <v>2023</v>
      </c>
      <c r="B8143" s="179" t="s">
        <v>5</v>
      </c>
      <c r="C8143" s="179" t="s">
        <v>49</v>
      </c>
      <c r="D8143" s="178">
        <v>266416</v>
      </c>
    </row>
    <row r="8144" spans="1:4" x14ac:dyDescent="0.25">
      <c r="A8144" s="213">
        <v>2023</v>
      </c>
      <c r="B8144" s="213" t="s">
        <v>6</v>
      </c>
      <c r="C8144" s="213" t="s">
        <v>27</v>
      </c>
      <c r="D8144" s="211">
        <v>527149</v>
      </c>
    </row>
    <row r="8145" spans="1:4" x14ac:dyDescent="0.25">
      <c r="A8145" s="213">
        <v>2023</v>
      </c>
      <c r="B8145" s="213" t="s">
        <v>6</v>
      </c>
      <c r="C8145" s="213" t="s">
        <v>28</v>
      </c>
      <c r="D8145" s="211">
        <v>23123</v>
      </c>
    </row>
    <row r="8146" spans="1:4" x14ac:dyDescent="0.25">
      <c r="A8146" s="213">
        <v>2023</v>
      </c>
      <c r="B8146" s="213" t="s">
        <v>6</v>
      </c>
      <c r="C8146" s="213" t="s">
        <v>29</v>
      </c>
      <c r="D8146" s="211">
        <v>23243</v>
      </c>
    </row>
    <row r="8147" spans="1:4" x14ac:dyDescent="0.25">
      <c r="A8147" s="213">
        <v>2023</v>
      </c>
      <c r="B8147" s="213" t="s">
        <v>6</v>
      </c>
      <c r="C8147" s="213" t="s">
        <v>30</v>
      </c>
      <c r="D8147" s="211">
        <v>19949</v>
      </c>
    </row>
    <row r="8148" spans="1:4" x14ac:dyDescent="0.25">
      <c r="A8148" s="213">
        <v>2023</v>
      </c>
      <c r="B8148" s="213" t="s">
        <v>6</v>
      </c>
      <c r="C8148" s="213" t="s">
        <v>31</v>
      </c>
      <c r="D8148" s="211">
        <v>23748</v>
      </c>
    </row>
    <row r="8149" spans="1:4" x14ac:dyDescent="0.25">
      <c r="A8149" s="213">
        <v>2023</v>
      </c>
      <c r="B8149" s="213" t="s">
        <v>6</v>
      </c>
      <c r="C8149" s="213" t="s">
        <v>32</v>
      </c>
      <c r="D8149" s="211">
        <v>46719</v>
      </c>
    </row>
    <row r="8150" spans="1:4" x14ac:dyDescent="0.25">
      <c r="A8150" s="213">
        <v>2023</v>
      </c>
      <c r="B8150" s="213" t="s">
        <v>6</v>
      </c>
      <c r="C8150" s="213" t="s">
        <v>33</v>
      </c>
      <c r="D8150" s="211">
        <v>50226</v>
      </c>
    </row>
    <row r="8151" spans="1:4" x14ac:dyDescent="0.25">
      <c r="A8151" s="213">
        <v>2023</v>
      </c>
      <c r="B8151" s="213" t="s">
        <v>6</v>
      </c>
      <c r="C8151" s="213" t="s">
        <v>34</v>
      </c>
      <c r="D8151" s="211">
        <v>36046</v>
      </c>
    </row>
    <row r="8152" spans="1:4" x14ac:dyDescent="0.25">
      <c r="A8152" s="213">
        <v>2023</v>
      </c>
      <c r="B8152" s="213" t="s">
        <v>6</v>
      </c>
      <c r="C8152" s="213" t="s">
        <v>35</v>
      </c>
      <c r="D8152" s="211">
        <v>42576</v>
      </c>
    </row>
    <row r="8153" spans="1:4" x14ac:dyDescent="0.25">
      <c r="A8153" s="213">
        <v>2023</v>
      </c>
      <c r="B8153" s="213" t="s">
        <v>6</v>
      </c>
      <c r="C8153" s="213" t="s">
        <v>36</v>
      </c>
      <c r="D8153" s="211">
        <v>62394</v>
      </c>
    </row>
    <row r="8154" spans="1:4" x14ac:dyDescent="0.25">
      <c r="A8154" s="213">
        <v>2023</v>
      </c>
      <c r="B8154" s="213" t="s">
        <v>6</v>
      </c>
      <c r="C8154" s="213" t="s">
        <v>37</v>
      </c>
      <c r="D8154" s="211">
        <v>112812</v>
      </c>
    </row>
    <row r="8155" spans="1:4" x14ac:dyDescent="0.25">
      <c r="A8155" s="213">
        <v>2023</v>
      </c>
      <c r="B8155" s="213" t="s">
        <v>6</v>
      </c>
      <c r="C8155" s="213" t="s">
        <v>38</v>
      </c>
      <c r="D8155" s="211">
        <v>111357</v>
      </c>
    </row>
    <row r="8156" spans="1:4" x14ac:dyDescent="0.25">
      <c r="A8156" s="213">
        <v>2023</v>
      </c>
      <c r="B8156" s="213" t="s">
        <v>6</v>
      </c>
      <c r="C8156" s="213" t="s">
        <v>39</v>
      </c>
      <c r="D8156" s="211">
        <v>27637</v>
      </c>
    </row>
    <row r="8157" spans="1:4" x14ac:dyDescent="0.25">
      <c r="A8157" s="213">
        <v>2023</v>
      </c>
      <c r="B8157" s="213" t="s">
        <v>6</v>
      </c>
      <c r="C8157" s="213" t="s">
        <v>40</v>
      </c>
      <c r="D8157" s="211">
        <v>9355</v>
      </c>
    </row>
    <row r="8158" spans="1:4" x14ac:dyDescent="0.25">
      <c r="A8158" s="213">
        <v>2023</v>
      </c>
      <c r="B8158" s="213" t="s">
        <v>6</v>
      </c>
      <c r="C8158" s="213" t="s">
        <v>41</v>
      </c>
      <c r="D8158" s="211">
        <v>69132</v>
      </c>
    </row>
    <row r="8159" spans="1:4" x14ac:dyDescent="0.25">
      <c r="A8159" s="213">
        <v>2023</v>
      </c>
      <c r="B8159" s="213" t="s">
        <v>6</v>
      </c>
      <c r="C8159" s="213" t="s">
        <v>42</v>
      </c>
      <c r="D8159" s="211">
        <v>42561</v>
      </c>
    </row>
    <row r="8160" spans="1:4" x14ac:dyDescent="0.25">
      <c r="A8160" s="213">
        <v>2023</v>
      </c>
      <c r="B8160" s="213" t="s">
        <v>6</v>
      </c>
      <c r="C8160" s="213" t="s">
        <v>43</v>
      </c>
      <c r="D8160" s="211">
        <v>20054</v>
      </c>
    </row>
    <row r="8161" spans="1:4" x14ac:dyDescent="0.25">
      <c r="A8161" s="213">
        <v>2023</v>
      </c>
      <c r="B8161" s="213" t="s">
        <v>6</v>
      </c>
      <c r="C8161" s="213" t="s">
        <v>44</v>
      </c>
      <c r="D8161" s="211">
        <v>20098</v>
      </c>
    </row>
    <row r="8162" spans="1:4" x14ac:dyDescent="0.25">
      <c r="A8162" s="213">
        <v>2023</v>
      </c>
      <c r="B8162" s="213" t="s">
        <v>6</v>
      </c>
      <c r="C8162" s="213" t="s">
        <v>45</v>
      </c>
      <c r="D8162" s="211">
        <v>17317</v>
      </c>
    </row>
    <row r="8163" spans="1:4" x14ac:dyDescent="0.25">
      <c r="A8163" s="213">
        <v>2023</v>
      </c>
      <c r="B8163" s="213" t="s">
        <v>6</v>
      </c>
      <c r="C8163" s="213" t="s">
        <v>46</v>
      </c>
      <c r="D8163" s="211">
        <v>28290</v>
      </c>
    </row>
    <row r="8164" spans="1:4" x14ac:dyDescent="0.25">
      <c r="A8164" s="213">
        <v>2023</v>
      </c>
      <c r="B8164" s="213" t="s">
        <v>6</v>
      </c>
      <c r="C8164" s="213" t="s">
        <v>47</v>
      </c>
      <c r="D8164" s="211">
        <v>21171</v>
      </c>
    </row>
    <row r="8165" spans="1:4" x14ac:dyDescent="0.25">
      <c r="A8165" s="213">
        <v>2023</v>
      </c>
      <c r="B8165" s="213" t="s">
        <v>6</v>
      </c>
      <c r="C8165" s="213" t="s">
        <v>48</v>
      </c>
      <c r="D8165" s="211">
        <v>29527</v>
      </c>
    </row>
    <row r="8166" spans="1:4" x14ac:dyDescent="0.25">
      <c r="A8166" s="213">
        <v>2023</v>
      </c>
      <c r="B8166" s="213" t="s">
        <v>6</v>
      </c>
      <c r="C8166" s="213" t="s">
        <v>49</v>
      </c>
      <c r="D8166" s="211">
        <v>274871</v>
      </c>
    </row>
  </sheetData>
  <mergeCells count="2">
    <mergeCell ref="AM1:AN1"/>
    <mergeCell ref="AO1:AP1"/>
  </mergeCells>
  <phoneticPr fontId="28" type="noConversion"/>
  <pageMargins left="0.7" right="0.7" top="0.75" bottom="0.75" header="0.3" footer="0.3"/>
  <ignoredErrors>
    <ignoredError sqref="AO1:AP355" formula="1"/>
  </ignoredErrors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showGridLines="0" zoomScale="90" zoomScaleNormal="90" workbookViewId="0">
      <selection activeCell="F31" sqref="F31:F32"/>
    </sheetView>
  </sheetViews>
  <sheetFormatPr baseColWidth="10" defaultRowHeight="12.75" x14ac:dyDescent="0.2"/>
  <cols>
    <col min="1" max="1" width="5.85546875" style="15" customWidth="1"/>
    <col min="2" max="2" width="9.28515625" style="15" customWidth="1"/>
    <col min="3" max="3" width="22.42578125" style="15" customWidth="1"/>
    <col min="4" max="4" width="14" style="15" customWidth="1"/>
    <col min="5" max="5" width="18.140625" style="15" customWidth="1"/>
    <col min="6" max="7" width="11.140625" style="15" customWidth="1"/>
    <col min="8" max="256" width="11.42578125" style="15"/>
    <col min="257" max="257" width="5.85546875" style="15" customWidth="1"/>
    <col min="258" max="258" width="9" style="15" customWidth="1"/>
    <col min="259" max="259" width="21.28515625" style="15" customWidth="1"/>
    <col min="260" max="512" width="11.42578125" style="15"/>
    <col min="513" max="513" width="5.85546875" style="15" customWidth="1"/>
    <col min="514" max="514" width="9" style="15" customWidth="1"/>
    <col min="515" max="515" width="21.28515625" style="15" customWidth="1"/>
    <col min="516" max="768" width="11.42578125" style="15"/>
    <col min="769" max="769" width="5.85546875" style="15" customWidth="1"/>
    <col min="770" max="770" width="9" style="15" customWidth="1"/>
    <col min="771" max="771" width="21.28515625" style="15" customWidth="1"/>
    <col min="772" max="1024" width="11.42578125" style="15"/>
    <col min="1025" max="1025" width="5.85546875" style="15" customWidth="1"/>
    <col min="1026" max="1026" width="9" style="15" customWidth="1"/>
    <col min="1027" max="1027" width="21.28515625" style="15" customWidth="1"/>
    <col min="1028" max="1280" width="11.42578125" style="15"/>
    <col min="1281" max="1281" width="5.85546875" style="15" customWidth="1"/>
    <col min="1282" max="1282" width="9" style="15" customWidth="1"/>
    <col min="1283" max="1283" width="21.28515625" style="15" customWidth="1"/>
    <col min="1284" max="1536" width="11.42578125" style="15"/>
    <col min="1537" max="1537" width="5.85546875" style="15" customWidth="1"/>
    <col min="1538" max="1538" width="9" style="15" customWidth="1"/>
    <col min="1539" max="1539" width="21.28515625" style="15" customWidth="1"/>
    <col min="1540" max="1792" width="11.42578125" style="15"/>
    <col min="1793" max="1793" width="5.85546875" style="15" customWidth="1"/>
    <col min="1794" max="1794" width="9" style="15" customWidth="1"/>
    <col min="1795" max="1795" width="21.28515625" style="15" customWidth="1"/>
    <col min="1796" max="2048" width="11.42578125" style="15"/>
    <col min="2049" max="2049" width="5.85546875" style="15" customWidth="1"/>
    <col min="2050" max="2050" width="9" style="15" customWidth="1"/>
    <col min="2051" max="2051" width="21.28515625" style="15" customWidth="1"/>
    <col min="2052" max="2304" width="11.42578125" style="15"/>
    <col min="2305" max="2305" width="5.85546875" style="15" customWidth="1"/>
    <col min="2306" max="2306" width="9" style="15" customWidth="1"/>
    <col min="2307" max="2307" width="21.28515625" style="15" customWidth="1"/>
    <col min="2308" max="2560" width="11.42578125" style="15"/>
    <col min="2561" max="2561" width="5.85546875" style="15" customWidth="1"/>
    <col min="2562" max="2562" width="9" style="15" customWidth="1"/>
    <col min="2563" max="2563" width="21.28515625" style="15" customWidth="1"/>
    <col min="2564" max="2816" width="11.42578125" style="15"/>
    <col min="2817" max="2817" width="5.85546875" style="15" customWidth="1"/>
    <col min="2818" max="2818" width="9" style="15" customWidth="1"/>
    <col min="2819" max="2819" width="21.28515625" style="15" customWidth="1"/>
    <col min="2820" max="3072" width="11.42578125" style="15"/>
    <col min="3073" max="3073" width="5.85546875" style="15" customWidth="1"/>
    <col min="3074" max="3074" width="9" style="15" customWidth="1"/>
    <col min="3075" max="3075" width="21.28515625" style="15" customWidth="1"/>
    <col min="3076" max="3328" width="11.42578125" style="15"/>
    <col min="3329" max="3329" width="5.85546875" style="15" customWidth="1"/>
    <col min="3330" max="3330" width="9" style="15" customWidth="1"/>
    <col min="3331" max="3331" width="21.28515625" style="15" customWidth="1"/>
    <col min="3332" max="3584" width="11.42578125" style="15"/>
    <col min="3585" max="3585" width="5.85546875" style="15" customWidth="1"/>
    <col min="3586" max="3586" width="9" style="15" customWidth="1"/>
    <col min="3587" max="3587" width="21.28515625" style="15" customWidth="1"/>
    <col min="3588" max="3840" width="11.42578125" style="15"/>
    <col min="3841" max="3841" width="5.85546875" style="15" customWidth="1"/>
    <col min="3842" max="3842" width="9" style="15" customWidth="1"/>
    <col min="3843" max="3843" width="21.28515625" style="15" customWidth="1"/>
    <col min="3844" max="4096" width="11.42578125" style="15"/>
    <col min="4097" max="4097" width="5.85546875" style="15" customWidth="1"/>
    <col min="4098" max="4098" width="9" style="15" customWidth="1"/>
    <col min="4099" max="4099" width="21.28515625" style="15" customWidth="1"/>
    <col min="4100" max="4352" width="11.42578125" style="15"/>
    <col min="4353" max="4353" width="5.85546875" style="15" customWidth="1"/>
    <col min="4354" max="4354" width="9" style="15" customWidth="1"/>
    <col min="4355" max="4355" width="21.28515625" style="15" customWidth="1"/>
    <col min="4356" max="4608" width="11.42578125" style="15"/>
    <col min="4609" max="4609" width="5.85546875" style="15" customWidth="1"/>
    <col min="4610" max="4610" width="9" style="15" customWidth="1"/>
    <col min="4611" max="4611" width="21.28515625" style="15" customWidth="1"/>
    <col min="4612" max="4864" width="11.42578125" style="15"/>
    <col min="4865" max="4865" width="5.85546875" style="15" customWidth="1"/>
    <col min="4866" max="4866" width="9" style="15" customWidth="1"/>
    <col min="4867" max="4867" width="21.28515625" style="15" customWidth="1"/>
    <col min="4868" max="5120" width="11.42578125" style="15"/>
    <col min="5121" max="5121" width="5.85546875" style="15" customWidth="1"/>
    <col min="5122" max="5122" width="9" style="15" customWidth="1"/>
    <col min="5123" max="5123" width="21.28515625" style="15" customWidth="1"/>
    <col min="5124" max="5376" width="11.42578125" style="15"/>
    <col min="5377" max="5377" width="5.85546875" style="15" customWidth="1"/>
    <col min="5378" max="5378" width="9" style="15" customWidth="1"/>
    <col min="5379" max="5379" width="21.28515625" style="15" customWidth="1"/>
    <col min="5380" max="5632" width="11.42578125" style="15"/>
    <col min="5633" max="5633" width="5.85546875" style="15" customWidth="1"/>
    <col min="5634" max="5634" width="9" style="15" customWidth="1"/>
    <col min="5635" max="5635" width="21.28515625" style="15" customWidth="1"/>
    <col min="5636" max="5888" width="11.42578125" style="15"/>
    <col min="5889" max="5889" width="5.85546875" style="15" customWidth="1"/>
    <col min="5890" max="5890" width="9" style="15" customWidth="1"/>
    <col min="5891" max="5891" width="21.28515625" style="15" customWidth="1"/>
    <col min="5892" max="6144" width="11.42578125" style="15"/>
    <col min="6145" max="6145" width="5.85546875" style="15" customWidth="1"/>
    <col min="6146" max="6146" width="9" style="15" customWidth="1"/>
    <col min="6147" max="6147" width="21.28515625" style="15" customWidth="1"/>
    <col min="6148" max="6400" width="11.42578125" style="15"/>
    <col min="6401" max="6401" width="5.85546875" style="15" customWidth="1"/>
    <col min="6402" max="6402" width="9" style="15" customWidth="1"/>
    <col min="6403" max="6403" width="21.28515625" style="15" customWidth="1"/>
    <col min="6404" max="6656" width="11.42578125" style="15"/>
    <col min="6657" max="6657" width="5.85546875" style="15" customWidth="1"/>
    <col min="6658" max="6658" width="9" style="15" customWidth="1"/>
    <col min="6659" max="6659" width="21.28515625" style="15" customWidth="1"/>
    <col min="6660" max="6912" width="11.42578125" style="15"/>
    <col min="6913" max="6913" width="5.85546875" style="15" customWidth="1"/>
    <col min="6914" max="6914" width="9" style="15" customWidth="1"/>
    <col min="6915" max="6915" width="21.28515625" style="15" customWidth="1"/>
    <col min="6916" max="7168" width="11.42578125" style="15"/>
    <col min="7169" max="7169" width="5.85546875" style="15" customWidth="1"/>
    <col min="7170" max="7170" width="9" style="15" customWidth="1"/>
    <col min="7171" max="7171" width="21.28515625" style="15" customWidth="1"/>
    <col min="7172" max="7424" width="11.42578125" style="15"/>
    <col min="7425" max="7425" width="5.85546875" style="15" customWidth="1"/>
    <col min="7426" max="7426" width="9" style="15" customWidth="1"/>
    <col min="7427" max="7427" width="21.28515625" style="15" customWidth="1"/>
    <col min="7428" max="7680" width="11.42578125" style="15"/>
    <col min="7681" max="7681" width="5.85546875" style="15" customWidth="1"/>
    <col min="7682" max="7682" width="9" style="15" customWidth="1"/>
    <col min="7683" max="7683" width="21.28515625" style="15" customWidth="1"/>
    <col min="7684" max="7936" width="11.42578125" style="15"/>
    <col min="7937" max="7937" width="5.85546875" style="15" customWidth="1"/>
    <col min="7938" max="7938" width="9" style="15" customWidth="1"/>
    <col min="7939" max="7939" width="21.28515625" style="15" customWidth="1"/>
    <col min="7940" max="8192" width="11.42578125" style="15"/>
    <col min="8193" max="8193" width="5.85546875" style="15" customWidth="1"/>
    <col min="8194" max="8194" width="9" style="15" customWidth="1"/>
    <col min="8195" max="8195" width="21.28515625" style="15" customWidth="1"/>
    <col min="8196" max="8448" width="11.42578125" style="15"/>
    <col min="8449" max="8449" width="5.85546875" style="15" customWidth="1"/>
    <col min="8450" max="8450" width="9" style="15" customWidth="1"/>
    <col min="8451" max="8451" width="21.28515625" style="15" customWidth="1"/>
    <col min="8452" max="8704" width="11.42578125" style="15"/>
    <col min="8705" max="8705" width="5.85546875" style="15" customWidth="1"/>
    <col min="8706" max="8706" width="9" style="15" customWidth="1"/>
    <col min="8707" max="8707" width="21.28515625" style="15" customWidth="1"/>
    <col min="8708" max="8960" width="11.42578125" style="15"/>
    <col min="8961" max="8961" width="5.85546875" style="15" customWidth="1"/>
    <col min="8962" max="8962" width="9" style="15" customWidth="1"/>
    <col min="8963" max="8963" width="21.28515625" style="15" customWidth="1"/>
    <col min="8964" max="9216" width="11.42578125" style="15"/>
    <col min="9217" max="9217" width="5.85546875" style="15" customWidth="1"/>
    <col min="9218" max="9218" width="9" style="15" customWidth="1"/>
    <col min="9219" max="9219" width="21.28515625" style="15" customWidth="1"/>
    <col min="9220" max="9472" width="11.42578125" style="15"/>
    <col min="9473" max="9473" width="5.85546875" style="15" customWidth="1"/>
    <col min="9474" max="9474" width="9" style="15" customWidth="1"/>
    <col min="9475" max="9475" width="21.28515625" style="15" customWidth="1"/>
    <col min="9476" max="9728" width="11.42578125" style="15"/>
    <col min="9729" max="9729" width="5.85546875" style="15" customWidth="1"/>
    <col min="9730" max="9730" width="9" style="15" customWidth="1"/>
    <col min="9731" max="9731" width="21.28515625" style="15" customWidth="1"/>
    <col min="9732" max="9984" width="11.42578125" style="15"/>
    <col min="9985" max="9985" width="5.85546875" style="15" customWidth="1"/>
    <col min="9986" max="9986" width="9" style="15" customWidth="1"/>
    <col min="9987" max="9987" width="21.28515625" style="15" customWidth="1"/>
    <col min="9988" max="10240" width="11.42578125" style="15"/>
    <col min="10241" max="10241" width="5.85546875" style="15" customWidth="1"/>
    <col min="10242" max="10242" width="9" style="15" customWidth="1"/>
    <col min="10243" max="10243" width="21.28515625" style="15" customWidth="1"/>
    <col min="10244" max="10496" width="11.42578125" style="15"/>
    <col min="10497" max="10497" width="5.85546875" style="15" customWidth="1"/>
    <col min="10498" max="10498" width="9" style="15" customWidth="1"/>
    <col min="10499" max="10499" width="21.28515625" style="15" customWidth="1"/>
    <col min="10500" max="10752" width="11.42578125" style="15"/>
    <col min="10753" max="10753" width="5.85546875" style="15" customWidth="1"/>
    <col min="10754" max="10754" width="9" style="15" customWidth="1"/>
    <col min="10755" max="10755" width="21.28515625" style="15" customWidth="1"/>
    <col min="10756" max="11008" width="11.42578125" style="15"/>
    <col min="11009" max="11009" width="5.85546875" style="15" customWidth="1"/>
    <col min="11010" max="11010" width="9" style="15" customWidth="1"/>
    <col min="11011" max="11011" width="21.28515625" style="15" customWidth="1"/>
    <col min="11012" max="11264" width="11.42578125" style="15"/>
    <col min="11265" max="11265" width="5.85546875" style="15" customWidth="1"/>
    <col min="11266" max="11266" width="9" style="15" customWidth="1"/>
    <col min="11267" max="11267" width="21.28515625" style="15" customWidth="1"/>
    <col min="11268" max="11520" width="11.42578125" style="15"/>
    <col min="11521" max="11521" width="5.85546875" style="15" customWidth="1"/>
    <col min="11522" max="11522" width="9" style="15" customWidth="1"/>
    <col min="11523" max="11523" width="21.28515625" style="15" customWidth="1"/>
    <col min="11524" max="11776" width="11.42578125" style="15"/>
    <col min="11777" max="11777" width="5.85546875" style="15" customWidth="1"/>
    <col min="11778" max="11778" width="9" style="15" customWidth="1"/>
    <col min="11779" max="11779" width="21.28515625" style="15" customWidth="1"/>
    <col min="11780" max="12032" width="11.42578125" style="15"/>
    <col min="12033" max="12033" width="5.85546875" style="15" customWidth="1"/>
    <col min="12034" max="12034" width="9" style="15" customWidth="1"/>
    <col min="12035" max="12035" width="21.28515625" style="15" customWidth="1"/>
    <col min="12036" max="12288" width="11.42578125" style="15"/>
    <col min="12289" max="12289" width="5.85546875" style="15" customWidth="1"/>
    <col min="12290" max="12290" width="9" style="15" customWidth="1"/>
    <col min="12291" max="12291" width="21.28515625" style="15" customWidth="1"/>
    <col min="12292" max="12544" width="11.42578125" style="15"/>
    <col min="12545" max="12545" width="5.85546875" style="15" customWidth="1"/>
    <col min="12546" max="12546" width="9" style="15" customWidth="1"/>
    <col min="12547" max="12547" width="21.28515625" style="15" customWidth="1"/>
    <col min="12548" max="12800" width="11.42578125" style="15"/>
    <col min="12801" max="12801" width="5.85546875" style="15" customWidth="1"/>
    <col min="12802" max="12802" width="9" style="15" customWidth="1"/>
    <col min="12803" max="12803" width="21.28515625" style="15" customWidth="1"/>
    <col min="12804" max="13056" width="11.42578125" style="15"/>
    <col min="13057" max="13057" width="5.85546875" style="15" customWidth="1"/>
    <col min="13058" max="13058" width="9" style="15" customWidth="1"/>
    <col min="13059" max="13059" width="21.28515625" style="15" customWidth="1"/>
    <col min="13060" max="13312" width="11.42578125" style="15"/>
    <col min="13313" max="13313" width="5.85546875" style="15" customWidth="1"/>
    <col min="13314" max="13314" width="9" style="15" customWidth="1"/>
    <col min="13315" max="13315" width="21.28515625" style="15" customWidth="1"/>
    <col min="13316" max="13568" width="11.42578125" style="15"/>
    <col min="13569" max="13569" width="5.85546875" style="15" customWidth="1"/>
    <col min="13570" max="13570" width="9" style="15" customWidth="1"/>
    <col min="13571" max="13571" width="21.28515625" style="15" customWidth="1"/>
    <col min="13572" max="13824" width="11.42578125" style="15"/>
    <col min="13825" max="13825" width="5.85546875" style="15" customWidth="1"/>
    <col min="13826" max="13826" width="9" style="15" customWidth="1"/>
    <col min="13827" max="13827" width="21.28515625" style="15" customWidth="1"/>
    <col min="13828" max="14080" width="11.42578125" style="15"/>
    <col min="14081" max="14081" width="5.85546875" style="15" customWidth="1"/>
    <col min="14082" max="14082" width="9" style="15" customWidth="1"/>
    <col min="14083" max="14083" width="21.28515625" style="15" customWidth="1"/>
    <col min="14084" max="14336" width="11.42578125" style="15"/>
    <col min="14337" max="14337" width="5.85546875" style="15" customWidth="1"/>
    <col min="14338" max="14338" width="9" style="15" customWidth="1"/>
    <col min="14339" max="14339" width="21.28515625" style="15" customWidth="1"/>
    <col min="14340" max="14592" width="11.42578125" style="15"/>
    <col min="14593" max="14593" width="5.85546875" style="15" customWidth="1"/>
    <col min="14594" max="14594" width="9" style="15" customWidth="1"/>
    <col min="14595" max="14595" width="21.28515625" style="15" customWidth="1"/>
    <col min="14596" max="14848" width="11.42578125" style="15"/>
    <col min="14849" max="14849" width="5.85546875" style="15" customWidth="1"/>
    <col min="14850" max="14850" width="9" style="15" customWidth="1"/>
    <col min="14851" max="14851" width="21.28515625" style="15" customWidth="1"/>
    <col min="14852" max="15104" width="11.42578125" style="15"/>
    <col min="15105" max="15105" width="5.85546875" style="15" customWidth="1"/>
    <col min="15106" max="15106" width="9" style="15" customWidth="1"/>
    <col min="15107" max="15107" width="21.28515625" style="15" customWidth="1"/>
    <col min="15108" max="15360" width="11.42578125" style="15"/>
    <col min="15361" max="15361" width="5.85546875" style="15" customWidth="1"/>
    <col min="15362" max="15362" width="9" style="15" customWidth="1"/>
    <col min="15363" max="15363" width="21.28515625" style="15" customWidth="1"/>
    <col min="15364" max="15616" width="11.42578125" style="15"/>
    <col min="15617" max="15617" width="5.85546875" style="15" customWidth="1"/>
    <col min="15618" max="15618" width="9" style="15" customWidth="1"/>
    <col min="15619" max="15619" width="21.28515625" style="15" customWidth="1"/>
    <col min="15620" max="15872" width="11.42578125" style="15"/>
    <col min="15873" max="15873" width="5.85546875" style="15" customWidth="1"/>
    <col min="15874" max="15874" width="9" style="15" customWidth="1"/>
    <col min="15875" max="15875" width="21.28515625" style="15" customWidth="1"/>
    <col min="15876" max="16128" width="11.42578125" style="15"/>
    <col min="16129" max="16129" width="5.85546875" style="15" customWidth="1"/>
    <col min="16130" max="16130" width="9" style="15" customWidth="1"/>
    <col min="16131" max="16131" width="21.28515625" style="15" customWidth="1"/>
    <col min="16132" max="16384" width="11.42578125" style="15"/>
  </cols>
  <sheetData>
    <row r="1" spans="1:9" ht="33" x14ac:dyDescent="0.2">
      <c r="A1" s="22" t="s">
        <v>74</v>
      </c>
    </row>
    <row r="2" spans="1:9" ht="29.25" x14ac:dyDescent="0.2">
      <c r="A2" s="23" t="s">
        <v>25</v>
      </c>
    </row>
    <row r="3" spans="1:9" ht="15" x14ac:dyDescent="0.25">
      <c r="A3" s="135"/>
      <c r="B3" s="135"/>
      <c r="C3" s="126"/>
      <c r="D3" s="130"/>
      <c r="E3" s="127"/>
      <c r="F3" s="127"/>
      <c r="G3" s="127"/>
    </row>
    <row r="5" spans="1:9" ht="33.4" customHeight="1" x14ac:dyDescent="0.25">
      <c r="A5" s="26" t="s">
        <v>17</v>
      </c>
      <c r="B5" s="26" t="s">
        <v>24</v>
      </c>
      <c r="C5" s="26" t="s">
        <v>26</v>
      </c>
      <c r="D5" s="26" t="s">
        <v>75</v>
      </c>
      <c r="E5" s="26" t="s">
        <v>76</v>
      </c>
      <c r="F5" s="26" t="s">
        <v>77</v>
      </c>
      <c r="G5" s="26" t="s">
        <v>78</v>
      </c>
      <c r="I5"/>
    </row>
    <row r="6" spans="1:9" x14ac:dyDescent="0.2">
      <c r="A6" s="15">
        <v>1</v>
      </c>
      <c r="B6" s="24">
        <v>0</v>
      </c>
      <c r="C6" s="15" t="s">
        <v>27</v>
      </c>
      <c r="D6" s="15" t="s">
        <v>79</v>
      </c>
      <c r="E6" s="15" t="s">
        <v>80</v>
      </c>
      <c r="F6" s="25">
        <v>-58.455304000000147</v>
      </c>
      <c r="G6" s="25">
        <v>-34.585116999999684</v>
      </c>
    </row>
    <row r="7" spans="1:9" x14ac:dyDescent="0.2">
      <c r="A7" s="15">
        <v>2</v>
      </c>
      <c r="B7" s="24">
        <v>1.2796000000000001</v>
      </c>
      <c r="C7" s="15" t="s">
        <v>28</v>
      </c>
      <c r="D7" s="15" t="s">
        <v>79</v>
      </c>
      <c r="E7" s="15" t="s">
        <v>80</v>
      </c>
      <c r="F7" s="25">
        <v>-58.466787000000409</v>
      </c>
      <c r="G7" s="25">
        <v>-34.590571999999845</v>
      </c>
    </row>
    <row r="8" spans="1:9" x14ac:dyDescent="0.2">
      <c r="A8" s="15">
        <v>3</v>
      </c>
      <c r="B8" s="24">
        <v>2.1690999999999998</v>
      </c>
      <c r="C8" s="15" t="s">
        <v>29</v>
      </c>
      <c r="D8" s="15" t="s">
        <v>79</v>
      </c>
      <c r="E8" s="15" t="s">
        <v>80</v>
      </c>
      <c r="F8" s="25">
        <v>-58.474827999999349</v>
      </c>
      <c r="G8" s="25">
        <v>-34.5923799999997</v>
      </c>
    </row>
    <row r="9" spans="1:9" x14ac:dyDescent="0.2">
      <c r="A9" s="15">
        <v>4</v>
      </c>
      <c r="B9" s="24">
        <v>3.9251</v>
      </c>
      <c r="C9" s="15" t="s">
        <v>30</v>
      </c>
      <c r="D9" s="15" t="s">
        <v>79</v>
      </c>
      <c r="E9" s="15" t="s">
        <v>80</v>
      </c>
      <c r="F9" s="25">
        <v>-58.494478000000356</v>
      </c>
      <c r="G9" s="25">
        <v>-34.593185999999669</v>
      </c>
    </row>
    <row r="10" spans="1:9" x14ac:dyDescent="0.2">
      <c r="A10" s="15">
        <v>5</v>
      </c>
      <c r="B10" s="24">
        <v>4.6910999999999996</v>
      </c>
      <c r="C10" s="15" t="s">
        <v>31</v>
      </c>
      <c r="D10" s="15" t="s">
        <v>79</v>
      </c>
      <c r="E10" s="15" t="s">
        <v>80</v>
      </c>
      <c r="F10" s="25">
        <v>-58.503389813192399</v>
      </c>
      <c r="G10" s="25">
        <v>-34.594401726322999</v>
      </c>
    </row>
    <row r="11" spans="1:9" x14ac:dyDescent="0.2">
      <c r="A11" s="15">
        <v>6</v>
      </c>
      <c r="B11" s="24">
        <v>5.5331000000000001</v>
      </c>
      <c r="C11" s="15" t="s">
        <v>32</v>
      </c>
      <c r="D11" s="15" t="s">
        <v>79</v>
      </c>
      <c r="E11" s="15" t="s">
        <v>80</v>
      </c>
      <c r="F11" s="25">
        <v>-58.510658871181398</v>
      </c>
      <c r="G11" s="25">
        <v>-34.595553624635698</v>
      </c>
    </row>
    <row r="12" spans="1:9" x14ac:dyDescent="0.2">
      <c r="A12" s="15">
        <v>7</v>
      </c>
      <c r="B12" s="24">
        <v>6.7641</v>
      </c>
      <c r="C12" s="15" t="s">
        <v>33</v>
      </c>
      <c r="D12" s="15" t="s">
        <v>79</v>
      </c>
      <c r="E12" s="15" t="s">
        <v>81</v>
      </c>
      <c r="F12" s="25">
        <v>-58.524536000000118</v>
      </c>
      <c r="G12" s="25">
        <v>-34.597220999999998</v>
      </c>
    </row>
    <row r="13" spans="1:9" x14ac:dyDescent="0.2">
      <c r="A13" s="15">
        <v>8</v>
      </c>
      <c r="B13" s="24">
        <v>7.7481</v>
      </c>
      <c r="C13" s="15" t="s">
        <v>34</v>
      </c>
      <c r="D13" s="15" t="s">
        <v>79</v>
      </c>
      <c r="E13" s="15" t="s">
        <v>81</v>
      </c>
      <c r="F13" s="25">
        <v>-58.535300000000113</v>
      </c>
      <c r="G13" s="25">
        <v>-34.59560000000031</v>
      </c>
    </row>
    <row r="14" spans="1:9" x14ac:dyDescent="0.2">
      <c r="A14" s="15">
        <v>9</v>
      </c>
      <c r="B14" s="24">
        <v>8.6069700000000005</v>
      </c>
      <c r="C14" s="15" t="s">
        <v>35</v>
      </c>
      <c r="D14" s="15" t="s">
        <v>79</v>
      </c>
      <c r="E14" s="15" t="s">
        <v>81</v>
      </c>
      <c r="F14" s="25">
        <v>-58.54718299999994</v>
      </c>
      <c r="G14" s="25">
        <v>-34.593769999999743</v>
      </c>
    </row>
    <row r="15" spans="1:9" x14ac:dyDescent="0.2">
      <c r="A15" s="15">
        <v>10</v>
      </c>
      <c r="B15" s="24">
        <v>10.0061</v>
      </c>
      <c r="C15" s="15" t="s">
        <v>36</v>
      </c>
      <c r="D15" s="15" t="s">
        <v>79</v>
      </c>
      <c r="E15" s="15" t="s">
        <v>81</v>
      </c>
      <c r="F15" s="25">
        <v>-58.56016100000064</v>
      </c>
      <c r="G15" s="25">
        <v>-34.591845999999613</v>
      </c>
    </row>
    <row r="16" spans="1:9" x14ac:dyDescent="0.2">
      <c r="A16" s="15">
        <v>11</v>
      </c>
      <c r="B16" s="24">
        <v>11.159000000000001</v>
      </c>
      <c r="C16" s="15" t="s">
        <v>37</v>
      </c>
      <c r="D16" s="15" t="s">
        <v>79</v>
      </c>
      <c r="E16" s="15" t="s">
        <v>81</v>
      </c>
      <c r="F16" s="25">
        <v>-58.572089000000545</v>
      </c>
      <c r="G16" s="25">
        <v>-34.590026999999615</v>
      </c>
    </row>
    <row r="17" spans="1:7" x14ac:dyDescent="0.2">
      <c r="A17" s="15">
        <v>12</v>
      </c>
      <c r="B17" s="24">
        <v>12.932600000000001</v>
      </c>
      <c r="C17" s="15" t="s">
        <v>38</v>
      </c>
      <c r="D17" s="15" t="s">
        <v>79</v>
      </c>
      <c r="E17" s="15" t="s">
        <v>81</v>
      </c>
      <c r="F17" s="25">
        <v>-58.590670000000102</v>
      </c>
      <c r="G17" s="25">
        <v>-34.589104999999428</v>
      </c>
    </row>
    <row r="18" spans="1:7" x14ac:dyDescent="0.2">
      <c r="A18" s="15">
        <v>13</v>
      </c>
      <c r="B18" s="24">
        <v>14.324</v>
      </c>
      <c r="C18" s="15" t="s">
        <v>39</v>
      </c>
      <c r="D18" s="15" t="s">
        <v>79</v>
      </c>
      <c r="E18" s="15" t="s">
        <v>81</v>
      </c>
      <c r="F18" s="25">
        <v>-58.607000000000504</v>
      </c>
      <c r="G18" s="25">
        <v>-34.588438999999518</v>
      </c>
    </row>
    <row r="19" spans="1:7" x14ac:dyDescent="0.2">
      <c r="A19" s="15">
        <v>14</v>
      </c>
      <c r="B19" s="24">
        <v>15.658910000000001</v>
      </c>
      <c r="C19" s="15" t="s">
        <v>40</v>
      </c>
      <c r="D19" s="15" t="s">
        <v>79</v>
      </c>
      <c r="E19" s="15" t="s">
        <v>82</v>
      </c>
      <c r="F19" s="25">
        <v>-58.622266999999482</v>
      </c>
      <c r="G19" s="25">
        <v>-34.587694999999705</v>
      </c>
    </row>
    <row r="20" spans="1:7" x14ac:dyDescent="0.2">
      <c r="A20" s="15">
        <v>15</v>
      </c>
      <c r="B20" s="24">
        <v>16.559000000000001</v>
      </c>
      <c r="C20" s="15" t="s">
        <v>41</v>
      </c>
      <c r="D20" s="15" t="s">
        <v>79</v>
      </c>
      <c r="E20" s="15" t="s">
        <v>82</v>
      </c>
      <c r="F20" s="25">
        <v>-58.631052999999824</v>
      </c>
      <c r="G20" s="25">
        <v>-34.58746899999953</v>
      </c>
    </row>
    <row r="21" spans="1:7" x14ac:dyDescent="0.2">
      <c r="A21" s="15">
        <v>16</v>
      </c>
      <c r="B21" s="24">
        <v>18.050630000000002</v>
      </c>
      <c r="C21" s="15" t="s">
        <v>42</v>
      </c>
      <c r="D21" s="15" t="s">
        <v>79</v>
      </c>
      <c r="E21" s="15" t="s">
        <v>82</v>
      </c>
      <c r="F21" s="25">
        <v>-58.640651000000787</v>
      </c>
      <c r="G21" s="25">
        <v>-34.578956000000161</v>
      </c>
    </row>
    <row r="22" spans="1:7" x14ac:dyDescent="0.2">
      <c r="A22" s="15">
        <v>17</v>
      </c>
      <c r="B22" s="24">
        <v>18.9697</v>
      </c>
      <c r="C22" s="15" t="s">
        <v>43</v>
      </c>
      <c r="D22" s="15" t="s">
        <v>79</v>
      </c>
      <c r="E22" s="15" t="s">
        <v>82</v>
      </c>
      <c r="F22" s="25">
        <v>-58.646563999999856</v>
      </c>
      <c r="G22" s="25">
        <v>-34.572425999999894</v>
      </c>
    </row>
    <row r="23" spans="1:7" x14ac:dyDescent="0.2">
      <c r="A23" s="15">
        <v>18</v>
      </c>
      <c r="B23" s="24">
        <v>20.768229999999999</v>
      </c>
      <c r="C23" s="15" t="s">
        <v>44</v>
      </c>
      <c r="D23" s="15" t="s">
        <v>79</v>
      </c>
      <c r="E23" s="15" t="s">
        <v>83</v>
      </c>
      <c r="F23" s="25">
        <v>-58.659749999999534</v>
      </c>
      <c r="G23" s="25">
        <v>-34.562734999999783</v>
      </c>
    </row>
    <row r="24" spans="1:7" x14ac:dyDescent="0.2">
      <c r="A24" s="15">
        <v>19</v>
      </c>
      <c r="B24" s="24">
        <v>21.95552</v>
      </c>
      <c r="C24" s="15" t="s">
        <v>45</v>
      </c>
      <c r="D24" s="15" t="s">
        <v>79</v>
      </c>
      <c r="E24" s="15" t="s">
        <v>83</v>
      </c>
      <c r="F24" s="25">
        <v>-58.671329000000192</v>
      </c>
      <c r="G24" s="25">
        <v>-34.553941999999793</v>
      </c>
    </row>
    <row r="25" spans="1:7" x14ac:dyDescent="0.2">
      <c r="A25" s="15">
        <v>20</v>
      </c>
      <c r="B25" s="24">
        <v>23.043679999999998</v>
      </c>
      <c r="C25" s="15" t="s">
        <v>46</v>
      </c>
      <c r="D25" s="15" t="s">
        <v>79</v>
      </c>
      <c r="E25" s="15" t="s">
        <v>83</v>
      </c>
      <c r="F25" s="25">
        <v>-58.678973999999741</v>
      </c>
      <c r="G25" s="25">
        <v>-34.548469000000118</v>
      </c>
    </row>
    <row r="26" spans="1:7" x14ac:dyDescent="0.2">
      <c r="A26" s="15">
        <v>21</v>
      </c>
      <c r="B26" s="24">
        <v>23.89406</v>
      </c>
      <c r="C26" s="15" t="s">
        <v>47</v>
      </c>
      <c r="D26" s="15" t="s">
        <v>79</v>
      </c>
      <c r="E26" s="15" t="s">
        <v>83</v>
      </c>
      <c r="F26" s="25">
        <v>-58.685981999999889</v>
      </c>
      <c r="G26" s="25">
        <v>-34.543387999999695</v>
      </c>
    </row>
    <row r="27" spans="1:7" x14ac:dyDescent="0.2">
      <c r="A27" s="15">
        <v>22</v>
      </c>
      <c r="B27" s="24">
        <v>24.998909999999999</v>
      </c>
      <c r="C27" s="15" t="s">
        <v>48</v>
      </c>
      <c r="D27" s="15" t="s">
        <v>79</v>
      </c>
      <c r="E27" s="15" t="s">
        <v>83</v>
      </c>
      <c r="F27" s="25">
        <v>-58.695090000000448</v>
      </c>
      <c r="G27" s="25">
        <v>-34.536914000000181</v>
      </c>
    </row>
    <row r="28" spans="1:7" x14ac:dyDescent="0.2">
      <c r="A28" s="15">
        <v>23</v>
      </c>
      <c r="B28" s="24">
        <v>25.676639999999999</v>
      </c>
      <c r="C28" s="15" t="s">
        <v>49</v>
      </c>
      <c r="D28" s="15" t="s">
        <v>79</v>
      </c>
      <c r="E28" s="15" t="s">
        <v>84</v>
      </c>
      <c r="F28" s="25">
        <v>-58.700634000000548</v>
      </c>
      <c r="G28" s="25">
        <v>-34.53286300000029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132"/>
  <sheetViews>
    <sheetView tabSelected="1" workbookViewId="0">
      <pane xSplit="3" ySplit="5" topLeftCell="FN6" activePane="bottomRight" state="frozen"/>
      <selection pane="topRight" activeCell="D1" sqref="D1"/>
      <selection pane="bottomLeft" activeCell="A6" sqref="A6"/>
      <selection pane="bottomRight" activeCell="FS48" sqref="FS48:FS50"/>
    </sheetView>
  </sheetViews>
  <sheetFormatPr baseColWidth="10" defaultRowHeight="12" x14ac:dyDescent="0.25"/>
  <cols>
    <col min="1" max="1" width="11.42578125" style="88"/>
    <col min="2" max="2" width="23.5703125" style="100" customWidth="1"/>
    <col min="3" max="3" width="4.28515625" style="100" customWidth="1"/>
    <col min="4" max="11" width="9.7109375" style="100" customWidth="1"/>
    <col min="12" max="19" width="9.7109375" style="118" customWidth="1"/>
    <col min="20" max="139" width="13.7109375" style="118" customWidth="1"/>
    <col min="140" max="163" width="13.7109375" style="88" customWidth="1"/>
    <col min="164" max="176" width="12.7109375" style="88" customWidth="1"/>
    <col min="177" max="182" width="12.5703125" style="88" bestFit="1" customWidth="1"/>
    <col min="183" max="16384" width="11.42578125" style="88"/>
  </cols>
  <sheetData>
    <row r="1" spans="1:187" ht="26.25" x14ac:dyDescent="0.25">
      <c r="A1" s="120" t="s">
        <v>110</v>
      </c>
      <c r="EJ1" s="118"/>
      <c r="EK1" s="118"/>
      <c r="EL1" s="118"/>
      <c r="EM1" s="118"/>
      <c r="EN1" s="118"/>
      <c r="EO1" s="118"/>
      <c r="EP1" s="118"/>
      <c r="EQ1" s="118"/>
      <c r="ER1" s="118"/>
      <c r="ES1" s="118"/>
      <c r="ET1" s="118"/>
      <c r="EU1" s="118"/>
    </row>
    <row r="2" spans="1:187" x14ac:dyDescent="0.25">
      <c r="EJ2" s="118"/>
      <c r="EK2" s="118"/>
      <c r="EL2" s="118"/>
      <c r="EM2" s="118"/>
      <c r="EN2" s="118"/>
      <c r="EO2" s="118"/>
      <c r="EP2" s="118"/>
      <c r="EQ2" s="118"/>
      <c r="ER2" s="118"/>
      <c r="ES2" s="118"/>
      <c r="ET2" s="118"/>
      <c r="EU2" s="118"/>
    </row>
    <row r="3" spans="1:187" x14ac:dyDescent="0.25">
      <c r="EJ3" s="118"/>
      <c r="EK3" s="118"/>
      <c r="EL3" s="118"/>
      <c r="EM3" s="118"/>
      <c r="EN3" s="118"/>
      <c r="EO3" s="118"/>
      <c r="EP3" s="118"/>
      <c r="EQ3" s="118"/>
      <c r="ER3" s="118"/>
      <c r="ES3" s="118"/>
      <c r="ET3" s="118"/>
      <c r="EU3" s="118"/>
    </row>
    <row r="4" spans="1:187" s="80" customFormat="1" ht="12" customHeight="1" x14ac:dyDescent="0.25">
      <c r="A4" s="78"/>
      <c r="B4" s="79"/>
      <c r="C4" s="79"/>
      <c r="D4" s="223" t="s">
        <v>109</v>
      </c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5"/>
      <c r="P4" s="163"/>
      <c r="Q4" s="163"/>
      <c r="R4" s="177"/>
      <c r="S4" s="177"/>
      <c r="T4" s="226">
        <v>2010</v>
      </c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228"/>
      <c r="AF4" s="226">
        <v>2011</v>
      </c>
      <c r="AG4" s="227"/>
      <c r="AH4" s="227"/>
      <c r="AI4" s="227"/>
      <c r="AJ4" s="227"/>
      <c r="AK4" s="227"/>
      <c r="AL4" s="227"/>
      <c r="AM4" s="227"/>
      <c r="AN4" s="227"/>
      <c r="AO4" s="227"/>
      <c r="AP4" s="227"/>
      <c r="AQ4" s="228"/>
      <c r="AR4" s="226">
        <v>2012</v>
      </c>
      <c r="AS4" s="227"/>
      <c r="AT4" s="227"/>
      <c r="AU4" s="227"/>
      <c r="AV4" s="227"/>
      <c r="AW4" s="227"/>
      <c r="AX4" s="227"/>
      <c r="AY4" s="227"/>
      <c r="AZ4" s="227"/>
      <c r="BA4" s="227"/>
      <c r="BB4" s="227"/>
      <c r="BC4" s="228"/>
      <c r="BD4" s="226">
        <v>2013</v>
      </c>
      <c r="BE4" s="227"/>
      <c r="BF4" s="227"/>
      <c r="BG4" s="227"/>
      <c r="BH4" s="227"/>
      <c r="BI4" s="227"/>
      <c r="BJ4" s="227"/>
      <c r="BK4" s="227"/>
      <c r="BL4" s="227"/>
      <c r="BM4" s="227"/>
      <c r="BN4" s="227"/>
      <c r="BO4" s="228"/>
      <c r="BP4" s="226">
        <v>2014</v>
      </c>
      <c r="BQ4" s="227"/>
      <c r="BR4" s="227"/>
      <c r="BS4" s="227"/>
      <c r="BT4" s="227"/>
      <c r="BU4" s="227"/>
      <c r="BV4" s="227"/>
      <c r="BW4" s="227"/>
      <c r="BX4" s="227"/>
      <c r="BY4" s="227"/>
      <c r="BZ4" s="227"/>
      <c r="CA4" s="228"/>
      <c r="CB4" s="226">
        <v>2015</v>
      </c>
      <c r="CC4" s="227"/>
      <c r="CD4" s="227"/>
      <c r="CE4" s="227"/>
      <c r="CF4" s="227"/>
      <c r="CG4" s="227"/>
      <c r="CH4" s="227"/>
      <c r="CI4" s="227"/>
      <c r="CJ4" s="227"/>
      <c r="CK4" s="227"/>
      <c r="CL4" s="227"/>
      <c r="CM4" s="228"/>
      <c r="CN4" s="226">
        <v>2016</v>
      </c>
      <c r="CO4" s="227"/>
      <c r="CP4" s="227"/>
      <c r="CQ4" s="227"/>
      <c r="CR4" s="227"/>
      <c r="CS4" s="227"/>
      <c r="CT4" s="227"/>
      <c r="CU4" s="227">
        <v>2016</v>
      </c>
      <c r="CV4" s="227"/>
      <c r="CW4" s="227"/>
      <c r="CX4" s="227"/>
      <c r="CY4" s="228"/>
      <c r="CZ4" s="226">
        <v>2017</v>
      </c>
      <c r="DA4" s="227"/>
      <c r="DB4" s="227"/>
      <c r="DC4" s="227"/>
      <c r="DD4" s="227"/>
      <c r="DE4" s="227"/>
      <c r="DF4" s="227"/>
      <c r="DG4" s="227"/>
      <c r="DH4" s="227"/>
      <c r="DI4" s="227"/>
      <c r="DJ4" s="227"/>
      <c r="DK4" s="228"/>
      <c r="DL4" s="226">
        <v>2018</v>
      </c>
      <c r="DM4" s="227"/>
      <c r="DN4" s="227"/>
      <c r="DO4" s="227"/>
      <c r="DP4" s="227"/>
      <c r="DQ4" s="227"/>
      <c r="DR4" s="227"/>
      <c r="DS4" s="227"/>
      <c r="DT4" s="227"/>
      <c r="DU4" s="227"/>
      <c r="DV4" s="227"/>
      <c r="DW4" s="228"/>
      <c r="DX4" s="226">
        <v>2019</v>
      </c>
      <c r="DY4" s="227"/>
      <c r="DZ4" s="227"/>
      <c r="EA4" s="227"/>
      <c r="EB4" s="227"/>
      <c r="EC4" s="227"/>
      <c r="ED4" s="227"/>
      <c r="EE4" s="227"/>
      <c r="EF4" s="227"/>
      <c r="EG4" s="227"/>
      <c r="EH4" s="227"/>
      <c r="EI4" s="228"/>
      <c r="EJ4" s="226">
        <v>2020</v>
      </c>
      <c r="EK4" s="227"/>
      <c r="EL4" s="227"/>
      <c r="EM4" s="227"/>
      <c r="EN4" s="227"/>
      <c r="EO4" s="227"/>
      <c r="EP4" s="227"/>
      <c r="EQ4" s="227"/>
      <c r="ER4" s="227"/>
      <c r="ES4" s="227"/>
      <c r="ET4" s="227"/>
      <c r="EU4" s="228"/>
      <c r="EV4" s="226">
        <v>2021</v>
      </c>
      <c r="EW4" s="227"/>
      <c r="EX4" s="227"/>
      <c r="EY4" s="227"/>
      <c r="EZ4" s="227"/>
      <c r="FA4" s="227"/>
      <c r="FB4" s="227"/>
      <c r="FC4" s="227"/>
      <c r="FD4" s="227"/>
      <c r="FE4" s="227"/>
      <c r="FF4" s="227"/>
      <c r="FG4" s="228"/>
      <c r="FH4" s="226">
        <v>2022</v>
      </c>
      <c r="FI4" s="227"/>
      <c r="FJ4" s="227"/>
      <c r="FK4" s="227"/>
      <c r="FL4" s="227"/>
      <c r="FM4" s="227"/>
      <c r="FN4" s="227"/>
      <c r="FO4" s="227"/>
      <c r="FP4" s="227"/>
      <c r="FQ4" s="227"/>
      <c r="FR4" s="227"/>
      <c r="FS4" s="228"/>
      <c r="FT4" s="226">
        <v>2023</v>
      </c>
      <c r="FU4" s="227"/>
      <c r="FV4" s="227"/>
      <c r="FW4" s="227"/>
      <c r="FX4" s="227"/>
      <c r="FY4" s="227"/>
      <c r="FZ4" s="227"/>
      <c r="GA4" s="227"/>
      <c r="GB4" s="227"/>
      <c r="GC4" s="227"/>
      <c r="GD4" s="227"/>
      <c r="GE4" s="228"/>
    </row>
    <row r="5" spans="1:187" s="74" customFormat="1" x14ac:dyDescent="0.25">
      <c r="A5" s="70"/>
      <c r="B5" s="71" t="s">
        <v>89</v>
      </c>
      <c r="C5" s="72"/>
      <c r="D5" s="76">
        <v>39826</v>
      </c>
      <c r="E5" s="76">
        <v>41127</v>
      </c>
      <c r="F5" s="76">
        <v>41264</v>
      </c>
      <c r="G5" s="76">
        <v>42468</v>
      </c>
      <c r="H5" s="76">
        <v>43132</v>
      </c>
      <c r="I5" s="76">
        <v>43327</v>
      </c>
      <c r="J5" s="76">
        <v>43477</v>
      </c>
      <c r="K5" s="76">
        <v>43511</v>
      </c>
      <c r="L5" s="77">
        <v>43539</v>
      </c>
      <c r="M5" s="77">
        <v>44774</v>
      </c>
      <c r="N5" s="77">
        <v>44927</v>
      </c>
      <c r="O5" s="77">
        <v>44988</v>
      </c>
      <c r="P5" s="77">
        <v>45017</v>
      </c>
      <c r="Q5" s="77">
        <v>45047</v>
      </c>
      <c r="R5" s="77">
        <v>45078</v>
      </c>
      <c r="S5" s="77">
        <v>45108</v>
      </c>
      <c r="T5" s="73" t="s">
        <v>12</v>
      </c>
      <c r="U5" s="73" t="s">
        <v>13</v>
      </c>
      <c r="V5" s="73" t="s">
        <v>14</v>
      </c>
      <c r="W5" s="73" t="s">
        <v>15</v>
      </c>
      <c r="X5" s="73" t="s">
        <v>4</v>
      </c>
      <c r="Y5" s="73" t="s">
        <v>5</v>
      </c>
      <c r="Z5" s="73" t="s">
        <v>6</v>
      </c>
      <c r="AA5" s="73" t="s">
        <v>7</v>
      </c>
      <c r="AB5" s="73" t="s">
        <v>8</v>
      </c>
      <c r="AC5" s="73" t="s">
        <v>9</v>
      </c>
      <c r="AD5" s="75" t="s">
        <v>10</v>
      </c>
      <c r="AE5" s="73" t="s">
        <v>11</v>
      </c>
      <c r="AF5" s="73" t="s">
        <v>12</v>
      </c>
      <c r="AG5" s="73" t="s">
        <v>13</v>
      </c>
      <c r="AH5" s="73" t="s">
        <v>14</v>
      </c>
      <c r="AI5" s="73" t="s">
        <v>15</v>
      </c>
      <c r="AJ5" s="73" t="s">
        <v>4</v>
      </c>
      <c r="AK5" s="73" t="s">
        <v>5</v>
      </c>
      <c r="AL5" s="73" t="s">
        <v>6</v>
      </c>
      <c r="AM5" s="73" t="s">
        <v>7</v>
      </c>
      <c r="AN5" s="73" t="s">
        <v>8</v>
      </c>
      <c r="AO5" s="73" t="s">
        <v>9</v>
      </c>
      <c r="AP5" s="75" t="s">
        <v>10</v>
      </c>
      <c r="AQ5" s="73" t="s">
        <v>11</v>
      </c>
      <c r="AR5" s="73" t="s">
        <v>12</v>
      </c>
      <c r="AS5" s="73" t="s">
        <v>13</v>
      </c>
      <c r="AT5" s="73" t="s">
        <v>14</v>
      </c>
      <c r="AU5" s="73" t="s">
        <v>15</v>
      </c>
      <c r="AV5" s="73" t="s">
        <v>4</v>
      </c>
      <c r="AW5" s="73" t="s">
        <v>5</v>
      </c>
      <c r="AX5" s="73" t="s">
        <v>6</v>
      </c>
      <c r="AY5" s="73" t="s">
        <v>7</v>
      </c>
      <c r="AZ5" s="73" t="s">
        <v>8</v>
      </c>
      <c r="BA5" s="73" t="s">
        <v>9</v>
      </c>
      <c r="BB5" s="75" t="s">
        <v>10</v>
      </c>
      <c r="BC5" s="73" t="s">
        <v>11</v>
      </c>
      <c r="BD5" s="73" t="s">
        <v>12</v>
      </c>
      <c r="BE5" s="73" t="s">
        <v>13</v>
      </c>
      <c r="BF5" s="73" t="s">
        <v>14</v>
      </c>
      <c r="BG5" s="73" t="s">
        <v>15</v>
      </c>
      <c r="BH5" s="73" t="s">
        <v>4</v>
      </c>
      <c r="BI5" s="73" t="s">
        <v>5</v>
      </c>
      <c r="BJ5" s="73" t="s">
        <v>6</v>
      </c>
      <c r="BK5" s="73" t="s">
        <v>7</v>
      </c>
      <c r="BL5" s="73" t="s">
        <v>8</v>
      </c>
      <c r="BM5" s="73" t="s">
        <v>9</v>
      </c>
      <c r="BN5" s="75" t="s">
        <v>10</v>
      </c>
      <c r="BO5" s="73" t="s">
        <v>11</v>
      </c>
      <c r="BP5" s="73" t="s">
        <v>12</v>
      </c>
      <c r="BQ5" s="73" t="s">
        <v>13</v>
      </c>
      <c r="BR5" s="73" t="s">
        <v>14</v>
      </c>
      <c r="BS5" s="73" t="s">
        <v>15</v>
      </c>
      <c r="BT5" s="73" t="s">
        <v>4</v>
      </c>
      <c r="BU5" s="73" t="s">
        <v>5</v>
      </c>
      <c r="BV5" s="73" t="s">
        <v>6</v>
      </c>
      <c r="BW5" s="73" t="s">
        <v>7</v>
      </c>
      <c r="BX5" s="73" t="s">
        <v>8</v>
      </c>
      <c r="BY5" s="73" t="s">
        <v>9</v>
      </c>
      <c r="BZ5" s="75" t="s">
        <v>10</v>
      </c>
      <c r="CA5" s="73" t="s">
        <v>11</v>
      </c>
      <c r="CB5" s="73" t="s">
        <v>12</v>
      </c>
      <c r="CC5" s="73" t="s">
        <v>13</v>
      </c>
      <c r="CD5" s="73" t="s">
        <v>14</v>
      </c>
      <c r="CE5" s="73" t="s">
        <v>15</v>
      </c>
      <c r="CF5" s="73" t="s">
        <v>4</v>
      </c>
      <c r="CG5" s="73" t="s">
        <v>5</v>
      </c>
      <c r="CH5" s="73" t="s">
        <v>6</v>
      </c>
      <c r="CI5" s="73" t="s">
        <v>7</v>
      </c>
      <c r="CJ5" s="73" t="s">
        <v>8</v>
      </c>
      <c r="CK5" s="73" t="s">
        <v>9</v>
      </c>
      <c r="CL5" s="75" t="s">
        <v>10</v>
      </c>
      <c r="CM5" s="73" t="s">
        <v>11</v>
      </c>
      <c r="CN5" s="73" t="s">
        <v>12</v>
      </c>
      <c r="CO5" s="73" t="s">
        <v>13</v>
      </c>
      <c r="CP5" s="73" t="s">
        <v>14</v>
      </c>
      <c r="CQ5" s="73" t="s">
        <v>15</v>
      </c>
      <c r="CR5" s="73" t="s">
        <v>4</v>
      </c>
      <c r="CS5" s="73" t="s">
        <v>5</v>
      </c>
      <c r="CT5" s="73" t="s">
        <v>6</v>
      </c>
      <c r="CU5" s="73" t="s">
        <v>7</v>
      </c>
      <c r="CV5" s="73" t="s">
        <v>8</v>
      </c>
      <c r="CW5" s="73" t="s">
        <v>9</v>
      </c>
      <c r="CX5" s="75" t="s">
        <v>10</v>
      </c>
      <c r="CY5" s="73" t="s">
        <v>11</v>
      </c>
      <c r="CZ5" s="73" t="s">
        <v>12</v>
      </c>
      <c r="DA5" s="73" t="s">
        <v>13</v>
      </c>
      <c r="DB5" s="73" t="s">
        <v>14</v>
      </c>
      <c r="DC5" s="73" t="s">
        <v>15</v>
      </c>
      <c r="DD5" s="73" t="s">
        <v>4</v>
      </c>
      <c r="DE5" s="73" t="s">
        <v>5</v>
      </c>
      <c r="DF5" s="73" t="s">
        <v>6</v>
      </c>
      <c r="DG5" s="73" t="s">
        <v>7</v>
      </c>
      <c r="DH5" s="73" t="s">
        <v>8</v>
      </c>
      <c r="DI5" s="73" t="s">
        <v>9</v>
      </c>
      <c r="DJ5" s="75" t="s">
        <v>10</v>
      </c>
      <c r="DK5" s="73" t="s">
        <v>11</v>
      </c>
      <c r="DL5" s="73" t="s">
        <v>12</v>
      </c>
      <c r="DM5" s="73" t="s">
        <v>13</v>
      </c>
      <c r="DN5" s="73" t="s">
        <v>14</v>
      </c>
      <c r="DO5" s="73" t="s">
        <v>15</v>
      </c>
      <c r="DP5" s="73" t="s">
        <v>4</v>
      </c>
      <c r="DQ5" s="73" t="s">
        <v>5</v>
      </c>
      <c r="DR5" s="73" t="s">
        <v>6</v>
      </c>
      <c r="DS5" s="73" t="s">
        <v>7</v>
      </c>
      <c r="DT5" s="73" t="s">
        <v>8</v>
      </c>
      <c r="DU5" s="73" t="s">
        <v>9</v>
      </c>
      <c r="DV5" s="75" t="s">
        <v>10</v>
      </c>
      <c r="DW5" s="73" t="s">
        <v>11</v>
      </c>
      <c r="DX5" s="73" t="s">
        <v>12</v>
      </c>
      <c r="DY5" s="73" t="s">
        <v>13</v>
      </c>
      <c r="DZ5" s="73" t="s">
        <v>14</v>
      </c>
      <c r="EA5" s="73" t="s">
        <v>15</v>
      </c>
      <c r="EB5" s="73" t="s">
        <v>4</v>
      </c>
      <c r="EC5" s="73" t="s">
        <v>5</v>
      </c>
      <c r="ED5" s="73" t="s">
        <v>6</v>
      </c>
      <c r="EE5" s="73" t="s">
        <v>7</v>
      </c>
      <c r="EF5" s="73" t="s">
        <v>8</v>
      </c>
      <c r="EG5" s="73" t="s">
        <v>9</v>
      </c>
      <c r="EH5" s="75" t="s">
        <v>10</v>
      </c>
      <c r="EI5" s="73" t="s">
        <v>11</v>
      </c>
      <c r="EJ5" s="73" t="s">
        <v>12</v>
      </c>
      <c r="EK5" s="73" t="s">
        <v>13</v>
      </c>
      <c r="EL5" s="73" t="s">
        <v>14</v>
      </c>
      <c r="EM5" s="73" t="s">
        <v>15</v>
      </c>
      <c r="EN5" s="73" t="s">
        <v>4</v>
      </c>
      <c r="EO5" s="73" t="s">
        <v>5</v>
      </c>
      <c r="EP5" s="73" t="s">
        <v>6</v>
      </c>
      <c r="EQ5" s="73" t="s">
        <v>7</v>
      </c>
      <c r="ER5" s="73" t="s">
        <v>8</v>
      </c>
      <c r="ES5" s="73" t="s">
        <v>9</v>
      </c>
      <c r="ET5" s="75" t="s">
        <v>10</v>
      </c>
      <c r="EU5" s="73" t="s">
        <v>11</v>
      </c>
      <c r="EV5" s="73" t="s">
        <v>12</v>
      </c>
      <c r="EW5" s="73" t="s">
        <v>13</v>
      </c>
      <c r="EX5" s="73" t="s">
        <v>14</v>
      </c>
      <c r="EY5" s="73" t="s">
        <v>15</v>
      </c>
      <c r="EZ5" s="73" t="s">
        <v>4</v>
      </c>
      <c r="FA5" s="73" t="s">
        <v>5</v>
      </c>
      <c r="FB5" s="73" t="s">
        <v>6</v>
      </c>
      <c r="FC5" s="73" t="s">
        <v>7</v>
      </c>
      <c r="FD5" s="73" t="s">
        <v>8</v>
      </c>
      <c r="FE5" s="73" t="s">
        <v>9</v>
      </c>
      <c r="FF5" s="75" t="s">
        <v>10</v>
      </c>
      <c r="FG5" s="73" t="s">
        <v>11</v>
      </c>
      <c r="FH5" s="73" t="s">
        <v>12</v>
      </c>
      <c r="FI5" s="73" t="s">
        <v>13</v>
      </c>
      <c r="FJ5" s="73" t="s">
        <v>14</v>
      </c>
      <c r="FK5" s="73" t="s">
        <v>15</v>
      </c>
      <c r="FL5" s="73" t="s">
        <v>4</v>
      </c>
      <c r="FM5" s="73" t="s">
        <v>5</v>
      </c>
      <c r="FN5" s="73" t="s">
        <v>6</v>
      </c>
      <c r="FO5" s="73" t="s">
        <v>7</v>
      </c>
      <c r="FP5" s="73" t="s">
        <v>8</v>
      </c>
      <c r="FQ5" s="73" t="s">
        <v>9</v>
      </c>
      <c r="FR5" s="75" t="s">
        <v>10</v>
      </c>
      <c r="FS5" s="73" t="s">
        <v>11</v>
      </c>
      <c r="FT5" s="73" t="s">
        <v>12</v>
      </c>
      <c r="FU5" s="73" t="s">
        <v>13</v>
      </c>
      <c r="FV5" s="73" t="s">
        <v>14</v>
      </c>
      <c r="FW5" s="73" t="s">
        <v>15</v>
      </c>
      <c r="FX5" s="73" t="s">
        <v>4</v>
      </c>
      <c r="FY5" s="73" t="s">
        <v>5</v>
      </c>
      <c r="FZ5" s="73" t="s">
        <v>6</v>
      </c>
      <c r="GA5" s="73"/>
      <c r="GB5" s="73"/>
      <c r="GC5" s="73"/>
      <c r="GD5" s="75"/>
      <c r="GE5" s="73"/>
    </row>
    <row r="6" spans="1:187" x14ac:dyDescent="0.25">
      <c r="A6" s="220" t="s">
        <v>90</v>
      </c>
      <c r="B6" s="81" t="s">
        <v>91</v>
      </c>
      <c r="C6" s="82">
        <v>1</v>
      </c>
      <c r="D6" s="83">
        <v>0.8</v>
      </c>
      <c r="E6" s="83">
        <v>1.5</v>
      </c>
      <c r="F6" s="83">
        <v>2.25</v>
      </c>
      <c r="G6" s="83">
        <v>4.5</v>
      </c>
      <c r="H6" s="83">
        <v>6</v>
      </c>
      <c r="I6" s="83">
        <v>8</v>
      </c>
      <c r="J6" s="83">
        <v>13</v>
      </c>
      <c r="K6" s="83">
        <v>14</v>
      </c>
      <c r="L6" s="85">
        <v>16</v>
      </c>
      <c r="M6" s="85">
        <v>22.5</v>
      </c>
      <c r="N6" s="85">
        <v>50</v>
      </c>
      <c r="O6" s="85">
        <v>57</v>
      </c>
      <c r="P6" s="85">
        <v>60</v>
      </c>
      <c r="Q6" s="85">
        <v>65</v>
      </c>
      <c r="R6" s="85">
        <v>70</v>
      </c>
      <c r="S6" s="85">
        <v>75</v>
      </c>
      <c r="T6" s="86">
        <v>537233</v>
      </c>
      <c r="U6" s="86">
        <v>561114</v>
      </c>
      <c r="V6" s="86">
        <v>723587</v>
      </c>
      <c r="W6" s="86">
        <v>699724</v>
      </c>
      <c r="X6" s="86">
        <v>668623</v>
      </c>
      <c r="Y6" s="86">
        <v>696474</v>
      </c>
      <c r="Z6" s="86">
        <v>661839</v>
      </c>
      <c r="AA6" s="86">
        <v>698739</v>
      </c>
      <c r="AB6" s="86">
        <v>731578</v>
      </c>
      <c r="AC6" s="86">
        <v>627232</v>
      </c>
      <c r="AD6" s="86">
        <v>692557</v>
      </c>
      <c r="AE6" s="87">
        <v>500611</v>
      </c>
      <c r="AF6" s="86">
        <v>433482</v>
      </c>
      <c r="AG6" s="86">
        <v>460492</v>
      </c>
      <c r="AH6" s="86">
        <v>497861</v>
      </c>
      <c r="AI6" s="86">
        <v>490525</v>
      </c>
      <c r="AJ6" s="86">
        <v>563680</v>
      </c>
      <c r="AK6" s="86">
        <v>521323</v>
      </c>
      <c r="AL6" s="86">
        <v>373746</v>
      </c>
      <c r="AM6" s="86">
        <v>442182</v>
      </c>
      <c r="AN6" s="86">
        <v>528378</v>
      </c>
      <c r="AO6" s="86">
        <v>500824</v>
      </c>
      <c r="AP6" s="86">
        <v>602099</v>
      </c>
      <c r="AQ6" s="87">
        <v>492491</v>
      </c>
      <c r="AR6" s="86">
        <v>452319</v>
      </c>
      <c r="AS6" s="86">
        <v>440751</v>
      </c>
      <c r="AT6" s="86">
        <v>601480</v>
      </c>
      <c r="AU6" s="86">
        <v>508294</v>
      </c>
      <c r="AV6" s="86">
        <v>577267</v>
      </c>
      <c r="AW6" s="86">
        <v>558751</v>
      </c>
      <c r="AX6" s="86">
        <v>551421</v>
      </c>
      <c r="AY6" s="86">
        <v>500266</v>
      </c>
      <c r="AZ6" s="86">
        <v>473931</v>
      </c>
      <c r="BA6" s="86">
        <v>513639</v>
      </c>
      <c r="BB6" s="86">
        <v>450396</v>
      </c>
      <c r="BC6" s="87">
        <v>416353</v>
      </c>
      <c r="BD6" s="86">
        <v>29405</v>
      </c>
      <c r="BE6" s="86">
        <v>23236</v>
      </c>
      <c r="BF6" s="86">
        <v>22727</v>
      </c>
      <c r="BG6" s="86">
        <v>23406</v>
      </c>
      <c r="BH6" s="86">
        <v>27367</v>
      </c>
      <c r="BI6" s="86">
        <v>24793</v>
      </c>
      <c r="BJ6" s="86">
        <v>28018</v>
      </c>
      <c r="BK6" s="86">
        <v>21510</v>
      </c>
      <c r="BL6" s="86">
        <v>19888</v>
      </c>
      <c r="BM6" s="86">
        <v>24481</v>
      </c>
      <c r="BN6" s="86">
        <v>18982</v>
      </c>
      <c r="BO6" s="87">
        <v>16397</v>
      </c>
      <c r="BP6" s="86">
        <v>11999</v>
      </c>
      <c r="BQ6" s="86">
        <v>11498</v>
      </c>
      <c r="BR6" s="86">
        <v>8913</v>
      </c>
      <c r="BS6" s="86">
        <v>13314</v>
      </c>
      <c r="BT6" s="86">
        <v>10887</v>
      </c>
      <c r="BU6" s="86">
        <v>9861</v>
      </c>
      <c r="BV6" s="86">
        <v>8176</v>
      </c>
      <c r="BW6" s="86">
        <v>10145</v>
      </c>
      <c r="BX6" s="86">
        <v>11486</v>
      </c>
      <c r="BY6" s="86">
        <v>10133</v>
      </c>
      <c r="BZ6" s="86"/>
      <c r="CA6" s="87"/>
      <c r="CB6" s="86">
        <v>8487</v>
      </c>
      <c r="CC6" s="86">
        <v>9090</v>
      </c>
      <c r="CD6" s="86">
        <v>13954</v>
      </c>
      <c r="CE6" s="86">
        <v>14175</v>
      </c>
      <c r="CF6" s="86">
        <v>13693</v>
      </c>
      <c r="CG6" s="86">
        <v>12794</v>
      </c>
      <c r="CH6" s="86">
        <v>12584</v>
      </c>
      <c r="CI6" s="86">
        <v>12490</v>
      </c>
      <c r="CJ6" s="86">
        <v>12907</v>
      </c>
      <c r="CK6" s="86">
        <v>12580</v>
      </c>
      <c r="CL6" s="86">
        <v>12051</v>
      </c>
      <c r="CM6" s="87">
        <v>10677</v>
      </c>
      <c r="CN6" s="86">
        <v>9179</v>
      </c>
      <c r="CO6" s="86">
        <v>9430</v>
      </c>
      <c r="CP6" s="86">
        <v>11202</v>
      </c>
      <c r="CQ6" s="86">
        <v>8787</v>
      </c>
      <c r="CR6" s="86">
        <v>7590</v>
      </c>
      <c r="CS6" s="86">
        <v>6939</v>
      </c>
      <c r="CT6" s="86">
        <v>6674</v>
      </c>
      <c r="CU6" s="86">
        <v>7920</v>
      </c>
      <c r="CV6" s="86">
        <v>7662</v>
      </c>
      <c r="CW6" s="86">
        <v>7069</v>
      </c>
      <c r="CX6" s="86">
        <v>7298</v>
      </c>
      <c r="CY6" s="87">
        <v>6732</v>
      </c>
      <c r="CZ6" s="86">
        <v>5916</v>
      </c>
      <c r="DA6" s="86">
        <v>5182</v>
      </c>
      <c r="DB6" s="86">
        <v>6565</v>
      </c>
      <c r="DC6" s="86">
        <v>6097</v>
      </c>
      <c r="DD6" s="86">
        <v>6655</v>
      </c>
      <c r="DE6" s="86">
        <v>6103</v>
      </c>
      <c r="DF6" s="86">
        <v>5788</v>
      </c>
      <c r="DG6" s="86">
        <v>5910</v>
      </c>
      <c r="DH6" s="86">
        <v>6047</v>
      </c>
      <c r="DI6" s="86">
        <v>6178</v>
      </c>
      <c r="DJ6" s="86">
        <v>5986</v>
      </c>
      <c r="DK6" s="87">
        <v>4510</v>
      </c>
      <c r="DL6" s="86">
        <v>4246</v>
      </c>
      <c r="DM6" s="86">
        <v>3691</v>
      </c>
      <c r="DN6" s="86">
        <v>4464</v>
      </c>
      <c r="DO6" s="86">
        <v>3671</v>
      </c>
      <c r="DP6" s="86">
        <v>3536</v>
      </c>
      <c r="DQ6" s="86">
        <v>3625</v>
      </c>
      <c r="DR6" s="86">
        <v>3502</v>
      </c>
      <c r="DS6" s="86">
        <v>3900</v>
      </c>
      <c r="DT6" s="86">
        <v>4183</v>
      </c>
      <c r="DU6" s="86">
        <v>4253</v>
      </c>
      <c r="DV6" s="86">
        <v>3604</v>
      </c>
      <c r="DW6" s="87">
        <v>3136</v>
      </c>
      <c r="DX6" s="86">
        <v>2886</v>
      </c>
      <c r="DY6" s="86">
        <v>3165</v>
      </c>
      <c r="DZ6" s="86">
        <v>3662</v>
      </c>
      <c r="EA6" s="86">
        <v>3236</v>
      </c>
      <c r="EB6" s="86">
        <v>3117</v>
      </c>
      <c r="EC6" s="86">
        <v>2781</v>
      </c>
      <c r="ED6" s="86">
        <v>3208</v>
      </c>
      <c r="EE6" s="86">
        <v>3456</v>
      </c>
      <c r="EF6" s="86">
        <v>2974</v>
      </c>
      <c r="EG6" s="86">
        <v>2836</v>
      </c>
      <c r="EH6" s="86">
        <v>2695</v>
      </c>
      <c r="EI6" s="87">
        <v>2502</v>
      </c>
      <c r="EJ6" s="86">
        <v>2653</v>
      </c>
      <c r="EK6" s="86">
        <v>2787</v>
      </c>
      <c r="EL6" s="86">
        <v>1660</v>
      </c>
      <c r="EM6" s="86">
        <v>71</v>
      </c>
      <c r="EN6" s="86">
        <v>150</v>
      </c>
      <c r="EO6" s="86">
        <v>208</v>
      </c>
      <c r="EP6" s="86">
        <v>84</v>
      </c>
      <c r="EQ6" s="86">
        <v>161</v>
      </c>
      <c r="ER6" s="86">
        <v>173</v>
      </c>
      <c r="ES6" s="86">
        <v>217</v>
      </c>
      <c r="ET6" s="86">
        <v>389</v>
      </c>
      <c r="EU6" s="87">
        <v>723</v>
      </c>
      <c r="EV6" s="86">
        <v>575</v>
      </c>
      <c r="EW6" s="86">
        <v>640</v>
      </c>
      <c r="EX6" s="86">
        <v>812</v>
      </c>
      <c r="EY6" s="86">
        <v>482</v>
      </c>
      <c r="EZ6" s="86">
        <v>362</v>
      </c>
      <c r="FA6" s="86">
        <v>450</v>
      </c>
      <c r="FB6" s="86">
        <v>599</v>
      </c>
      <c r="FC6" s="86">
        <v>855</v>
      </c>
      <c r="FD6" s="86">
        <v>1107</v>
      </c>
      <c r="FE6" s="86">
        <v>1220</v>
      </c>
      <c r="FF6" s="86">
        <v>1215</v>
      </c>
      <c r="FG6" s="87">
        <v>1272</v>
      </c>
      <c r="FH6" s="86">
        <v>733</v>
      </c>
      <c r="FI6" s="86">
        <v>1160</v>
      </c>
      <c r="FJ6" s="86">
        <v>1473</v>
      </c>
      <c r="FK6" s="86">
        <v>1807</v>
      </c>
      <c r="FL6" s="86">
        <v>1530</v>
      </c>
      <c r="FM6" s="86">
        <v>1417</v>
      </c>
      <c r="FN6" s="86">
        <v>1832</v>
      </c>
      <c r="FO6" s="86">
        <v>2048</v>
      </c>
      <c r="FP6" s="86">
        <v>2121</v>
      </c>
      <c r="FQ6" s="86">
        <v>2295</v>
      </c>
      <c r="FR6" s="86">
        <v>2175</v>
      </c>
      <c r="FS6" s="87">
        <v>1957</v>
      </c>
      <c r="FT6" s="86">
        <v>1892</v>
      </c>
      <c r="FU6" s="86">
        <v>2008</v>
      </c>
      <c r="FV6" s="86">
        <v>1883</v>
      </c>
      <c r="FW6" s="86">
        <v>1961</v>
      </c>
      <c r="FX6" s="86">
        <v>1880</v>
      </c>
      <c r="FY6" s="86">
        <v>1858</v>
      </c>
      <c r="FZ6" s="86">
        <v>2040</v>
      </c>
      <c r="GA6" s="86"/>
      <c r="GB6" s="86"/>
      <c r="GC6" s="86"/>
      <c r="GD6" s="86"/>
      <c r="GE6" s="87"/>
    </row>
    <row r="7" spans="1:187" x14ac:dyDescent="0.25">
      <c r="A7" s="221"/>
      <c r="B7" s="81" t="s">
        <v>111</v>
      </c>
      <c r="C7" s="84">
        <v>2</v>
      </c>
      <c r="D7" s="83">
        <v>1.6</v>
      </c>
      <c r="E7" s="83">
        <v>3</v>
      </c>
      <c r="F7" s="83">
        <v>4.5</v>
      </c>
      <c r="G7" s="83">
        <v>9</v>
      </c>
      <c r="H7" s="83">
        <v>12</v>
      </c>
      <c r="I7" s="83">
        <v>16</v>
      </c>
      <c r="J7" s="83">
        <f>+J6*2</f>
        <v>26</v>
      </c>
      <c r="K7" s="83">
        <f>+K6*2</f>
        <v>28</v>
      </c>
      <c r="L7" s="85">
        <v>32</v>
      </c>
      <c r="M7" s="85">
        <v>45</v>
      </c>
      <c r="N7" s="85">
        <f>+N6*$C$7</f>
        <v>100</v>
      </c>
      <c r="O7" s="85">
        <f>+O6*$C$7</f>
        <v>114</v>
      </c>
      <c r="P7" s="85">
        <v>120</v>
      </c>
      <c r="Q7" s="85">
        <v>130</v>
      </c>
      <c r="R7" s="85">
        <v>140</v>
      </c>
      <c r="S7" s="85">
        <v>150</v>
      </c>
      <c r="T7" s="89">
        <v>99395</v>
      </c>
      <c r="U7" s="89">
        <v>105157</v>
      </c>
      <c r="V7" s="89">
        <v>133909</v>
      </c>
      <c r="W7" s="89">
        <v>126578</v>
      </c>
      <c r="X7" s="89">
        <v>122169</v>
      </c>
      <c r="Y7" s="89">
        <v>128055</v>
      </c>
      <c r="Z7" s="89">
        <v>126006</v>
      </c>
      <c r="AA7" s="89">
        <v>130559</v>
      </c>
      <c r="AB7" s="89">
        <v>134985</v>
      </c>
      <c r="AC7" s="89">
        <v>115340</v>
      </c>
      <c r="AD7" s="89">
        <v>124647</v>
      </c>
      <c r="AE7" s="90">
        <v>73892</v>
      </c>
      <c r="AF7" s="89">
        <v>64946</v>
      </c>
      <c r="AG7" s="89">
        <v>79107</v>
      </c>
      <c r="AH7" s="89">
        <v>87333</v>
      </c>
      <c r="AI7" s="89">
        <v>83728</v>
      </c>
      <c r="AJ7" s="89">
        <v>97095</v>
      </c>
      <c r="AK7" s="89">
        <v>89210</v>
      </c>
      <c r="AL7" s="89">
        <v>59441</v>
      </c>
      <c r="AM7" s="89">
        <v>62932</v>
      </c>
      <c r="AN7" s="89">
        <v>65846</v>
      </c>
      <c r="AO7" s="89">
        <v>73696</v>
      </c>
      <c r="AP7" s="89">
        <v>99302</v>
      </c>
      <c r="AQ7" s="90">
        <v>85420</v>
      </c>
      <c r="AR7" s="89">
        <v>73138</v>
      </c>
      <c r="AS7" s="89">
        <v>66422</v>
      </c>
      <c r="AT7" s="89">
        <v>85636</v>
      </c>
      <c r="AU7" s="89">
        <v>72247</v>
      </c>
      <c r="AV7" s="89">
        <v>80952</v>
      </c>
      <c r="AW7" s="89">
        <v>81217</v>
      </c>
      <c r="AX7" s="89">
        <v>83339</v>
      </c>
      <c r="AY7" s="89">
        <v>46956</v>
      </c>
      <c r="AZ7" s="89">
        <v>44053</v>
      </c>
      <c r="BA7" s="89">
        <v>46111</v>
      </c>
      <c r="BB7" s="89">
        <v>40654</v>
      </c>
      <c r="BC7" s="90">
        <v>39885</v>
      </c>
      <c r="BD7" s="89">
        <v>6052</v>
      </c>
      <c r="BE7" s="89">
        <v>4944</v>
      </c>
      <c r="BF7" s="89">
        <v>5053</v>
      </c>
      <c r="BG7" s="89">
        <v>5062</v>
      </c>
      <c r="BH7" s="89">
        <v>6085</v>
      </c>
      <c r="BI7" s="89">
        <v>4868</v>
      </c>
      <c r="BJ7" s="89">
        <v>5734</v>
      </c>
      <c r="BK7" s="89">
        <v>4049</v>
      </c>
      <c r="BL7" s="89">
        <v>4305</v>
      </c>
      <c r="BM7" s="89">
        <v>5213</v>
      </c>
      <c r="BN7" s="89">
        <v>4552</v>
      </c>
      <c r="BO7" s="90">
        <v>3806</v>
      </c>
      <c r="BP7" s="89">
        <v>2839</v>
      </c>
      <c r="BQ7" s="89">
        <v>2704</v>
      </c>
      <c r="BR7" s="89">
        <v>2379</v>
      </c>
      <c r="BS7" s="89">
        <v>3158</v>
      </c>
      <c r="BT7" s="89">
        <v>2551</v>
      </c>
      <c r="BU7" s="89">
        <v>2508</v>
      </c>
      <c r="BV7" s="89">
        <v>2414</v>
      </c>
      <c r="BW7" s="89">
        <v>2542</v>
      </c>
      <c r="BX7" s="89">
        <v>2675</v>
      </c>
      <c r="BY7" s="89">
        <v>2547</v>
      </c>
      <c r="BZ7" s="89"/>
      <c r="CA7" s="90"/>
      <c r="CB7" s="89">
        <v>1800</v>
      </c>
      <c r="CC7" s="89">
        <v>1829</v>
      </c>
      <c r="CD7" s="89">
        <v>2654</v>
      </c>
      <c r="CE7" s="89">
        <v>2446</v>
      </c>
      <c r="CF7" s="89">
        <v>2527</v>
      </c>
      <c r="CG7" s="89">
        <v>2453</v>
      </c>
      <c r="CH7" s="89">
        <v>2863</v>
      </c>
      <c r="CI7" s="89">
        <v>2451</v>
      </c>
      <c r="CJ7" s="89">
        <v>2721</v>
      </c>
      <c r="CK7" s="89">
        <v>2630</v>
      </c>
      <c r="CL7" s="89">
        <v>2512</v>
      </c>
      <c r="CM7" s="90">
        <v>2187</v>
      </c>
      <c r="CN7" s="89">
        <v>1721</v>
      </c>
      <c r="CO7" s="89">
        <v>2083</v>
      </c>
      <c r="CP7" s="89">
        <v>2366</v>
      </c>
      <c r="CQ7" s="89">
        <v>1532</v>
      </c>
      <c r="CR7" s="89">
        <v>1016</v>
      </c>
      <c r="CS7" s="89">
        <v>987</v>
      </c>
      <c r="CT7" s="89">
        <v>919</v>
      </c>
      <c r="CU7" s="89">
        <v>1087</v>
      </c>
      <c r="CV7" s="89">
        <v>1016</v>
      </c>
      <c r="CW7" s="89">
        <v>911</v>
      </c>
      <c r="CX7" s="89">
        <v>879</v>
      </c>
      <c r="CY7" s="90">
        <v>899</v>
      </c>
      <c r="CZ7" s="89">
        <v>688</v>
      </c>
      <c r="DA7" s="89">
        <v>653</v>
      </c>
      <c r="DB7" s="89">
        <v>901</v>
      </c>
      <c r="DC7" s="89">
        <v>810</v>
      </c>
      <c r="DD7" s="89">
        <v>874</v>
      </c>
      <c r="DE7" s="89">
        <v>796</v>
      </c>
      <c r="DF7" s="89">
        <v>923</v>
      </c>
      <c r="DG7" s="89">
        <v>1008</v>
      </c>
      <c r="DH7" s="89">
        <v>967</v>
      </c>
      <c r="DI7" s="89">
        <v>1105</v>
      </c>
      <c r="DJ7" s="89">
        <v>1097</v>
      </c>
      <c r="DK7" s="90">
        <v>838</v>
      </c>
      <c r="DL7" s="89">
        <v>780</v>
      </c>
      <c r="DM7" s="89">
        <v>571</v>
      </c>
      <c r="DN7" s="89">
        <v>672</v>
      </c>
      <c r="DO7" s="89">
        <v>593</v>
      </c>
      <c r="DP7" s="89">
        <v>540</v>
      </c>
      <c r="DQ7" s="89">
        <v>520</v>
      </c>
      <c r="DR7" s="89">
        <v>506</v>
      </c>
      <c r="DS7" s="89">
        <v>543</v>
      </c>
      <c r="DT7" s="89">
        <v>459</v>
      </c>
      <c r="DU7" s="89">
        <v>500</v>
      </c>
      <c r="DV7" s="89">
        <v>414</v>
      </c>
      <c r="DW7" s="90">
        <v>399</v>
      </c>
      <c r="DX7" s="89">
        <v>310</v>
      </c>
      <c r="DY7" s="89">
        <v>320</v>
      </c>
      <c r="DZ7" s="89">
        <v>337</v>
      </c>
      <c r="EA7" s="89">
        <v>276</v>
      </c>
      <c r="EB7" s="89">
        <v>327</v>
      </c>
      <c r="EC7" s="89">
        <v>246</v>
      </c>
      <c r="ED7" s="89">
        <v>329</v>
      </c>
      <c r="EE7" s="89">
        <v>350</v>
      </c>
      <c r="EF7" s="89">
        <v>310</v>
      </c>
      <c r="EG7" s="89">
        <v>317</v>
      </c>
      <c r="EH7" s="89">
        <v>275</v>
      </c>
      <c r="EI7" s="90">
        <v>273</v>
      </c>
      <c r="EJ7" s="89">
        <v>267</v>
      </c>
      <c r="EK7" s="89">
        <v>267</v>
      </c>
      <c r="EL7" s="89">
        <v>155</v>
      </c>
      <c r="EM7" s="89">
        <v>13</v>
      </c>
      <c r="EN7" s="89">
        <v>23</v>
      </c>
      <c r="EO7" s="89">
        <v>27</v>
      </c>
      <c r="EP7" s="89">
        <v>6</v>
      </c>
      <c r="EQ7" s="89">
        <v>22</v>
      </c>
      <c r="ER7" s="89">
        <v>21</v>
      </c>
      <c r="ES7" s="89">
        <v>17</v>
      </c>
      <c r="ET7" s="89">
        <v>37</v>
      </c>
      <c r="EU7" s="90">
        <v>72</v>
      </c>
      <c r="EV7" s="89">
        <v>85</v>
      </c>
      <c r="EW7" s="89">
        <v>62</v>
      </c>
      <c r="EX7" s="89">
        <v>107</v>
      </c>
      <c r="EY7" s="89">
        <v>54</v>
      </c>
      <c r="EZ7" s="89">
        <v>42</v>
      </c>
      <c r="FA7" s="89">
        <v>49</v>
      </c>
      <c r="FB7" s="89">
        <v>76</v>
      </c>
      <c r="FC7" s="89">
        <v>105</v>
      </c>
      <c r="FD7" s="89">
        <v>117</v>
      </c>
      <c r="FE7" s="89">
        <v>122</v>
      </c>
      <c r="FF7" s="89">
        <v>179</v>
      </c>
      <c r="FG7" s="90">
        <v>147</v>
      </c>
      <c r="FH7" s="89">
        <v>79</v>
      </c>
      <c r="FI7" s="89">
        <v>150</v>
      </c>
      <c r="FJ7" s="89">
        <v>186</v>
      </c>
      <c r="FK7" s="89">
        <v>198</v>
      </c>
      <c r="FL7" s="89">
        <v>182</v>
      </c>
      <c r="FM7" s="89">
        <v>160</v>
      </c>
      <c r="FN7" s="89">
        <v>219</v>
      </c>
      <c r="FO7" s="89">
        <v>256</v>
      </c>
      <c r="FP7" s="89">
        <v>238</v>
      </c>
      <c r="FQ7" s="89">
        <v>309</v>
      </c>
      <c r="FR7" s="89">
        <v>355</v>
      </c>
      <c r="FS7" s="90">
        <v>308</v>
      </c>
      <c r="FT7" s="89">
        <v>214</v>
      </c>
      <c r="FU7" s="89">
        <v>255</v>
      </c>
      <c r="FV7" s="89">
        <v>254</v>
      </c>
      <c r="FW7" s="89">
        <v>269</v>
      </c>
      <c r="FX7" s="89">
        <v>214</v>
      </c>
      <c r="FY7" s="89">
        <v>196</v>
      </c>
      <c r="FZ7" s="89">
        <v>237</v>
      </c>
      <c r="GA7" s="89"/>
      <c r="GB7" s="89"/>
      <c r="GC7" s="89"/>
      <c r="GD7" s="89"/>
      <c r="GE7" s="90"/>
    </row>
    <row r="8" spans="1:187" x14ac:dyDescent="0.25">
      <c r="A8" s="221"/>
      <c r="B8" s="81" t="s">
        <v>92</v>
      </c>
      <c r="C8" s="84">
        <v>1</v>
      </c>
      <c r="D8" s="83"/>
      <c r="E8" s="83">
        <v>0.8</v>
      </c>
      <c r="F8" s="83">
        <v>1.1000000000000001</v>
      </c>
      <c r="G8" s="83">
        <v>2.2000000000000002</v>
      </c>
      <c r="H8" s="83">
        <v>3</v>
      </c>
      <c r="I8" s="83">
        <v>4.25</v>
      </c>
      <c r="J8" s="83">
        <v>6.5</v>
      </c>
      <c r="K8" s="83">
        <v>7.25</v>
      </c>
      <c r="L8" s="85">
        <v>8</v>
      </c>
      <c r="M8" s="85">
        <v>11.25</v>
      </c>
      <c r="N8" s="85">
        <v>17</v>
      </c>
      <c r="O8" s="85">
        <v>18.02</v>
      </c>
      <c r="P8" s="85">
        <v>19.23</v>
      </c>
      <c r="Q8" s="85">
        <v>20.73</v>
      </c>
      <c r="R8" s="85">
        <v>22.51</v>
      </c>
      <c r="S8" s="85">
        <v>24.31</v>
      </c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90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90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90"/>
      <c r="BD8" s="89">
        <v>341443</v>
      </c>
      <c r="BE8" s="89">
        <v>292667</v>
      </c>
      <c r="BF8" s="89">
        <v>309141</v>
      </c>
      <c r="BG8" s="89">
        <v>342263</v>
      </c>
      <c r="BH8" s="89">
        <v>409556</v>
      </c>
      <c r="BI8" s="89">
        <v>358282</v>
      </c>
      <c r="BJ8" s="89">
        <v>412113</v>
      </c>
      <c r="BK8" s="89">
        <v>352485</v>
      </c>
      <c r="BL8" s="89">
        <v>356377</v>
      </c>
      <c r="BM8" s="89">
        <v>350328</v>
      </c>
      <c r="BN8" s="89">
        <v>297345</v>
      </c>
      <c r="BO8" s="90">
        <v>246332</v>
      </c>
      <c r="BP8" s="89">
        <v>227460</v>
      </c>
      <c r="BQ8" s="89">
        <v>223553</v>
      </c>
      <c r="BR8" s="89">
        <v>211476</v>
      </c>
      <c r="BS8" s="89">
        <v>290029</v>
      </c>
      <c r="BT8" s="89">
        <v>268064</v>
      </c>
      <c r="BU8" s="89">
        <v>254771</v>
      </c>
      <c r="BV8" s="89">
        <v>242638</v>
      </c>
      <c r="BW8" s="89">
        <v>264387</v>
      </c>
      <c r="BX8" s="89">
        <v>308204</v>
      </c>
      <c r="BY8" s="89">
        <v>303022</v>
      </c>
      <c r="BZ8" s="89"/>
      <c r="CA8" s="90"/>
      <c r="CB8" s="89">
        <v>256083</v>
      </c>
      <c r="CC8" s="89">
        <v>273745</v>
      </c>
      <c r="CD8" s="89">
        <v>391792</v>
      </c>
      <c r="CE8" s="89">
        <v>435231</v>
      </c>
      <c r="CF8" s="89">
        <v>426175</v>
      </c>
      <c r="CG8" s="89">
        <v>448034</v>
      </c>
      <c r="CH8" s="89">
        <v>439784</v>
      </c>
      <c r="CI8" s="89">
        <v>452115</v>
      </c>
      <c r="CJ8" s="89">
        <v>492031</v>
      </c>
      <c r="CK8" s="89">
        <v>492038</v>
      </c>
      <c r="CL8" s="89">
        <v>475965</v>
      </c>
      <c r="CM8" s="90">
        <v>190729</v>
      </c>
      <c r="CN8" s="89">
        <v>371371</v>
      </c>
      <c r="CO8" s="89">
        <v>390758</v>
      </c>
      <c r="CP8" s="89">
        <v>475724</v>
      </c>
      <c r="CQ8" s="89">
        <v>577176</v>
      </c>
      <c r="CR8" s="89">
        <v>550108</v>
      </c>
      <c r="CS8" s="89">
        <v>408587</v>
      </c>
      <c r="CT8" s="89">
        <v>357886</v>
      </c>
      <c r="CU8" s="89">
        <v>454137</v>
      </c>
      <c r="CV8" s="89">
        <v>442222</v>
      </c>
      <c r="CW8" s="89">
        <v>413713</v>
      </c>
      <c r="CX8" s="89">
        <v>405298</v>
      </c>
      <c r="CY8" s="90">
        <v>366490</v>
      </c>
      <c r="CZ8" s="89">
        <v>321578</v>
      </c>
      <c r="DA8" s="89">
        <v>288816</v>
      </c>
      <c r="DB8" s="89">
        <v>408215</v>
      </c>
      <c r="DC8" s="89">
        <v>368718</v>
      </c>
      <c r="DD8" s="89">
        <v>378220</v>
      </c>
      <c r="DE8" s="89">
        <v>405709</v>
      </c>
      <c r="DF8" s="89">
        <v>473963</v>
      </c>
      <c r="DG8" s="89">
        <v>622958</v>
      </c>
      <c r="DH8" s="89">
        <v>641432</v>
      </c>
      <c r="DI8" s="89">
        <v>664282</v>
      </c>
      <c r="DJ8" s="89">
        <v>670128</v>
      </c>
      <c r="DK8" s="90">
        <v>536372</v>
      </c>
      <c r="DL8" s="89">
        <v>548110</v>
      </c>
      <c r="DM8" s="89">
        <v>594325</v>
      </c>
      <c r="DN8" s="89">
        <v>772319</v>
      </c>
      <c r="DO8" s="89">
        <v>741373</v>
      </c>
      <c r="DP8" s="89">
        <v>756480</v>
      </c>
      <c r="DQ8" s="89">
        <v>767220</v>
      </c>
      <c r="DR8" s="89">
        <v>749978</v>
      </c>
      <c r="DS8" s="89">
        <v>868111</v>
      </c>
      <c r="DT8" s="89">
        <v>799257</v>
      </c>
      <c r="DU8" s="89">
        <v>902640</v>
      </c>
      <c r="DV8" s="89">
        <v>800132</v>
      </c>
      <c r="DW8" s="90">
        <v>671609</v>
      </c>
      <c r="DX8" s="89">
        <v>677215</v>
      </c>
      <c r="DY8" s="89">
        <v>668807</v>
      </c>
      <c r="DZ8" s="89">
        <v>781834</v>
      </c>
      <c r="EA8" s="89">
        <v>779366</v>
      </c>
      <c r="EB8" s="89">
        <v>834323</v>
      </c>
      <c r="EC8" s="89">
        <v>712972</v>
      </c>
      <c r="ED8" s="89">
        <v>734466</v>
      </c>
      <c r="EE8" s="89">
        <v>765135</v>
      </c>
      <c r="EF8" s="89">
        <v>744798</v>
      </c>
      <c r="EG8" s="89">
        <v>772588</v>
      </c>
      <c r="EH8" s="89">
        <v>691468</v>
      </c>
      <c r="EI8" s="90">
        <v>623584</v>
      </c>
      <c r="EJ8" s="89">
        <v>595071</v>
      </c>
      <c r="EK8" s="89">
        <v>558274</v>
      </c>
      <c r="EL8" s="89">
        <v>379427</v>
      </c>
      <c r="EM8" s="89">
        <v>54600</v>
      </c>
      <c r="EN8" s="89">
        <v>97582</v>
      </c>
      <c r="EO8" s="89">
        <v>106241</v>
      </c>
      <c r="EP8" s="89">
        <v>97917</v>
      </c>
      <c r="EQ8" s="89">
        <v>115534</v>
      </c>
      <c r="ER8" s="89">
        <v>136439</v>
      </c>
      <c r="ES8" s="89">
        <v>159217</v>
      </c>
      <c r="ET8" s="89">
        <v>182172</v>
      </c>
      <c r="EU8" s="90">
        <v>202142</v>
      </c>
      <c r="EV8" s="89">
        <v>201611</v>
      </c>
      <c r="EW8" s="89">
        <v>209356</v>
      </c>
      <c r="EX8" s="89">
        <v>288548</v>
      </c>
      <c r="EY8" s="89">
        <v>224580</v>
      </c>
      <c r="EZ8" s="89">
        <v>187357</v>
      </c>
      <c r="FA8" s="89">
        <v>224135</v>
      </c>
      <c r="FB8" s="89">
        <v>250767</v>
      </c>
      <c r="FC8" s="89">
        <v>283637</v>
      </c>
      <c r="FD8" s="89">
        <v>342095</v>
      </c>
      <c r="FE8" s="89">
        <v>364889</v>
      </c>
      <c r="FF8" s="89">
        <v>390403</v>
      </c>
      <c r="FG8" s="90">
        <v>376116</v>
      </c>
      <c r="FH8" s="89">
        <v>268816</v>
      </c>
      <c r="FI8" s="89">
        <v>325552</v>
      </c>
      <c r="FJ8" s="89">
        <v>427657</v>
      </c>
      <c r="FK8" s="89">
        <v>479682</v>
      </c>
      <c r="FL8" s="89">
        <v>478708</v>
      </c>
      <c r="FM8" s="89">
        <v>480353</v>
      </c>
      <c r="FN8" s="89">
        <v>473443</v>
      </c>
      <c r="FO8" s="89">
        <v>580165</v>
      </c>
      <c r="FP8" s="89">
        <v>580754</v>
      </c>
      <c r="FQ8" s="89">
        <v>545426</v>
      </c>
      <c r="FR8" s="89">
        <v>542000</v>
      </c>
      <c r="FS8" s="90">
        <v>466290</v>
      </c>
      <c r="FT8" s="89">
        <v>436272</v>
      </c>
      <c r="FU8" s="89">
        <v>422846</v>
      </c>
      <c r="FV8" s="89">
        <v>554155</v>
      </c>
      <c r="FW8" s="89">
        <v>527873</v>
      </c>
      <c r="FX8" s="89">
        <v>551746</v>
      </c>
      <c r="FY8" s="89">
        <v>518301</v>
      </c>
      <c r="FZ8" s="89">
        <v>499027</v>
      </c>
      <c r="GA8" s="89"/>
      <c r="GB8" s="89"/>
      <c r="GC8" s="89"/>
      <c r="GD8" s="89"/>
      <c r="GE8" s="90"/>
    </row>
    <row r="9" spans="1:187" x14ac:dyDescent="0.25">
      <c r="A9" s="221"/>
      <c r="B9" s="81" t="s">
        <v>112</v>
      </c>
      <c r="C9" s="84">
        <v>2</v>
      </c>
      <c r="D9" s="83"/>
      <c r="E9" s="83">
        <v>1.6</v>
      </c>
      <c r="F9" s="83">
        <v>2.2000000000000002</v>
      </c>
      <c r="G9" s="83">
        <v>4.4000000000000004</v>
      </c>
      <c r="H9" s="83">
        <v>6</v>
      </c>
      <c r="I9" s="83">
        <v>8.5</v>
      </c>
      <c r="J9" s="83">
        <f>+J8*2</f>
        <v>13</v>
      </c>
      <c r="K9" s="83">
        <f>+K8*2</f>
        <v>14.5</v>
      </c>
      <c r="L9" s="85">
        <v>16</v>
      </c>
      <c r="M9" s="85">
        <v>22.5</v>
      </c>
      <c r="N9" s="85">
        <f>+N8*2</f>
        <v>34</v>
      </c>
      <c r="O9" s="85">
        <f>+O8*2</f>
        <v>36.04</v>
      </c>
      <c r="P9" s="85">
        <v>38.450000000000003</v>
      </c>
      <c r="Q9" s="85">
        <v>41.46</v>
      </c>
      <c r="R9" s="85">
        <v>45.02</v>
      </c>
      <c r="S9" s="85">
        <v>48.62</v>
      </c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90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90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90"/>
      <c r="BD9" s="89">
        <v>27889</v>
      </c>
      <c r="BE9" s="89">
        <v>23383</v>
      </c>
      <c r="BF9" s="89">
        <v>24575</v>
      </c>
      <c r="BG9" s="89">
        <v>25834</v>
      </c>
      <c r="BH9" s="89">
        <v>33535</v>
      </c>
      <c r="BI9" s="89">
        <v>27722</v>
      </c>
      <c r="BJ9" s="89">
        <v>35265</v>
      </c>
      <c r="BK9" s="89">
        <v>28803</v>
      </c>
      <c r="BL9" s="89">
        <v>29781</v>
      </c>
      <c r="BM9" s="89">
        <v>36209</v>
      </c>
      <c r="BN9" s="89">
        <v>32521</v>
      </c>
      <c r="BO9" s="90">
        <v>28927</v>
      </c>
      <c r="BP9" s="89">
        <v>26703</v>
      </c>
      <c r="BQ9" s="89">
        <v>24259</v>
      </c>
      <c r="BR9" s="89">
        <v>21491</v>
      </c>
      <c r="BS9" s="89">
        <v>30398</v>
      </c>
      <c r="BT9" s="89">
        <v>27684</v>
      </c>
      <c r="BU9" s="89">
        <v>25982</v>
      </c>
      <c r="BV9" s="89">
        <v>23887</v>
      </c>
      <c r="BW9" s="89">
        <v>25716</v>
      </c>
      <c r="BX9" s="89">
        <v>28869</v>
      </c>
      <c r="BY9" s="89">
        <v>28032</v>
      </c>
      <c r="BZ9" s="89"/>
      <c r="CA9" s="90"/>
      <c r="CB9" s="89">
        <v>20020</v>
      </c>
      <c r="CC9" s="89">
        <v>22375</v>
      </c>
      <c r="CD9" s="89">
        <v>28489</v>
      </c>
      <c r="CE9" s="89">
        <v>31194</v>
      </c>
      <c r="CF9" s="89">
        <v>31613</v>
      </c>
      <c r="CG9" s="89">
        <v>36817</v>
      </c>
      <c r="CH9" s="89">
        <v>39146</v>
      </c>
      <c r="CI9" s="89">
        <v>36539</v>
      </c>
      <c r="CJ9" s="89">
        <v>44259</v>
      </c>
      <c r="CK9" s="89">
        <v>42959</v>
      </c>
      <c r="CL9" s="89">
        <v>41719</v>
      </c>
      <c r="CM9" s="90">
        <v>35144</v>
      </c>
      <c r="CN9" s="89">
        <v>32666</v>
      </c>
      <c r="CO9" s="89">
        <v>35706</v>
      </c>
      <c r="CP9" s="89">
        <v>45505</v>
      </c>
      <c r="CQ9" s="89">
        <v>40281</v>
      </c>
      <c r="CR9" s="89">
        <v>39817</v>
      </c>
      <c r="CS9" s="89">
        <v>37329</v>
      </c>
      <c r="CT9" s="89">
        <v>36399</v>
      </c>
      <c r="CU9" s="89">
        <v>43005</v>
      </c>
      <c r="CV9" s="89">
        <v>43237</v>
      </c>
      <c r="CW9" s="89">
        <v>40446</v>
      </c>
      <c r="CX9" s="89">
        <v>40600</v>
      </c>
      <c r="CY9" s="90">
        <v>35091</v>
      </c>
      <c r="CZ9" s="89">
        <v>32332</v>
      </c>
      <c r="DA9" s="89">
        <v>29365</v>
      </c>
      <c r="DB9" s="89">
        <v>40359</v>
      </c>
      <c r="DC9" s="89">
        <v>35727</v>
      </c>
      <c r="DD9" s="89">
        <v>40032</v>
      </c>
      <c r="DE9" s="89">
        <v>26228</v>
      </c>
      <c r="DF9" s="89">
        <v>24919</v>
      </c>
      <c r="DG9" s="89">
        <v>22667</v>
      </c>
      <c r="DH9" s="89">
        <v>21820</v>
      </c>
      <c r="DI9" s="89">
        <v>21459</v>
      </c>
      <c r="DJ9" s="89">
        <v>20938</v>
      </c>
      <c r="DK9" s="90">
        <v>15183</v>
      </c>
      <c r="DL9" s="89">
        <v>17023</v>
      </c>
      <c r="DM9" s="89">
        <v>8849</v>
      </c>
      <c r="DN9" s="89">
        <v>9196</v>
      </c>
      <c r="DO9" s="89">
        <v>8577</v>
      </c>
      <c r="DP9" s="89">
        <v>7971</v>
      </c>
      <c r="DQ9" s="89">
        <v>7790</v>
      </c>
      <c r="DR9" s="89">
        <v>8247</v>
      </c>
      <c r="DS9" s="89">
        <v>7751</v>
      </c>
      <c r="DT9" s="89">
        <v>6681</v>
      </c>
      <c r="DU9" s="89">
        <v>6917</v>
      </c>
      <c r="DV9" s="89">
        <v>5788</v>
      </c>
      <c r="DW9" s="90">
        <v>5042</v>
      </c>
      <c r="DX9" s="89">
        <v>4932</v>
      </c>
      <c r="DY9" s="89">
        <v>4773</v>
      </c>
      <c r="DZ9" s="89">
        <v>4678</v>
      </c>
      <c r="EA9" s="89">
        <v>4316</v>
      </c>
      <c r="EB9" s="89">
        <v>4279</v>
      </c>
      <c r="EC9" s="89">
        <v>3573</v>
      </c>
      <c r="ED9" s="89">
        <v>4536</v>
      </c>
      <c r="EE9" s="89">
        <v>4215</v>
      </c>
      <c r="EF9" s="89">
        <v>3771</v>
      </c>
      <c r="EG9" s="89">
        <v>3588</v>
      </c>
      <c r="EH9" s="89">
        <v>3217</v>
      </c>
      <c r="EI9" s="90">
        <v>3189</v>
      </c>
      <c r="EJ9" s="89">
        <v>3231</v>
      </c>
      <c r="EK9" s="89">
        <v>3067</v>
      </c>
      <c r="EL9" s="89">
        <v>1616</v>
      </c>
      <c r="EM9" s="89">
        <v>94</v>
      </c>
      <c r="EN9" s="89">
        <v>164</v>
      </c>
      <c r="EO9" s="89">
        <v>145</v>
      </c>
      <c r="EP9" s="89">
        <v>135</v>
      </c>
      <c r="EQ9" s="89">
        <v>187</v>
      </c>
      <c r="ER9" s="89">
        <v>222</v>
      </c>
      <c r="ES9" s="89">
        <v>300</v>
      </c>
      <c r="ET9" s="89">
        <v>422</v>
      </c>
      <c r="EU9" s="90">
        <v>574</v>
      </c>
      <c r="EV9" s="89">
        <v>731</v>
      </c>
      <c r="EW9" s="89">
        <v>669</v>
      </c>
      <c r="EX9" s="89">
        <v>935</v>
      </c>
      <c r="EY9" s="89">
        <v>644</v>
      </c>
      <c r="EZ9" s="89">
        <v>435</v>
      </c>
      <c r="FA9" s="89">
        <v>626</v>
      </c>
      <c r="FB9" s="89">
        <v>739</v>
      </c>
      <c r="FC9" s="89">
        <v>938</v>
      </c>
      <c r="FD9" s="89">
        <v>1133</v>
      </c>
      <c r="FE9" s="89">
        <v>1363</v>
      </c>
      <c r="FF9" s="89">
        <v>1402</v>
      </c>
      <c r="FG9" s="90">
        <v>1475</v>
      </c>
      <c r="FH9" s="89">
        <v>1095</v>
      </c>
      <c r="FI9" s="89">
        <v>1258</v>
      </c>
      <c r="FJ9" s="89">
        <v>1250</v>
      </c>
      <c r="FK9" s="89">
        <v>1413</v>
      </c>
      <c r="FL9" s="89">
        <v>1227</v>
      </c>
      <c r="FM9" s="89">
        <v>1291</v>
      </c>
      <c r="FN9" s="89">
        <v>1716</v>
      </c>
      <c r="FO9" s="89">
        <v>1690</v>
      </c>
      <c r="FP9" s="89">
        <v>1707</v>
      </c>
      <c r="FQ9" s="89">
        <v>1691</v>
      </c>
      <c r="FR9" s="89">
        <v>1521</v>
      </c>
      <c r="FS9" s="90">
        <v>1460</v>
      </c>
      <c r="FT9" s="89">
        <v>1341</v>
      </c>
      <c r="FU9" s="89">
        <v>1293</v>
      </c>
      <c r="FV9" s="89">
        <v>1535</v>
      </c>
      <c r="FW9" s="89">
        <v>1398</v>
      </c>
      <c r="FX9" s="89">
        <v>1466</v>
      </c>
      <c r="FY9" s="89">
        <v>1459</v>
      </c>
      <c r="FZ9" s="89">
        <v>1775</v>
      </c>
      <c r="GA9" s="89"/>
      <c r="GB9" s="89"/>
      <c r="GC9" s="89"/>
      <c r="GD9" s="89"/>
      <c r="GE9" s="90"/>
    </row>
    <row r="10" spans="1:187" x14ac:dyDescent="0.25">
      <c r="A10" s="221"/>
      <c r="B10" s="81" t="s">
        <v>115</v>
      </c>
      <c r="C10" s="84">
        <v>1</v>
      </c>
      <c r="D10" s="83"/>
      <c r="E10" s="85">
        <f t="shared" ref="E10" si="0">+E8*0.45</f>
        <v>0.36000000000000004</v>
      </c>
      <c r="F10" s="85">
        <v>0.8</v>
      </c>
      <c r="G10" s="85">
        <f t="shared" ref="G10:K11" si="1">+G8*0.45</f>
        <v>0.9900000000000001</v>
      </c>
      <c r="H10" s="85">
        <f t="shared" si="1"/>
        <v>1.35</v>
      </c>
      <c r="I10" s="85">
        <f t="shared" si="1"/>
        <v>1.9125000000000001</v>
      </c>
      <c r="J10" s="85">
        <f t="shared" si="1"/>
        <v>2.9250000000000003</v>
      </c>
      <c r="K10" s="85">
        <f t="shared" si="1"/>
        <v>3.2625000000000002</v>
      </c>
      <c r="L10" s="85">
        <f>+M8*0.45</f>
        <v>5.0625</v>
      </c>
      <c r="M10" s="85">
        <f t="shared" ref="M10:M11" si="2">+M8*0.45</f>
        <v>5.0625</v>
      </c>
      <c r="N10" s="85">
        <f t="shared" ref="N10:O10" si="3">+N8*0.45</f>
        <v>7.65</v>
      </c>
      <c r="O10" s="85">
        <f t="shared" si="3"/>
        <v>8.109</v>
      </c>
      <c r="P10" s="85">
        <f t="shared" ref="P10:Q10" si="4">+P8*0.45</f>
        <v>8.6535000000000011</v>
      </c>
      <c r="Q10" s="85">
        <f t="shared" si="4"/>
        <v>9.3285</v>
      </c>
      <c r="R10" s="85">
        <f t="shared" ref="R10:S10" si="5">+R8*0.45</f>
        <v>10.1295</v>
      </c>
      <c r="S10" s="85">
        <f t="shared" si="5"/>
        <v>10.939499999999999</v>
      </c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90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90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90"/>
      <c r="BD10" s="89">
        <v>474</v>
      </c>
      <c r="BE10" s="89">
        <v>0</v>
      </c>
      <c r="BF10" s="89">
        <v>4</v>
      </c>
      <c r="BG10" s="89">
        <v>68</v>
      </c>
      <c r="BH10" s="89">
        <v>89</v>
      </c>
      <c r="BI10" s="89">
        <v>154</v>
      </c>
      <c r="BJ10" s="89">
        <v>265</v>
      </c>
      <c r="BK10" s="89">
        <v>225</v>
      </c>
      <c r="BL10" s="89">
        <v>188</v>
      </c>
      <c r="BM10" s="89">
        <v>300</v>
      </c>
      <c r="BN10" s="89">
        <v>475</v>
      </c>
      <c r="BO10" s="90">
        <v>859</v>
      </c>
      <c r="BP10" s="89">
        <v>4959</v>
      </c>
      <c r="BQ10" s="89">
        <v>2229</v>
      </c>
      <c r="BR10" s="89">
        <v>2099</v>
      </c>
      <c r="BS10" s="89">
        <v>3361</v>
      </c>
      <c r="BT10" s="89">
        <v>4300</v>
      </c>
      <c r="BU10" s="89">
        <v>4350</v>
      </c>
      <c r="BV10" s="89">
        <v>4632</v>
      </c>
      <c r="BW10" s="89">
        <v>5495</v>
      </c>
      <c r="BX10" s="89">
        <v>6306</v>
      </c>
      <c r="BY10" s="89">
        <v>6385</v>
      </c>
      <c r="BZ10" s="89"/>
      <c r="CA10" s="90"/>
      <c r="CB10" s="89">
        <v>8292</v>
      </c>
      <c r="CC10" s="89">
        <v>9193</v>
      </c>
      <c r="CD10" s="89">
        <v>13992</v>
      </c>
      <c r="CE10" s="89">
        <v>16055</v>
      </c>
      <c r="CF10" s="89">
        <v>15923</v>
      </c>
      <c r="CG10" s="89">
        <v>17489</v>
      </c>
      <c r="CH10" s="89">
        <v>18305</v>
      </c>
      <c r="CI10" s="89">
        <v>17741</v>
      </c>
      <c r="CJ10" s="89">
        <v>20183</v>
      </c>
      <c r="CK10" s="89">
        <v>20032</v>
      </c>
      <c r="CL10" s="89">
        <v>19677</v>
      </c>
      <c r="CM10" s="90">
        <v>17756</v>
      </c>
      <c r="CN10" s="89">
        <v>14357</v>
      </c>
      <c r="CO10" s="89">
        <v>18164</v>
      </c>
      <c r="CP10" s="89">
        <v>22832</v>
      </c>
      <c r="CQ10" s="89">
        <v>26065</v>
      </c>
      <c r="CR10" s="89">
        <v>106774</v>
      </c>
      <c r="CS10" s="89">
        <v>60137</v>
      </c>
      <c r="CT10" s="89">
        <v>55302</v>
      </c>
      <c r="CU10" s="89">
        <v>74869</v>
      </c>
      <c r="CV10" s="89">
        <v>74069</v>
      </c>
      <c r="CW10" s="89">
        <v>71120</v>
      </c>
      <c r="CX10" s="89">
        <v>71127</v>
      </c>
      <c r="CY10" s="90">
        <v>65772</v>
      </c>
      <c r="CZ10" s="89">
        <v>60186</v>
      </c>
      <c r="DA10" s="89">
        <v>53159</v>
      </c>
      <c r="DB10" s="89">
        <v>75060</v>
      </c>
      <c r="DC10" s="89">
        <v>68460</v>
      </c>
      <c r="DD10" s="89">
        <v>70409</v>
      </c>
      <c r="DE10" s="89">
        <v>76304</v>
      </c>
      <c r="DF10" s="89">
        <v>89941</v>
      </c>
      <c r="DG10" s="89">
        <v>119472</v>
      </c>
      <c r="DH10" s="89">
        <v>126234</v>
      </c>
      <c r="DI10" s="89">
        <v>132616</v>
      </c>
      <c r="DJ10" s="89">
        <v>136319</v>
      </c>
      <c r="DK10" s="90">
        <v>110485</v>
      </c>
      <c r="DL10" s="89">
        <v>115628</v>
      </c>
      <c r="DM10" s="89">
        <v>117021</v>
      </c>
      <c r="DN10" s="89">
        <v>148534</v>
      </c>
      <c r="DO10" s="89">
        <v>138703</v>
      </c>
      <c r="DP10" s="89">
        <v>135607</v>
      </c>
      <c r="DQ10" s="89">
        <v>133845</v>
      </c>
      <c r="DR10" s="89">
        <v>130006</v>
      </c>
      <c r="DS10" s="89">
        <v>149635</v>
      </c>
      <c r="DT10" s="89">
        <v>141655</v>
      </c>
      <c r="DU10" s="89">
        <v>163974</v>
      </c>
      <c r="DV10" s="89">
        <v>150292</v>
      </c>
      <c r="DW10" s="90">
        <v>128460</v>
      </c>
      <c r="DX10" s="89">
        <v>129774</v>
      </c>
      <c r="DY10" s="89">
        <v>131350</v>
      </c>
      <c r="DZ10" s="89">
        <v>154129</v>
      </c>
      <c r="EA10" s="89">
        <v>156146</v>
      </c>
      <c r="EB10" s="89">
        <v>166026</v>
      </c>
      <c r="EC10" s="89">
        <v>146463</v>
      </c>
      <c r="ED10" s="89">
        <v>157269</v>
      </c>
      <c r="EE10" s="89">
        <v>164277</v>
      </c>
      <c r="EF10" s="89">
        <v>159278</v>
      </c>
      <c r="EG10" s="89">
        <v>162791</v>
      </c>
      <c r="EH10" s="89">
        <v>148103</v>
      </c>
      <c r="EI10" s="90">
        <v>133530</v>
      </c>
      <c r="EJ10" s="89">
        <v>132317</v>
      </c>
      <c r="EK10" s="89">
        <v>122701</v>
      </c>
      <c r="EL10" s="89">
        <v>81810</v>
      </c>
      <c r="EM10" s="89">
        <v>11875</v>
      </c>
      <c r="EN10" s="89">
        <v>21887</v>
      </c>
      <c r="EO10" s="89">
        <v>21500</v>
      </c>
      <c r="EP10" s="89">
        <v>17620</v>
      </c>
      <c r="EQ10" s="89">
        <v>22101</v>
      </c>
      <c r="ER10" s="89">
        <v>28112</v>
      </c>
      <c r="ES10" s="89">
        <v>34588</v>
      </c>
      <c r="ET10" s="89">
        <v>41673</v>
      </c>
      <c r="EU10" s="90">
        <v>47477</v>
      </c>
      <c r="EV10" s="89">
        <v>46537</v>
      </c>
      <c r="EW10" s="89">
        <v>49289</v>
      </c>
      <c r="EX10" s="89">
        <v>67342</v>
      </c>
      <c r="EY10" s="89">
        <v>51228</v>
      </c>
      <c r="EZ10" s="89">
        <v>43040</v>
      </c>
      <c r="FA10" s="89">
        <v>51558</v>
      </c>
      <c r="FB10" s="89">
        <v>58040</v>
      </c>
      <c r="FC10" s="89">
        <v>65230</v>
      </c>
      <c r="FD10" s="89">
        <v>77109</v>
      </c>
      <c r="FE10" s="89">
        <v>83489</v>
      </c>
      <c r="FF10" s="89">
        <v>89049</v>
      </c>
      <c r="FG10" s="90">
        <v>86433</v>
      </c>
      <c r="FH10" s="89">
        <v>65117</v>
      </c>
      <c r="FI10" s="89">
        <v>76261</v>
      </c>
      <c r="FJ10" s="89">
        <v>96646</v>
      </c>
      <c r="FK10" s="89">
        <v>107805</v>
      </c>
      <c r="FL10" s="89">
        <v>102860</v>
      </c>
      <c r="FM10" s="89">
        <v>102681</v>
      </c>
      <c r="FN10" s="89">
        <v>106029</v>
      </c>
      <c r="FO10" s="89">
        <v>135327</v>
      </c>
      <c r="FP10" s="89">
        <v>138021</v>
      </c>
      <c r="FQ10" s="89">
        <v>129243</v>
      </c>
      <c r="FR10" s="89">
        <v>128158</v>
      </c>
      <c r="FS10" s="90">
        <v>110244</v>
      </c>
      <c r="FT10" s="89">
        <v>109594</v>
      </c>
      <c r="FU10" s="89">
        <v>106166</v>
      </c>
      <c r="FV10" s="89">
        <v>137769</v>
      </c>
      <c r="FW10" s="89">
        <v>130025</v>
      </c>
      <c r="FX10" s="89">
        <v>130366</v>
      </c>
      <c r="FY10" s="89">
        <v>125570</v>
      </c>
      <c r="FZ10" s="89">
        <v>122728</v>
      </c>
      <c r="GA10" s="89"/>
      <c r="GB10" s="89"/>
      <c r="GC10" s="89"/>
      <c r="GD10" s="89"/>
      <c r="GE10" s="90"/>
    </row>
    <row r="11" spans="1:187" x14ac:dyDescent="0.25">
      <c r="A11" s="221"/>
      <c r="B11" s="81" t="s">
        <v>113</v>
      </c>
      <c r="C11" s="84">
        <v>2</v>
      </c>
      <c r="D11" s="83"/>
      <c r="E11" s="85">
        <f t="shared" ref="E11" si="6">+E9*0.45</f>
        <v>0.72000000000000008</v>
      </c>
      <c r="F11" s="85">
        <v>1.6</v>
      </c>
      <c r="G11" s="85">
        <f t="shared" si="1"/>
        <v>1.9800000000000002</v>
      </c>
      <c r="H11" s="85">
        <f t="shared" si="1"/>
        <v>2.7</v>
      </c>
      <c r="I11" s="85">
        <f t="shared" si="1"/>
        <v>3.8250000000000002</v>
      </c>
      <c r="J11" s="85">
        <f t="shared" si="1"/>
        <v>5.8500000000000005</v>
      </c>
      <c r="K11" s="85">
        <f t="shared" si="1"/>
        <v>6.5250000000000004</v>
      </c>
      <c r="L11" s="85">
        <f>+M9*0.45</f>
        <v>10.125</v>
      </c>
      <c r="M11" s="85">
        <f t="shared" si="2"/>
        <v>10.125</v>
      </c>
      <c r="N11" s="85">
        <f t="shared" ref="N11:O11" si="7">+N9*0.45</f>
        <v>15.3</v>
      </c>
      <c r="O11" s="85">
        <f t="shared" si="7"/>
        <v>16.218</v>
      </c>
      <c r="P11" s="85">
        <f t="shared" ref="P11:Q11" si="8">+P9*0.45</f>
        <v>17.302500000000002</v>
      </c>
      <c r="Q11" s="85">
        <f t="shared" si="8"/>
        <v>18.657</v>
      </c>
      <c r="R11" s="85">
        <f t="shared" ref="R11:S11" si="9">+R9*0.45</f>
        <v>20.259</v>
      </c>
      <c r="S11" s="85">
        <f t="shared" si="9"/>
        <v>21.878999999999998</v>
      </c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90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90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90"/>
      <c r="BD11" s="89">
        <v>116</v>
      </c>
      <c r="BE11" s="89">
        <v>0</v>
      </c>
      <c r="BF11" s="89">
        <v>0</v>
      </c>
      <c r="BG11" s="89">
        <v>9</v>
      </c>
      <c r="BH11" s="89">
        <v>7</v>
      </c>
      <c r="BI11" s="89">
        <v>11</v>
      </c>
      <c r="BJ11" s="89">
        <v>32</v>
      </c>
      <c r="BK11" s="89">
        <v>32</v>
      </c>
      <c r="BL11" s="89">
        <v>43</v>
      </c>
      <c r="BM11" s="89">
        <v>31</v>
      </c>
      <c r="BN11" s="89">
        <v>64</v>
      </c>
      <c r="BO11" s="90">
        <v>123</v>
      </c>
      <c r="BP11" s="89">
        <v>294</v>
      </c>
      <c r="BQ11" s="89">
        <v>341</v>
      </c>
      <c r="BR11" s="89">
        <v>317</v>
      </c>
      <c r="BS11" s="89">
        <v>410</v>
      </c>
      <c r="BT11" s="89">
        <v>767</v>
      </c>
      <c r="BU11" s="89">
        <v>739</v>
      </c>
      <c r="BV11" s="89">
        <v>872</v>
      </c>
      <c r="BW11" s="89">
        <v>1052</v>
      </c>
      <c r="BX11" s="89">
        <v>1187</v>
      </c>
      <c r="BY11" s="89">
        <v>1233</v>
      </c>
      <c r="BZ11" s="89"/>
      <c r="CA11" s="90"/>
      <c r="CB11" s="89">
        <v>1541</v>
      </c>
      <c r="CC11" s="89">
        <v>1854</v>
      </c>
      <c r="CD11" s="89">
        <v>2467</v>
      </c>
      <c r="CE11" s="89">
        <v>2621</v>
      </c>
      <c r="CF11" s="89">
        <v>2709</v>
      </c>
      <c r="CG11" s="89">
        <v>3189</v>
      </c>
      <c r="CH11" s="89">
        <v>3857</v>
      </c>
      <c r="CI11" s="89">
        <v>3561</v>
      </c>
      <c r="CJ11" s="89">
        <v>4613</v>
      </c>
      <c r="CK11" s="89">
        <v>4947</v>
      </c>
      <c r="CL11" s="89">
        <v>4758</v>
      </c>
      <c r="CM11" s="90">
        <v>4061</v>
      </c>
      <c r="CN11" s="89">
        <v>3042</v>
      </c>
      <c r="CO11" s="89">
        <v>4207</v>
      </c>
      <c r="CP11" s="89">
        <v>5264</v>
      </c>
      <c r="CQ11" s="89">
        <v>6066</v>
      </c>
      <c r="CR11" s="89">
        <v>6908</v>
      </c>
      <c r="CS11" s="89">
        <v>7184</v>
      </c>
      <c r="CT11" s="89">
        <v>6827</v>
      </c>
      <c r="CU11" s="89">
        <v>8455</v>
      </c>
      <c r="CV11" s="89">
        <v>8495</v>
      </c>
      <c r="CW11" s="89">
        <v>8048</v>
      </c>
      <c r="CX11" s="89">
        <v>8315</v>
      </c>
      <c r="CY11" s="90">
        <v>7205</v>
      </c>
      <c r="CZ11" s="89">
        <v>6439</v>
      </c>
      <c r="DA11" s="89">
        <v>6014</v>
      </c>
      <c r="DB11" s="89">
        <v>8407</v>
      </c>
      <c r="DC11" s="89">
        <v>7497</v>
      </c>
      <c r="DD11" s="89">
        <v>8312</v>
      </c>
      <c r="DE11" s="89">
        <v>7734</v>
      </c>
      <c r="DF11" s="89">
        <v>5513</v>
      </c>
      <c r="DG11" s="89">
        <v>5354</v>
      </c>
      <c r="DH11" s="89">
        <v>5275</v>
      </c>
      <c r="DI11" s="89">
        <v>5311</v>
      </c>
      <c r="DJ11" s="89">
        <v>5162</v>
      </c>
      <c r="DK11" s="90">
        <v>3689</v>
      </c>
      <c r="DL11" s="89">
        <v>3834</v>
      </c>
      <c r="DM11" s="89">
        <v>2727</v>
      </c>
      <c r="DN11" s="89">
        <v>2948</v>
      </c>
      <c r="DO11" s="89">
        <v>2423</v>
      </c>
      <c r="DP11" s="89">
        <v>2504</v>
      </c>
      <c r="DQ11" s="89">
        <v>2214</v>
      </c>
      <c r="DR11" s="89">
        <v>2284</v>
      </c>
      <c r="DS11" s="89">
        <v>2388</v>
      </c>
      <c r="DT11" s="89">
        <v>2046</v>
      </c>
      <c r="DU11" s="89">
        <v>2286</v>
      </c>
      <c r="DV11" s="89">
        <v>1969</v>
      </c>
      <c r="DW11" s="90">
        <v>1637</v>
      </c>
      <c r="DX11" s="89">
        <v>1555</v>
      </c>
      <c r="DY11" s="89">
        <v>1596</v>
      </c>
      <c r="DZ11" s="89">
        <v>1758</v>
      </c>
      <c r="EA11" s="89">
        <v>1649</v>
      </c>
      <c r="EB11" s="89">
        <v>1578</v>
      </c>
      <c r="EC11" s="89">
        <v>1355</v>
      </c>
      <c r="ED11" s="89">
        <v>1573</v>
      </c>
      <c r="EE11" s="89">
        <v>1517</v>
      </c>
      <c r="EF11" s="89">
        <v>1438</v>
      </c>
      <c r="EG11" s="89">
        <v>1346</v>
      </c>
      <c r="EH11" s="89">
        <v>1270</v>
      </c>
      <c r="EI11" s="90">
        <v>1189</v>
      </c>
      <c r="EJ11" s="89">
        <v>1169</v>
      </c>
      <c r="EK11" s="89">
        <v>1121</v>
      </c>
      <c r="EL11" s="89">
        <v>679</v>
      </c>
      <c r="EM11" s="89">
        <v>17</v>
      </c>
      <c r="EN11" s="89">
        <v>41</v>
      </c>
      <c r="EO11" s="89">
        <v>51</v>
      </c>
      <c r="EP11" s="89">
        <v>38</v>
      </c>
      <c r="EQ11" s="89">
        <v>31</v>
      </c>
      <c r="ER11" s="89">
        <v>67</v>
      </c>
      <c r="ES11" s="89">
        <v>111</v>
      </c>
      <c r="ET11" s="89">
        <v>191</v>
      </c>
      <c r="EU11" s="90">
        <v>274</v>
      </c>
      <c r="EV11" s="89">
        <v>0</v>
      </c>
      <c r="EW11" s="89">
        <v>194</v>
      </c>
      <c r="EX11" s="89">
        <v>443</v>
      </c>
      <c r="EY11" s="89">
        <v>306</v>
      </c>
      <c r="EZ11" s="89">
        <v>254</v>
      </c>
      <c r="FA11" s="89">
        <v>343</v>
      </c>
      <c r="FB11" s="89">
        <v>431</v>
      </c>
      <c r="FC11" s="89">
        <v>443</v>
      </c>
      <c r="FD11" s="89">
        <v>534</v>
      </c>
      <c r="FE11" s="89">
        <v>536</v>
      </c>
      <c r="FF11" s="89">
        <v>587</v>
      </c>
      <c r="FG11" s="90">
        <v>548</v>
      </c>
      <c r="FH11" s="89">
        <v>360</v>
      </c>
      <c r="FI11" s="89">
        <v>440</v>
      </c>
      <c r="FJ11" s="89">
        <v>535</v>
      </c>
      <c r="FK11" s="89">
        <v>547</v>
      </c>
      <c r="FL11" s="89">
        <v>452</v>
      </c>
      <c r="FM11" s="89">
        <v>514</v>
      </c>
      <c r="FN11" s="89">
        <v>644</v>
      </c>
      <c r="FO11" s="89">
        <v>686</v>
      </c>
      <c r="FP11" s="89">
        <v>717</v>
      </c>
      <c r="FQ11" s="89">
        <v>667</v>
      </c>
      <c r="FR11" s="89">
        <v>692</v>
      </c>
      <c r="FS11" s="90">
        <v>539</v>
      </c>
      <c r="FT11" s="89">
        <v>501</v>
      </c>
      <c r="FU11" s="89">
        <v>516</v>
      </c>
      <c r="FV11" s="89">
        <v>576</v>
      </c>
      <c r="FW11" s="89">
        <v>522</v>
      </c>
      <c r="FX11" s="89">
        <v>558</v>
      </c>
      <c r="FY11" s="89">
        <v>578</v>
      </c>
      <c r="FZ11" s="89">
        <v>701</v>
      </c>
      <c r="GA11" s="89"/>
      <c r="GB11" s="89"/>
      <c r="GC11" s="89"/>
      <c r="GD11" s="89"/>
      <c r="GE11" s="90"/>
    </row>
    <row r="12" spans="1:187" x14ac:dyDescent="0.25">
      <c r="A12" s="221"/>
      <c r="B12" s="81" t="s">
        <v>93</v>
      </c>
      <c r="C12" s="84">
        <v>45</v>
      </c>
      <c r="D12" s="83">
        <v>34</v>
      </c>
      <c r="E12" s="83">
        <v>63</v>
      </c>
      <c r="F12" s="83">
        <v>96</v>
      </c>
      <c r="G12" s="83">
        <v>152</v>
      </c>
      <c r="H12" s="83">
        <v>252</v>
      </c>
      <c r="I12" s="83">
        <v>336</v>
      </c>
      <c r="J12" s="83">
        <f>+J6*42</f>
        <v>546</v>
      </c>
      <c r="K12" s="83">
        <f>+K6*42</f>
        <v>588</v>
      </c>
      <c r="L12" s="85">
        <v>672</v>
      </c>
      <c r="M12" s="85">
        <f t="shared" ref="M12:S12" si="10">+M6*$C$12</f>
        <v>1012.5</v>
      </c>
      <c r="N12" s="85">
        <f t="shared" si="10"/>
        <v>2250</v>
      </c>
      <c r="O12" s="85">
        <f t="shared" si="10"/>
        <v>2565</v>
      </c>
      <c r="P12" s="85">
        <f t="shared" si="10"/>
        <v>2700</v>
      </c>
      <c r="Q12" s="85">
        <f t="shared" si="10"/>
        <v>2925</v>
      </c>
      <c r="R12" s="85">
        <f t="shared" si="10"/>
        <v>3150</v>
      </c>
      <c r="S12" s="85">
        <f t="shared" si="10"/>
        <v>3375</v>
      </c>
      <c r="T12" s="89">
        <f>1481+14</f>
        <v>1495</v>
      </c>
      <c r="U12" s="89">
        <f>1441+11</f>
        <v>1452</v>
      </c>
      <c r="V12" s="89">
        <f>1906+12</f>
        <v>1918</v>
      </c>
      <c r="W12" s="89">
        <f>2089+19</f>
        <v>2108</v>
      </c>
      <c r="X12" s="89">
        <f>2173+15</f>
        <v>2188</v>
      </c>
      <c r="Y12" s="89">
        <f>2196+16</f>
        <v>2212</v>
      </c>
      <c r="Z12" s="89">
        <f>2039+15</f>
        <v>2054</v>
      </c>
      <c r="AA12" s="89">
        <f>2135+13</f>
        <v>2148</v>
      </c>
      <c r="AB12" s="89">
        <f>2178+17</f>
        <v>2195</v>
      </c>
      <c r="AC12" s="89">
        <f>2162+11</f>
        <v>2173</v>
      </c>
      <c r="AD12" s="89">
        <f>2089+14</f>
        <v>2103</v>
      </c>
      <c r="AE12" s="90">
        <f>1782+12</f>
        <v>1794</v>
      </c>
      <c r="AF12" s="89">
        <f>1304+10</f>
        <v>1314</v>
      </c>
      <c r="AG12" s="89">
        <f>1174+7</f>
        <v>1181</v>
      </c>
      <c r="AH12" s="89">
        <f>1463+4</f>
        <v>1467</v>
      </c>
      <c r="AI12" s="89">
        <f>1638+7</f>
        <v>1645</v>
      </c>
      <c r="AJ12" s="89">
        <f>1639+11</f>
        <v>1650</v>
      </c>
      <c r="AK12" s="89">
        <f>1671+9</f>
        <v>1680</v>
      </c>
      <c r="AL12" s="89">
        <f>1503+9</f>
        <v>1512</v>
      </c>
      <c r="AM12" s="89">
        <f>1389+6</f>
        <v>1395</v>
      </c>
      <c r="AN12" s="89">
        <f>1473+7</f>
        <v>1480</v>
      </c>
      <c r="AO12" s="89">
        <f>1393+11</f>
        <v>1404</v>
      </c>
      <c r="AP12" s="89">
        <f>1475+10</f>
        <v>1485</v>
      </c>
      <c r="AQ12" s="90">
        <f>1246+34</f>
        <v>1280</v>
      </c>
      <c r="AR12" s="89">
        <f>945+38</f>
        <v>983</v>
      </c>
      <c r="AS12" s="89">
        <f>920+39</f>
        <v>959</v>
      </c>
      <c r="AT12" s="89">
        <f>1213+44</f>
        <v>1257</v>
      </c>
      <c r="AU12" s="89">
        <f>1239+36</f>
        <v>1275</v>
      </c>
      <c r="AV12" s="89">
        <f>1327+46</f>
        <v>1373</v>
      </c>
      <c r="AW12" s="89">
        <f>1323+68</f>
        <v>1391</v>
      </c>
      <c r="AX12" s="89">
        <f>1230+64</f>
        <v>1294</v>
      </c>
      <c r="AY12" s="89">
        <f>838+541</f>
        <v>1379</v>
      </c>
      <c r="AZ12" s="89">
        <f>25+1503</f>
        <v>1528</v>
      </c>
      <c r="BA12" s="89">
        <f>9+1540</f>
        <v>1549</v>
      </c>
      <c r="BB12" s="89">
        <f>8+1565</f>
        <v>1573</v>
      </c>
      <c r="BC12" s="90">
        <f>7+1393</f>
        <v>1400</v>
      </c>
      <c r="BD12" s="89">
        <v>3</v>
      </c>
      <c r="BE12" s="89">
        <v>2</v>
      </c>
      <c r="BF12" s="89">
        <v>5</v>
      </c>
      <c r="BG12" s="89">
        <v>5</v>
      </c>
      <c r="BH12" s="89">
        <v>1</v>
      </c>
      <c r="BI12" s="89">
        <v>2</v>
      </c>
      <c r="BJ12" s="89">
        <v>0</v>
      </c>
      <c r="BK12" s="89">
        <v>0</v>
      </c>
      <c r="BL12" s="89">
        <v>1</v>
      </c>
      <c r="BM12" s="89">
        <v>1</v>
      </c>
      <c r="BN12" s="89">
        <v>2</v>
      </c>
      <c r="BO12" s="90">
        <v>1</v>
      </c>
      <c r="BP12" s="89">
        <v>0</v>
      </c>
      <c r="BQ12" s="89">
        <v>1</v>
      </c>
      <c r="BR12" s="89">
        <v>0</v>
      </c>
      <c r="BS12" s="89">
        <v>0</v>
      </c>
      <c r="BT12" s="89">
        <v>0</v>
      </c>
      <c r="BU12" s="89">
        <v>0</v>
      </c>
      <c r="BV12" s="89">
        <v>0</v>
      </c>
      <c r="BW12" s="89">
        <v>0</v>
      </c>
      <c r="BX12" s="89">
        <v>0</v>
      </c>
      <c r="BY12" s="89">
        <v>0</v>
      </c>
      <c r="BZ12" s="89"/>
      <c r="CA12" s="90"/>
      <c r="CB12" s="89">
        <v>0</v>
      </c>
      <c r="CC12" s="89">
        <v>1</v>
      </c>
      <c r="CD12" s="89">
        <v>2</v>
      </c>
      <c r="CE12" s="89">
        <v>1</v>
      </c>
      <c r="CF12" s="89">
        <v>1</v>
      </c>
      <c r="CG12" s="89">
        <v>1</v>
      </c>
      <c r="CH12" s="89">
        <v>1</v>
      </c>
      <c r="CI12" s="89">
        <v>1</v>
      </c>
      <c r="CJ12" s="89">
        <v>2</v>
      </c>
      <c r="CK12" s="89">
        <v>0</v>
      </c>
      <c r="CL12" s="89">
        <v>0</v>
      </c>
      <c r="CM12" s="90">
        <v>0</v>
      </c>
      <c r="CN12" s="89">
        <v>0</v>
      </c>
      <c r="CO12" s="89">
        <v>0</v>
      </c>
      <c r="CP12" s="89">
        <v>0</v>
      </c>
      <c r="CQ12" s="89">
        <v>0</v>
      </c>
      <c r="CR12" s="89">
        <v>0</v>
      </c>
      <c r="CS12" s="89">
        <v>0</v>
      </c>
      <c r="CT12" s="89">
        <v>1</v>
      </c>
      <c r="CU12" s="89">
        <v>0</v>
      </c>
      <c r="CV12" s="89">
        <v>0</v>
      </c>
      <c r="CW12" s="89">
        <v>1</v>
      </c>
      <c r="CX12" s="89">
        <v>0</v>
      </c>
      <c r="CY12" s="90">
        <v>0</v>
      </c>
      <c r="CZ12" s="89">
        <v>0</v>
      </c>
      <c r="DA12" s="89">
        <v>0</v>
      </c>
      <c r="DB12" s="89">
        <v>0</v>
      </c>
      <c r="DC12" s="89">
        <v>0</v>
      </c>
      <c r="DD12" s="89">
        <v>0</v>
      </c>
      <c r="DE12" s="89">
        <v>0</v>
      </c>
      <c r="DF12" s="89">
        <v>0</v>
      </c>
      <c r="DG12" s="89">
        <v>0</v>
      </c>
      <c r="DH12" s="89">
        <v>0</v>
      </c>
      <c r="DI12" s="89">
        <v>0</v>
      </c>
      <c r="DJ12" s="89">
        <v>0</v>
      </c>
      <c r="DK12" s="90">
        <v>1</v>
      </c>
      <c r="DL12" s="89">
        <v>0</v>
      </c>
      <c r="DM12" s="89">
        <v>0</v>
      </c>
      <c r="DN12" s="89">
        <v>0</v>
      </c>
      <c r="DO12" s="89">
        <v>0</v>
      </c>
      <c r="DP12" s="89">
        <v>0</v>
      </c>
      <c r="DQ12" s="89">
        <v>0</v>
      </c>
      <c r="DR12" s="89">
        <v>0</v>
      </c>
      <c r="DS12" s="89">
        <v>0</v>
      </c>
      <c r="DT12" s="89">
        <v>0</v>
      </c>
      <c r="DU12" s="89">
        <v>0</v>
      </c>
      <c r="DV12" s="89">
        <v>0</v>
      </c>
      <c r="DW12" s="90">
        <v>1</v>
      </c>
      <c r="DX12" s="89">
        <v>0</v>
      </c>
      <c r="DY12" s="89">
        <v>1</v>
      </c>
      <c r="DZ12" s="89">
        <v>0</v>
      </c>
      <c r="EA12" s="89">
        <v>0</v>
      </c>
      <c r="EB12" s="89">
        <v>0</v>
      </c>
      <c r="EC12" s="89">
        <v>0</v>
      </c>
      <c r="ED12" s="89">
        <v>1</v>
      </c>
      <c r="EE12" s="89">
        <v>0</v>
      </c>
      <c r="EF12" s="89">
        <v>0</v>
      </c>
      <c r="EG12" s="89">
        <v>0</v>
      </c>
      <c r="EH12" s="89">
        <v>1</v>
      </c>
      <c r="EI12" s="90">
        <v>0</v>
      </c>
      <c r="EJ12" s="89">
        <v>0</v>
      </c>
      <c r="EK12" s="89">
        <v>0</v>
      </c>
      <c r="EL12" s="89">
        <v>0</v>
      </c>
      <c r="EM12" s="89">
        <v>0</v>
      </c>
      <c r="EN12" s="89">
        <v>0</v>
      </c>
      <c r="EO12" s="89">
        <v>0</v>
      </c>
      <c r="EP12" s="89">
        <v>0</v>
      </c>
      <c r="EQ12" s="89">
        <v>0</v>
      </c>
      <c r="ER12" s="89">
        <v>0</v>
      </c>
      <c r="ES12" s="89">
        <v>0</v>
      </c>
      <c r="ET12" s="89">
        <v>0</v>
      </c>
      <c r="EU12" s="90">
        <v>0</v>
      </c>
      <c r="EV12" s="89">
        <v>0</v>
      </c>
      <c r="EW12" s="89">
        <v>0</v>
      </c>
      <c r="EX12" s="89">
        <v>0</v>
      </c>
      <c r="EY12" s="89">
        <v>0</v>
      </c>
      <c r="EZ12" s="89">
        <v>0</v>
      </c>
      <c r="FA12" s="89">
        <v>0</v>
      </c>
      <c r="FB12" s="89">
        <v>0</v>
      </c>
      <c r="FC12" s="89">
        <v>0</v>
      </c>
      <c r="FD12" s="89">
        <v>0</v>
      </c>
      <c r="FE12" s="89">
        <v>0</v>
      </c>
      <c r="FF12" s="89">
        <v>0</v>
      </c>
      <c r="FG12" s="90">
        <v>0</v>
      </c>
      <c r="FH12" s="89">
        <v>0</v>
      </c>
      <c r="FI12" s="89">
        <v>0</v>
      </c>
      <c r="FJ12" s="89">
        <v>0</v>
      </c>
      <c r="FK12" s="89">
        <v>0</v>
      </c>
      <c r="FL12" s="89">
        <v>0</v>
      </c>
      <c r="FM12" s="89">
        <v>0</v>
      </c>
      <c r="FN12" s="89">
        <v>0</v>
      </c>
      <c r="FO12" s="89">
        <v>0</v>
      </c>
      <c r="FP12" s="89">
        <v>0</v>
      </c>
      <c r="FQ12" s="89">
        <v>0</v>
      </c>
      <c r="FR12" s="89">
        <v>0</v>
      </c>
      <c r="FS12" s="90">
        <v>0</v>
      </c>
      <c r="FT12" s="89">
        <v>0</v>
      </c>
      <c r="FU12" s="89">
        <v>0</v>
      </c>
      <c r="FV12" s="89">
        <v>0</v>
      </c>
      <c r="FW12" s="89">
        <v>0</v>
      </c>
      <c r="FX12" s="89">
        <v>0</v>
      </c>
      <c r="FY12" s="89">
        <v>0</v>
      </c>
      <c r="FZ12" s="89">
        <v>0</v>
      </c>
      <c r="GA12" s="89"/>
      <c r="GB12" s="89"/>
      <c r="GC12" s="89"/>
      <c r="GD12" s="89"/>
      <c r="GE12" s="90"/>
    </row>
    <row r="13" spans="1:187" x14ac:dyDescent="0.25">
      <c r="A13" s="221"/>
      <c r="B13" s="81" t="s">
        <v>94</v>
      </c>
      <c r="C13" s="84">
        <v>45</v>
      </c>
      <c r="D13" s="83">
        <f>+D12/2</f>
        <v>17</v>
      </c>
      <c r="E13" s="83">
        <v>34</v>
      </c>
      <c r="F13" s="83">
        <v>47</v>
      </c>
      <c r="G13" s="83">
        <v>94</v>
      </c>
      <c r="H13" s="83">
        <v>126</v>
      </c>
      <c r="I13" s="83">
        <v>178.5</v>
      </c>
      <c r="J13" s="83">
        <f>+J8*42</f>
        <v>273</v>
      </c>
      <c r="K13" s="83">
        <f>+K8*42</f>
        <v>304.5</v>
      </c>
      <c r="L13" s="85">
        <v>336</v>
      </c>
      <c r="M13" s="85">
        <f t="shared" ref="M13:S13" si="11">+M8*$C$13</f>
        <v>506.25</v>
      </c>
      <c r="N13" s="85">
        <f t="shared" si="11"/>
        <v>765</v>
      </c>
      <c r="O13" s="85">
        <f t="shared" si="11"/>
        <v>810.9</v>
      </c>
      <c r="P13" s="85">
        <f t="shared" si="11"/>
        <v>865.35</v>
      </c>
      <c r="Q13" s="85">
        <f t="shared" si="11"/>
        <v>932.85</v>
      </c>
      <c r="R13" s="85">
        <f t="shared" si="11"/>
        <v>1012.95</v>
      </c>
      <c r="S13" s="85">
        <f t="shared" si="11"/>
        <v>1093.95</v>
      </c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90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90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90"/>
      <c r="BD13" s="89">
        <v>1035</v>
      </c>
      <c r="BE13" s="89">
        <v>935</v>
      </c>
      <c r="BF13" s="89">
        <v>1238</v>
      </c>
      <c r="BG13" s="89">
        <v>1211</v>
      </c>
      <c r="BH13" s="89">
        <v>1298</v>
      </c>
      <c r="BI13" s="89">
        <v>1314</v>
      </c>
      <c r="BJ13" s="89">
        <v>1201</v>
      </c>
      <c r="BK13" s="89">
        <v>1349</v>
      </c>
      <c r="BL13" s="89">
        <v>1378</v>
      </c>
      <c r="BM13" s="89">
        <v>1367</v>
      </c>
      <c r="BN13" s="89">
        <v>1390</v>
      </c>
      <c r="BO13" s="90">
        <v>1295</v>
      </c>
      <c r="BP13" s="89">
        <v>938</v>
      </c>
      <c r="BQ13" s="89">
        <v>1003</v>
      </c>
      <c r="BR13" s="89">
        <v>1020</v>
      </c>
      <c r="BS13" s="89">
        <v>1208</v>
      </c>
      <c r="BT13" s="89">
        <v>1284</v>
      </c>
      <c r="BU13" s="89">
        <v>1268</v>
      </c>
      <c r="BV13" s="89">
        <v>1095</v>
      </c>
      <c r="BW13" s="89">
        <v>1138</v>
      </c>
      <c r="BX13" s="89">
        <v>1284</v>
      </c>
      <c r="BY13" s="89">
        <v>1340</v>
      </c>
      <c r="BZ13" s="89"/>
      <c r="CA13" s="90"/>
      <c r="CB13" s="89">
        <v>830</v>
      </c>
      <c r="CC13" s="89">
        <v>864</v>
      </c>
      <c r="CD13" s="89">
        <v>1213</v>
      </c>
      <c r="CE13" s="89">
        <v>1311</v>
      </c>
      <c r="CF13" s="89">
        <v>1331</v>
      </c>
      <c r="CG13" s="89">
        <v>1410</v>
      </c>
      <c r="CH13" s="89">
        <v>1424</v>
      </c>
      <c r="CI13" s="89">
        <v>1488</v>
      </c>
      <c r="CJ13" s="89">
        <v>1581</v>
      </c>
      <c r="CK13" s="89">
        <v>1624</v>
      </c>
      <c r="CL13" s="89">
        <v>1642</v>
      </c>
      <c r="CM13" s="90">
        <v>1277</v>
      </c>
      <c r="CN13" s="89">
        <v>1086</v>
      </c>
      <c r="CO13" s="89">
        <v>1076</v>
      </c>
      <c r="CP13" s="89">
        <v>1502</v>
      </c>
      <c r="CQ13" s="89">
        <v>2124</v>
      </c>
      <c r="CR13" s="89">
        <v>1949</v>
      </c>
      <c r="CS13" s="89">
        <v>1914</v>
      </c>
      <c r="CT13" s="89">
        <v>1618</v>
      </c>
      <c r="CU13" s="89">
        <v>1757</v>
      </c>
      <c r="CV13" s="89">
        <v>1760</v>
      </c>
      <c r="CW13" s="89">
        <v>1696</v>
      </c>
      <c r="CX13" s="89">
        <v>1722</v>
      </c>
      <c r="CY13" s="90">
        <v>1447</v>
      </c>
      <c r="CZ13" s="89">
        <v>1180</v>
      </c>
      <c r="DA13" s="89">
        <v>1189</v>
      </c>
      <c r="DB13" s="89">
        <v>1477</v>
      </c>
      <c r="DC13" s="89">
        <v>1576</v>
      </c>
      <c r="DD13" s="89">
        <v>1680</v>
      </c>
      <c r="DE13" s="89">
        <v>1750</v>
      </c>
      <c r="DF13" s="89">
        <v>1560</v>
      </c>
      <c r="DG13" s="89">
        <v>1605</v>
      </c>
      <c r="DH13" s="89">
        <v>1552</v>
      </c>
      <c r="DI13" s="89">
        <v>1594</v>
      </c>
      <c r="DJ13" s="89">
        <v>1607</v>
      </c>
      <c r="DK13" s="90">
        <v>1356</v>
      </c>
      <c r="DL13" s="89">
        <v>1082</v>
      </c>
      <c r="DM13" s="89">
        <v>591</v>
      </c>
      <c r="DN13" s="89">
        <v>677</v>
      </c>
      <c r="DO13" s="89">
        <v>636</v>
      </c>
      <c r="DP13" s="89">
        <v>635</v>
      </c>
      <c r="DQ13" s="89">
        <v>599</v>
      </c>
      <c r="DR13" s="89">
        <v>515</v>
      </c>
      <c r="DS13" s="89">
        <v>558</v>
      </c>
      <c r="DT13" s="89">
        <v>521</v>
      </c>
      <c r="DU13" s="89">
        <v>406</v>
      </c>
      <c r="DV13" s="89">
        <v>478</v>
      </c>
      <c r="DW13" s="90">
        <v>370</v>
      </c>
      <c r="DX13" s="89">
        <v>287</v>
      </c>
      <c r="DY13" s="89">
        <v>266</v>
      </c>
      <c r="DZ13" s="89">
        <v>317</v>
      </c>
      <c r="EA13" s="89">
        <v>350</v>
      </c>
      <c r="EB13" s="89">
        <v>347</v>
      </c>
      <c r="EC13" s="89">
        <v>347</v>
      </c>
      <c r="ED13" s="89">
        <v>281</v>
      </c>
      <c r="EE13" s="89">
        <v>328</v>
      </c>
      <c r="EF13" s="89">
        <v>328</v>
      </c>
      <c r="EG13" s="89">
        <v>305</v>
      </c>
      <c r="EH13" s="89">
        <v>299</v>
      </c>
      <c r="EI13" s="90">
        <v>244</v>
      </c>
      <c r="EJ13" s="89">
        <v>187</v>
      </c>
      <c r="EK13" s="89">
        <v>169</v>
      </c>
      <c r="EL13" s="89">
        <v>261</v>
      </c>
      <c r="EM13" s="89">
        <v>0</v>
      </c>
      <c r="EN13" s="89">
        <v>0</v>
      </c>
      <c r="EO13" s="89">
        <v>0</v>
      </c>
      <c r="EP13" s="89">
        <v>0</v>
      </c>
      <c r="EQ13" s="89">
        <v>0</v>
      </c>
      <c r="ER13" s="89">
        <v>0</v>
      </c>
      <c r="ES13" s="89">
        <v>0</v>
      </c>
      <c r="ET13" s="89">
        <v>0</v>
      </c>
      <c r="EU13" s="90">
        <v>0</v>
      </c>
      <c r="EV13" s="89">
        <v>0</v>
      </c>
      <c r="EW13" s="89">
        <v>0</v>
      </c>
      <c r="EX13" s="89">
        <v>0</v>
      </c>
      <c r="EY13" s="89">
        <v>0</v>
      </c>
      <c r="EZ13" s="89">
        <v>0</v>
      </c>
      <c r="FA13" s="89">
        <v>0</v>
      </c>
      <c r="FB13" s="89">
        <v>0</v>
      </c>
      <c r="FC13" s="89">
        <v>0</v>
      </c>
      <c r="FD13" s="89">
        <v>0</v>
      </c>
      <c r="FE13" s="89">
        <v>0</v>
      </c>
      <c r="FF13" s="89">
        <v>0</v>
      </c>
      <c r="FG13" s="90">
        <v>0</v>
      </c>
      <c r="FH13" s="89">
        <v>0</v>
      </c>
      <c r="FI13" s="89">
        <v>0</v>
      </c>
      <c r="FJ13" s="89">
        <v>0</v>
      </c>
      <c r="FK13" s="89">
        <v>0</v>
      </c>
      <c r="FL13" s="89">
        <v>0</v>
      </c>
      <c r="FM13" s="89">
        <v>0</v>
      </c>
      <c r="FN13" s="89">
        <v>0</v>
      </c>
      <c r="FO13" s="89">
        <v>0</v>
      </c>
      <c r="FP13" s="89">
        <v>0</v>
      </c>
      <c r="FQ13" s="89">
        <v>0</v>
      </c>
      <c r="FR13" s="89">
        <v>0</v>
      </c>
      <c r="FS13" s="90">
        <v>0</v>
      </c>
      <c r="FT13" s="89">
        <v>0</v>
      </c>
      <c r="FU13" s="89">
        <v>0</v>
      </c>
      <c r="FV13" s="89">
        <v>0</v>
      </c>
      <c r="FW13" s="89">
        <v>0</v>
      </c>
      <c r="FX13" s="89">
        <v>0</v>
      </c>
      <c r="FY13" s="89">
        <v>0</v>
      </c>
      <c r="FZ13" s="89">
        <v>0</v>
      </c>
      <c r="GA13" s="89"/>
      <c r="GB13" s="89"/>
      <c r="GC13" s="89"/>
      <c r="GD13" s="89"/>
      <c r="GE13" s="90"/>
    </row>
    <row r="14" spans="1:187" x14ac:dyDescent="0.25">
      <c r="A14" s="222"/>
      <c r="B14" s="81" t="s">
        <v>95</v>
      </c>
      <c r="C14" s="91">
        <v>45</v>
      </c>
      <c r="D14" s="92"/>
      <c r="E14" s="92"/>
      <c r="F14" s="92">
        <v>34</v>
      </c>
      <c r="G14" s="92"/>
      <c r="H14" s="92"/>
      <c r="I14" s="92"/>
      <c r="J14" s="92"/>
      <c r="K14" s="92"/>
      <c r="L14" s="93"/>
      <c r="M14" s="93"/>
      <c r="N14" s="93"/>
      <c r="O14" s="93"/>
      <c r="P14" s="93"/>
      <c r="Q14" s="93"/>
      <c r="R14" s="93"/>
      <c r="S14" s="93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5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5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5"/>
      <c r="BD14" s="94">
        <v>6</v>
      </c>
      <c r="BE14" s="94">
        <v>0</v>
      </c>
      <c r="BF14" s="94">
        <v>0</v>
      </c>
      <c r="BG14" s="94">
        <v>0</v>
      </c>
      <c r="BH14" s="94">
        <v>0</v>
      </c>
      <c r="BI14" s="94">
        <v>2</v>
      </c>
      <c r="BJ14" s="94">
        <v>1</v>
      </c>
      <c r="BK14" s="94">
        <v>3</v>
      </c>
      <c r="BL14" s="94">
        <v>1</v>
      </c>
      <c r="BM14" s="94">
        <v>1</v>
      </c>
      <c r="BN14" s="94">
        <v>0</v>
      </c>
      <c r="BO14" s="95">
        <v>0</v>
      </c>
      <c r="BP14" s="94">
        <v>0</v>
      </c>
      <c r="BQ14" s="94">
        <v>0</v>
      </c>
      <c r="BR14" s="94">
        <v>0</v>
      </c>
      <c r="BS14" s="94">
        <v>0</v>
      </c>
      <c r="BT14" s="94">
        <v>0</v>
      </c>
      <c r="BU14" s="94">
        <v>0</v>
      </c>
      <c r="BV14" s="94">
        <v>0</v>
      </c>
      <c r="BW14" s="94">
        <v>0</v>
      </c>
      <c r="BX14" s="94">
        <v>0</v>
      </c>
      <c r="BY14" s="94">
        <v>0</v>
      </c>
      <c r="BZ14" s="94"/>
      <c r="CA14" s="95"/>
      <c r="CB14" s="94">
        <v>0</v>
      </c>
      <c r="CC14" s="94">
        <v>0</v>
      </c>
      <c r="CD14" s="94">
        <v>0</v>
      </c>
      <c r="CE14" s="94">
        <v>0</v>
      </c>
      <c r="CF14" s="94">
        <v>0</v>
      </c>
      <c r="CG14" s="94">
        <v>0</v>
      </c>
      <c r="CH14" s="94">
        <v>0</v>
      </c>
      <c r="CI14" s="94">
        <v>0</v>
      </c>
      <c r="CJ14" s="94">
        <v>0</v>
      </c>
      <c r="CK14" s="94">
        <v>0</v>
      </c>
      <c r="CL14" s="94">
        <v>0</v>
      </c>
      <c r="CM14" s="95">
        <v>0</v>
      </c>
      <c r="CN14" s="94">
        <v>0</v>
      </c>
      <c r="CO14" s="94">
        <v>0</v>
      </c>
      <c r="CP14" s="94">
        <v>0</v>
      </c>
      <c r="CQ14" s="94">
        <v>0</v>
      </c>
      <c r="CR14" s="94">
        <v>0</v>
      </c>
      <c r="CS14" s="94">
        <v>0</v>
      </c>
      <c r="CT14" s="94">
        <v>0</v>
      </c>
      <c r="CU14" s="94">
        <v>0</v>
      </c>
      <c r="CV14" s="94">
        <v>0</v>
      </c>
      <c r="CW14" s="94">
        <v>0</v>
      </c>
      <c r="CX14" s="94">
        <v>0</v>
      </c>
      <c r="CY14" s="95">
        <v>0</v>
      </c>
      <c r="CZ14" s="94">
        <v>0</v>
      </c>
      <c r="DA14" s="94">
        <v>0</v>
      </c>
      <c r="DB14" s="94">
        <v>0</v>
      </c>
      <c r="DC14" s="94">
        <v>0</v>
      </c>
      <c r="DD14" s="94">
        <v>0</v>
      </c>
      <c r="DE14" s="94">
        <v>0</v>
      </c>
      <c r="DF14" s="94">
        <v>0</v>
      </c>
      <c r="DG14" s="94">
        <v>0</v>
      </c>
      <c r="DH14" s="94">
        <v>0</v>
      </c>
      <c r="DI14" s="94">
        <v>0</v>
      </c>
      <c r="DJ14" s="94">
        <v>0</v>
      </c>
      <c r="DK14" s="95">
        <v>0</v>
      </c>
      <c r="DL14" s="94">
        <v>0</v>
      </c>
      <c r="DM14" s="94">
        <v>0</v>
      </c>
      <c r="DN14" s="94">
        <v>0</v>
      </c>
      <c r="DO14" s="94">
        <v>0</v>
      </c>
      <c r="DP14" s="94">
        <v>0</v>
      </c>
      <c r="DQ14" s="94">
        <v>0</v>
      </c>
      <c r="DR14" s="94">
        <v>0</v>
      </c>
      <c r="DS14" s="94">
        <v>0</v>
      </c>
      <c r="DT14" s="94">
        <v>0</v>
      </c>
      <c r="DU14" s="94">
        <v>0</v>
      </c>
      <c r="DV14" s="94">
        <v>0</v>
      </c>
      <c r="DW14" s="95">
        <v>0</v>
      </c>
      <c r="DX14" s="94">
        <v>0</v>
      </c>
      <c r="DY14" s="94">
        <v>0</v>
      </c>
      <c r="DZ14" s="94">
        <v>0</v>
      </c>
      <c r="EA14" s="94">
        <v>0</v>
      </c>
      <c r="EB14" s="94">
        <v>0</v>
      </c>
      <c r="EC14" s="94">
        <v>0</v>
      </c>
      <c r="ED14" s="94">
        <v>0</v>
      </c>
      <c r="EE14" s="94">
        <v>0</v>
      </c>
      <c r="EF14" s="94">
        <v>0</v>
      </c>
      <c r="EG14" s="94">
        <v>0</v>
      </c>
      <c r="EH14" s="94">
        <v>0</v>
      </c>
      <c r="EI14" s="95">
        <v>0</v>
      </c>
      <c r="EJ14" s="94">
        <v>0</v>
      </c>
      <c r="EK14" s="94">
        <v>0</v>
      </c>
      <c r="EL14" s="94">
        <v>0</v>
      </c>
      <c r="EM14" s="94">
        <v>0</v>
      </c>
      <c r="EN14" s="94">
        <v>0</v>
      </c>
      <c r="EO14" s="94">
        <v>0</v>
      </c>
      <c r="EP14" s="94">
        <v>0</v>
      </c>
      <c r="EQ14" s="94">
        <v>0</v>
      </c>
      <c r="ER14" s="94">
        <v>0</v>
      </c>
      <c r="ES14" s="94">
        <v>0</v>
      </c>
      <c r="ET14" s="94">
        <v>0</v>
      </c>
      <c r="EU14" s="95">
        <v>0</v>
      </c>
      <c r="EV14" s="94">
        <v>0</v>
      </c>
      <c r="EW14" s="94">
        <v>0</v>
      </c>
      <c r="EX14" s="94">
        <v>0</v>
      </c>
      <c r="EY14" s="94">
        <v>0</v>
      </c>
      <c r="EZ14" s="94">
        <v>0</v>
      </c>
      <c r="FA14" s="94">
        <v>0</v>
      </c>
      <c r="FB14" s="94">
        <v>0</v>
      </c>
      <c r="FC14" s="94">
        <v>0</v>
      </c>
      <c r="FD14" s="94">
        <v>0</v>
      </c>
      <c r="FE14" s="94">
        <v>0</v>
      </c>
      <c r="FF14" s="94">
        <v>0</v>
      </c>
      <c r="FG14" s="95">
        <v>0</v>
      </c>
      <c r="FH14" s="94">
        <v>0</v>
      </c>
      <c r="FI14" s="94">
        <v>0</v>
      </c>
      <c r="FJ14" s="94">
        <v>0</v>
      </c>
      <c r="FK14" s="94">
        <v>0</v>
      </c>
      <c r="FL14" s="94">
        <v>0</v>
      </c>
      <c r="FM14" s="94">
        <v>0</v>
      </c>
      <c r="FN14" s="94">
        <v>0</v>
      </c>
      <c r="FO14" s="94">
        <v>0</v>
      </c>
      <c r="FP14" s="94">
        <v>0</v>
      </c>
      <c r="FQ14" s="94">
        <v>0</v>
      </c>
      <c r="FR14" s="94">
        <v>0</v>
      </c>
      <c r="FS14" s="95">
        <v>0</v>
      </c>
      <c r="FT14" s="94">
        <v>0</v>
      </c>
      <c r="FU14" s="94">
        <v>0</v>
      </c>
      <c r="FV14" s="94">
        <v>0</v>
      </c>
      <c r="FW14" s="94">
        <v>0</v>
      </c>
      <c r="FX14" s="94">
        <v>0</v>
      </c>
      <c r="FY14" s="94">
        <v>0</v>
      </c>
      <c r="FZ14" s="94">
        <v>0</v>
      </c>
      <c r="GA14" s="94"/>
      <c r="GB14" s="94"/>
      <c r="GC14" s="94"/>
      <c r="GD14" s="94"/>
      <c r="GE14" s="95"/>
    </row>
    <row r="15" spans="1:187" x14ac:dyDescent="0.25">
      <c r="A15" s="220" t="s">
        <v>96</v>
      </c>
      <c r="B15" s="81" t="s">
        <v>91</v>
      </c>
      <c r="C15" s="82">
        <v>1</v>
      </c>
      <c r="D15" s="96">
        <v>1.1000000000000001</v>
      </c>
      <c r="E15" s="96">
        <v>2</v>
      </c>
      <c r="F15" s="96">
        <v>3</v>
      </c>
      <c r="G15" s="96">
        <v>6</v>
      </c>
      <c r="H15" s="96">
        <v>8</v>
      </c>
      <c r="I15" s="96">
        <v>12</v>
      </c>
      <c r="J15" s="96">
        <v>18</v>
      </c>
      <c r="K15" s="96">
        <v>20</v>
      </c>
      <c r="L15" s="97">
        <v>22</v>
      </c>
      <c r="M15" s="97">
        <v>31</v>
      </c>
      <c r="N15" s="97">
        <v>50</v>
      </c>
      <c r="O15" s="97">
        <v>57</v>
      </c>
      <c r="P15" s="97">
        <v>60</v>
      </c>
      <c r="Q15" s="97">
        <v>65</v>
      </c>
      <c r="R15" s="97">
        <v>70</v>
      </c>
      <c r="S15" s="97">
        <v>75</v>
      </c>
      <c r="T15" s="86">
        <v>264911</v>
      </c>
      <c r="U15" s="86">
        <v>271191</v>
      </c>
      <c r="V15" s="86">
        <v>339773</v>
      </c>
      <c r="W15" s="86">
        <v>328399</v>
      </c>
      <c r="X15" s="86">
        <v>318495</v>
      </c>
      <c r="Y15" s="86">
        <v>331678</v>
      </c>
      <c r="Z15" s="86">
        <v>322248</v>
      </c>
      <c r="AA15" s="86">
        <v>333711</v>
      </c>
      <c r="AB15" s="86">
        <v>345446</v>
      </c>
      <c r="AC15" s="86">
        <v>301757</v>
      </c>
      <c r="AD15" s="86">
        <v>331931</v>
      </c>
      <c r="AE15" s="87">
        <v>279239</v>
      </c>
      <c r="AF15" s="86">
        <v>251725</v>
      </c>
      <c r="AG15" s="86">
        <v>248480</v>
      </c>
      <c r="AH15" s="86">
        <v>273136</v>
      </c>
      <c r="AI15" s="86">
        <v>270255</v>
      </c>
      <c r="AJ15" s="86">
        <v>303244</v>
      </c>
      <c r="AK15" s="86">
        <v>283916</v>
      </c>
      <c r="AL15" s="86">
        <v>225593</v>
      </c>
      <c r="AM15" s="86">
        <v>260860</v>
      </c>
      <c r="AN15" s="86">
        <v>283379</v>
      </c>
      <c r="AO15" s="86">
        <v>278934</v>
      </c>
      <c r="AP15" s="86">
        <v>190528</v>
      </c>
      <c r="AQ15" s="87">
        <v>260752</v>
      </c>
      <c r="AR15" s="86">
        <v>243319</v>
      </c>
      <c r="AS15" s="86">
        <v>245017</v>
      </c>
      <c r="AT15" s="86">
        <v>329455</v>
      </c>
      <c r="AU15" s="86">
        <v>284963</v>
      </c>
      <c r="AV15" s="86">
        <v>312726</v>
      </c>
      <c r="AW15" s="86">
        <v>299025</v>
      </c>
      <c r="AX15" s="86">
        <v>304935</v>
      </c>
      <c r="AY15" s="86">
        <v>299939</v>
      </c>
      <c r="AZ15" s="86">
        <v>287330</v>
      </c>
      <c r="BA15" s="86">
        <v>312867</v>
      </c>
      <c r="BB15" s="86">
        <v>270952</v>
      </c>
      <c r="BC15" s="87">
        <v>256923</v>
      </c>
      <c r="BD15" s="86">
        <v>11764</v>
      </c>
      <c r="BE15" s="86">
        <v>9293</v>
      </c>
      <c r="BF15" s="86">
        <v>9028</v>
      </c>
      <c r="BG15" s="86">
        <v>9724</v>
      </c>
      <c r="BH15" s="86">
        <v>10439</v>
      </c>
      <c r="BI15" s="86">
        <v>9469</v>
      </c>
      <c r="BJ15" s="86">
        <v>11109</v>
      </c>
      <c r="BK15" s="86">
        <v>9022</v>
      </c>
      <c r="BL15" s="86">
        <v>8151</v>
      </c>
      <c r="BM15" s="86">
        <v>9009</v>
      </c>
      <c r="BN15" s="86">
        <v>7879</v>
      </c>
      <c r="BO15" s="87">
        <v>7025</v>
      </c>
      <c r="BP15" s="86">
        <v>5236</v>
      </c>
      <c r="BQ15" s="86">
        <v>4594</v>
      </c>
      <c r="BR15" s="86">
        <v>3959</v>
      </c>
      <c r="BS15" s="86">
        <v>4887</v>
      </c>
      <c r="BT15" s="86">
        <v>4047</v>
      </c>
      <c r="BU15" s="86">
        <v>3675</v>
      </c>
      <c r="BV15" s="86">
        <v>3274</v>
      </c>
      <c r="BW15" s="86">
        <v>3665</v>
      </c>
      <c r="BX15" s="86">
        <v>3989</v>
      </c>
      <c r="BY15" s="86">
        <v>3660</v>
      </c>
      <c r="BZ15" s="86"/>
      <c r="CA15" s="87"/>
      <c r="CB15" s="86">
        <v>3511</v>
      </c>
      <c r="CC15" s="86">
        <v>3378</v>
      </c>
      <c r="CD15" s="86">
        <v>4435</v>
      </c>
      <c r="CE15" s="86">
        <v>4574</v>
      </c>
      <c r="CF15" s="86">
        <v>4154</v>
      </c>
      <c r="CG15" s="86">
        <v>3915</v>
      </c>
      <c r="CH15" s="86">
        <v>4304</v>
      </c>
      <c r="CI15" s="86">
        <v>3977</v>
      </c>
      <c r="CJ15" s="86">
        <v>4132</v>
      </c>
      <c r="CK15" s="86">
        <v>4124</v>
      </c>
      <c r="CL15" s="86">
        <v>3829</v>
      </c>
      <c r="CM15" s="87">
        <v>3577</v>
      </c>
      <c r="CN15" s="86">
        <v>2976</v>
      </c>
      <c r="CO15" s="86">
        <v>2952</v>
      </c>
      <c r="CP15" s="86">
        <v>3180</v>
      </c>
      <c r="CQ15" s="86">
        <v>2333</v>
      </c>
      <c r="CR15" s="86">
        <v>1648</v>
      </c>
      <c r="CS15" s="86">
        <v>1479</v>
      </c>
      <c r="CT15" s="86">
        <v>1445</v>
      </c>
      <c r="CU15" s="86">
        <v>1656</v>
      </c>
      <c r="CV15" s="86">
        <v>1574</v>
      </c>
      <c r="CW15" s="86">
        <v>1469</v>
      </c>
      <c r="CX15" s="86">
        <v>1388</v>
      </c>
      <c r="CY15" s="87">
        <v>1561</v>
      </c>
      <c r="CZ15" s="86">
        <v>1319</v>
      </c>
      <c r="DA15" s="86">
        <v>1207</v>
      </c>
      <c r="DB15" s="86">
        <v>1412</v>
      </c>
      <c r="DC15" s="86">
        <v>1295</v>
      </c>
      <c r="DD15" s="86">
        <v>1424</v>
      </c>
      <c r="DE15" s="86">
        <v>1372</v>
      </c>
      <c r="DF15" s="86">
        <v>1378</v>
      </c>
      <c r="DG15" s="86">
        <v>1291</v>
      </c>
      <c r="DH15" s="86">
        <v>1447</v>
      </c>
      <c r="DI15" s="86">
        <v>1457</v>
      </c>
      <c r="DJ15" s="86">
        <v>1392</v>
      </c>
      <c r="DK15" s="87">
        <v>1327</v>
      </c>
      <c r="DL15" s="86">
        <v>1449</v>
      </c>
      <c r="DM15" s="86">
        <v>1315</v>
      </c>
      <c r="DN15" s="86">
        <v>1310</v>
      </c>
      <c r="DO15" s="86">
        <v>1183</v>
      </c>
      <c r="DP15" s="86">
        <v>1092</v>
      </c>
      <c r="DQ15" s="86">
        <v>1083</v>
      </c>
      <c r="DR15" s="86">
        <v>1220</v>
      </c>
      <c r="DS15" s="86">
        <v>1167</v>
      </c>
      <c r="DT15" s="86">
        <v>992</v>
      </c>
      <c r="DU15" s="86">
        <v>1129</v>
      </c>
      <c r="DV15" s="86">
        <v>932</v>
      </c>
      <c r="DW15" s="87">
        <v>970</v>
      </c>
      <c r="DX15" s="86">
        <v>963</v>
      </c>
      <c r="DY15" s="86">
        <v>818</v>
      </c>
      <c r="DZ15" s="86">
        <v>961</v>
      </c>
      <c r="EA15" s="86">
        <v>853</v>
      </c>
      <c r="EB15" s="86">
        <v>866</v>
      </c>
      <c r="EC15" s="86">
        <v>849</v>
      </c>
      <c r="ED15" s="86">
        <v>881</v>
      </c>
      <c r="EE15" s="86">
        <v>856</v>
      </c>
      <c r="EF15" s="86">
        <v>776</v>
      </c>
      <c r="EG15" s="86">
        <v>778</v>
      </c>
      <c r="EH15" s="86">
        <v>706</v>
      </c>
      <c r="EI15" s="87">
        <v>740</v>
      </c>
      <c r="EJ15" s="86">
        <v>764</v>
      </c>
      <c r="EK15" s="86">
        <v>727</v>
      </c>
      <c r="EL15" s="86">
        <v>435</v>
      </c>
      <c r="EM15" s="86">
        <v>26</v>
      </c>
      <c r="EN15" s="86">
        <v>48</v>
      </c>
      <c r="EO15" s="86">
        <v>37</v>
      </c>
      <c r="EP15" s="86">
        <v>21</v>
      </c>
      <c r="EQ15" s="86">
        <v>69</v>
      </c>
      <c r="ER15" s="86">
        <v>54</v>
      </c>
      <c r="ES15" s="86">
        <v>87</v>
      </c>
      <c r="ET15" s="86">
        <v>104</v>
      </c>
      <c r="EU15" s="87">
        <v>166</v>
      </c>
      <c r="EV15" s="86">
        <v>119</v>
      </c>
      <c r="EW15" s="86">
        <v>144</v>
      </c>
      <c r="EX15" s="86">
        <v>230</v>
      </c>
      <c r="EY15" s="86">
        <v>123</v>
      </c>
      <c r="EZ15" s="86">
        <v>92</v>
      </c>
      <c r="FA15" s="86">
        <v>125</v>
      </c>
      <c r="FB15" s="86">
        <v>191</v>
      </c>
      <c r="FC15" s="86">
        <v>223</v>
      </c>
      <c r="FD15" s="86">
        <v>278</v>
      </c>
      <c r="FE15" s="86">
        <v>326</v>
      </c>
      <c r="FF15" s="86">
        <v>330</v>
      </c>
      <c r="FG15" s="87">
        <v>399</v>
      </c>
      <c r="FH15" s="86">
        <v>329</v>
      </c>
      <c r="FI15" s="86">
        <v>403</v>
      </c>
      <c r="FJ15" s="86">
        <v>540</v>
      </c>
      <c r="FK15" s="86">
        <v>572</v>
      </c>
      <c r="FL15" s="86">
        <v>532</v>
      </c>
      <c r="FM15" s="86">
        <v>500</v>
      </c>
      <c r="FN15" s="86">
        <v>602</v>
      </c>
      <c r="FO15" s="86">
        <v>666</v>
      </c>
      <c r="FP15" s="86">
        <v>738</v>
      </c>
      <c r="FQ15" s="86">
        <v>663</v>
      </c>
      <c r="FR15" s="86">
        <v>641</v>
      </c>
      <c r="FS15" s="87">
        <v>707</v>
      </c>
      <c r="FT15" s="86">
        <v>670</v>
      </c>
      <c r="FU15" s="86">
        <v>690</v>
      </c>
      <c r="FV15" s="86">
        <v>567</v>
      </c>
      <c r="FW15" s="86">
        <v>694</v>
      </c>
      <c r="FX15" s="86">
        <v>687</v>
      </c>
      <c r="FY15" s="86">
        <v>734</v>
      </c>
      <c r="FZ15" s="86">
        <v>693</v>
      </c>
      <c r="GA15" s="86"/>
      <c r="GB15" s="86"/>
      <c r="GC15" s="86"/>
      <c r="GD15" s="86"/>
      <c r="GE15" s="87"/>
    </row>
    <row r="16" spans="1:187" x14ac:dyDescent="0.25">
      <c r="A16" s="221"/>
      <c r="B16" s="81" t="s">
        <v>111</v>
      </c>
      <c r="C16" s="84">
        <v>2</v>
      </c>
      <c r="D16" s="83">
        <v>2.2000000000000002</v>
      </c>
      <c r="E16" s="83">
        <v>4</v>
      </c>
      <c r="F16" s="83">
        <v>6</v>
      </c>
      <c r="G16" s="83">
        <v>12</v>
      </c>
      <c r="H16" s="83">
        <v>16</v>
      </c>
      <c r="I16" s="83">
        <v>24</v>
      </c>
      <c r="J16" s="83">
        <f>+J15*2</f>
        <v>36</v>
      </c>
      <c r="K16" s="83">
        <f>+K15*2</f>
        <v>40</v>
      </c>
      <c r="L16" s="85">
        <v>44</v>
      </c>
      <c r="M16" s="85">
        <v>62</v>
      </c>
      <c r="N16" s="85">
        <f>+N15*$C$7</f>
        <v>100</v>
      </c>
      <c r="O16" s="85">
        <f>+O15*$C$7</f>
        <v>114</v>
      </c>
      <c r="P16" s="85">
        <v>120</v>
      </c>
      <c r="Q16" s="85">
        <v>130</v>
      </c>
      <c r="R16" s="85">
        <v>140</v>
      </c>
      <c r="S16" s="85">
        <v>150</v>
      </c>
      <c r="T16" s="89">
        <v>69032</v>
      </c>
      <c r="U16" s="89">
        <v>71991</v>
      </c>
      <c r="V16" s="89">
        <v>88338</v>
      </c>
      <c r="W16" s="89">
        <v>85458</v>
      </c>
      <c r="X16" s="89">
        <v>82220</v>
      </c>
      <c r="Y16" s="89">
        <v>86801</v>
      </c>
      <c r="Z16" s="89">
        <v>84905</v>
      </c>
      <c r="AA16" s="89">
        <v>86676</v>
      </c>
      <c r="AB16" s="89">
        <v>87387</v>
      </c>
      <c r="AC16" s="89">
        <v>77150</v>
      </c>
      <c r="AD16" s="89">
        <v>83167</v>
      </c>
      <c r="AE16" s="90">
        <v>60951</v>
      </c>
      <c r="AF16" s="89">
        <v>63705</v>
      </c>
      <c r="AG16" s="89">
        <v>65778</v>
      </c>
      <c r="AH16" s="89">
        <v>71723</v>
      </c>
      <c r="AI16" s="89">
        <v>68443</v>
      </c>
      <c r="AJ16" s="89">
        <v>76233</v>
      </c>
      <c r="AK16" s="89">
        <v>70292</v>
      </c>
      <c r="AL16" s="89">
        <v>48349</v>
      </c>
      <c r="AM16" s="89">
        <v>58457</v>
      </c>
      <c r="AN16" s="89">
        <v>60129</v>
      </c>
      <c r="AO16" s="89">
        <v>58373</v>
      </c>
      <c r="AP16" s="89">
        <v>69271</v>
      </c>
      <c r="AQ16" s="90">
        <v>58769</v>
      </c>
      <c r="AR16" s="89">
        <v>48850</v>
      </c>
      <c r="AS16" s="89">
        <v>42817</v>
      </c>
      <c r="AT16" s="89">
        <v>48691</v>
      </c>
      <c r="AU16" s="89">
        <v>43455</v>
      </c>
      <c r="AV16" s="89">
        <v>48274</v>
      </c>
      <c r="AW16" s="89">
        <v>47645</v>
      </c>
      <c r="AX16" s="89">
        <v>50876</v>
      </c>
      <c r="AY16" s="89">
        <v>25629</v>
      </c>
      <c r="AZ16" s="89">
        <v>22068</v>
      </c>
      <c r="BA16" s="89">
        <v>23538</v>
      </c>
      <c r="BB16" s="89">
        <v>20410</v>
      </c>
      <c r="BC16" s="90">
        <v>20528</v>
      </c>
      <c r="BD16" s="89">
        <v>3725</v>
      </c>
      <c r="BE16" s="89">
        <v>2846</v>
      </c>
      <c r="BF16" s="89">
        <v>2914</v>
      </c>
      <c r="BG16" s="89">
        <v>3181</v>
      </c>
      <c r="BH16" s="89">
        <v>3761</v>
      </c>
      <c r="BI16" s="89">
        <v>2995</v>
      </c>
      <c r="BJ16" s="89">
        <v>3726</v>
      </c>
      <c r="BK16" s="89">
        <v>2877</v>
      </c>
      <c r="BL16" s="89">
        <v>2694</v>
      </c>
      <c r="BM16" s="89">
        <v>3119</v>
      </c>
      <c r="BN16" s="89">
        <v>2690</v>
      </c>
      <c r="BO16" s="90">
        <v>2362</v>
      </c>
      <c r="BP16" s="89">
        <v>1724</v>
      </c>
      <c r="BQ16" s="89">
        <v>1637</v>
      </c>
      <c r="BR16" s="89">
        <v>1729</v>
      </c>
      <c r="BS16" s="89">
        <v>2064</v>
      </c>
      <c r="BT16" s="89">
        <v>1810</v>
      </c>
      <c r="BU16" s="89">
        <v>1637</v>
      </c>
      <c r="BV16" s="89">
        <v>1618</v>
      </c>
      <c r="BW16" s="89">
        <v>1468</v>
      </c>
      <c r="BX16" s="89">
        <v>1709</v>
      </c>
      <c r="BY16" s="89">
        <v>1562</v>
      </c>
      <c r="BZ16" s="89"/>
      <c r="CA16" s="90"/>
      <c r="CB16" s="89">
        <v>1039</v>
      </c>
      <c r="CC16" s="89">
        <v>1139</v>
      </c>
      <c r="CD16" s="89">
        <v>1384</v>
      </c>
      <c r="CE16" s="89">
        <v>1378</v>
      </c>
      <c r="CF16" s="89">
        <v>1167</v>
      </c>
      <c r="CG16" s="89">
        <v>1366</v>
      </c>
      <c r="CH16" s="89">
        <v>1566</v>
      </c>
      <c r="CI16" s="89">
        <v>1336</v>
      </c>
      <c r="CJ16" s="89">
        <v>1475</v>
      </c>
      <c r="CK16" s="89">
        <v>1435</v>
      </c>
      <c r="CL16" s="89">
        <v>1363</v>
      </c>
      <c r="CM16" s="90">
        <v>1145</v>
      </c>
      <c r="CN16" s="89">
        <v>1009</v>
      </c>
      <c r="CO16" s="89">
        <v>1006</v>
      </c>
      <c r="CP16" s="89">
        <v>1173</v>
      </c>
      <c r="CQ16" s="89">
        <v>848</v>
      </c>
      <c r="CR16" s="89">
        <v>554</v>
      </c>
      <c r="CS16" s="89">
        <v>419</v>
      </c>
      <c r="CT16" s="89">
        <v>434</v>
      </c>
      <c r="CU16" s="89">
        <v>443</v>
      </c>
      <c r="CV16" s="89">
        <v>417</v>
      </c>
      <c r="CW16" s="89">
        <v>421</v>
      </c>
      <c r="CX16" s="89">
        <v>421</v>
      </c>
      <c r="CY16" s="90">
        <v>444</v>
      </c>
      <c r="CZ16" s="89">
        <v>415</v>
      </c>
      <c r="DA16" s="89">
        <v>346</v>
      </c>
      <c r="DB16" s="89">
        <v>406</v>
      </c>
      <c r="DC16" s="89">
        <v>392</v>
      </c>
      <c r="DD16" s="89">
        <v>418</v>
      </c>
      <c r="DE16" s="89">
        <v>342</v>
      </c>
      <c r="DF16" s="89">
        <v>411</v>
      </c>
      <c r="DG16" s="89">
        <v>430</v>
      </c>
      <c r="DH16" s="89">
        <v>427</v>
      </c>
      <c r="DI16" s="89">
        <v>378</v>
      </c>
      <c r="DJ16" s="89">
        <v>367</v>
      </c>
      <c r="DK16" s="90">
        <v>286</v>
      </c>
      <c r="DL16" s="89">
        <v>373</v>
      </c>
      <c r="DM16" s="89">
        <v>277</v>
      </c>
      <c r="DN16" s="89">
        <v>299</v>
      </c>
      <c r="DO16" s="89">
        <v>259</v>
      </c>
      <c r="DP16" s="89">
        <v>249</v>
      </c>
      <c r="DQ16" s="89">
        <v>249</v>
      </c>
      <c r="DR16" s="89">
        <v>295</v>
      </c>
      <c r="DS16" s="89">
        <v>311</v>
      </c>
      <c r="DT16" s="89">
        <v>232</v>
      </c>
      <c r="DU16" s="89">
        <v>253</v>
      </c>
      <c r="DV16" s="89">
        <v>198</v>
      </c>
      <c r="DW16" s="90">
        <v>176</v>
      </c>
      <c r="DX16" s="89">
        <v>130</v>
      </c>
      <c r="DY16" s="89">
        <v>168</v>
      </c>
      <c r="DZ16" s="89">
        <v>171</v>
      </c>
      <c r="EA16" s="89">
        <v>189</v>
      </c>
      <c r="EB16" s="89">
        <v>166</v>
      </c>
      <c r="EC16" s="89">
        <v>148</v>
      </c>
      <c r="ED16" s="89">
        <v>133</v>
      </c>
      <c r="EE16" s="89">
        <v>160</v>
      </c>
      <c r="EF16" s="89">
        <v>151</v>
      </c>
      <c r="EG16" s="89">
        <v>145</v>
      </c>
      <c r="EH16" s="89">
        <v>140</v>
      </c>
      <c r="EI16" s="90">
        <v>137</v>
      </c>
      <c r="EJ16" s="89">
        <v>126</v>
      </c>
      <c r="EK16" s="89">
        <v>112</v>
      </c>
      <c r="EL16" s="89">
        <v>59</v>
      </c>
      <c r="EM16" s="89">
        <v>4</v>
      </c>
      <c r="EN16" s="89">
        <v>6</v>
      </c>
      <c r="EO16" s="89">
        <v>7</v>
      </c>
      <c r="EP16" s="89">
        <v>5</v>
      </c>
      <c r="EQ16" s="89">
        <v>8</v>
      </c>
      <c r="ER16" s="89">
        <v>8</v>
      </c>
      <c r="ES16" s="89">
        <v>10</v>
      </c>
      <c r="ET16" s="89">
        <v>22</v>
      </c>
      <c r="EU16" s="90">
        <v>31</v>
      </c>
      <c r="EV16" s="89">
        <v>21</v>
      </c>
      <c r="EW16" s="89">
        <v>16</v>
      </c>
      <c r="EX16" s="89">
        <v>35</v>
      </c>
      <c r="EY16" s="89">
        <v>19</v>
      </c>
      <c r="EZ16" s="89">
        <v>6</v>
      </c>
      <c r="FA16" s="89">
        <v>21</v>
      </c>
      <c r="FB16" s="89">
        <v>27</v>
      </c>
      <c r="FC16" s="89">
        <v>51</v>
      </c>
      <c r="FD16" s="89">
        <v>53</v>
      </c>
      <c r="FE16" s="89">
        <v>47</v>
      </c>
      <c r="FF16" s="89">
        <v>58</v>
      </c>
      <c r="FG16" s="90">
        <v>83</v>
      </c>
      <c r="FH16" s="89">
        <v>49</v>
      </c>
      <c r="FI16" s="89">
        <v>66</v>
      </c>
      <c r="FJ16" s="89">
        <v>115</v>
      </c>
      <c r="FK16" s="89">
        <v>119</v>
      </c>
      <c r="FL16" s="89">
        <v>92</v>
      </c>
      <c r="FM16" s="89">
        <v>88</v>
      </c>
      <c r="FN16" s="89">
        <v>120</v>
      </c>
      <c r="FO16" s="89">
        <v>149</v>
      </c>
      <c r="FP16" s="89">
        <v>137</v>
      </c>
      <c r="FQ16" s="89">
        <v>141</v>
      </c>
      <c r="FR16" s="89">
        <v>144</v>
      </c>
      <c r="FS16" s="90">
        <v>139</v>
      </c>
      <c r="FT16" s="89">
        <v>120</v>
      </c>
      <c r="FU16" s="89">
        <v>128</v>
      </c>
      <c r="FV16" s="89">
        <v>146</v>
      </c>
      <c r="FW16" s="89">
        <v>133</v>
      </c>
      <c r="FX16" s="89">
        <v>117</v>
      </c>
      <c r="FY16" s="89">
        <v>128</v>
      </c>
      <c r="FZ16" s="89">
        <v>169</v>
      </c>
      <c r="GA16" s="89"/>
      <c r="GB16" s="89"/>
      <c r="GC16" s="89"/>
      <c r="GD16" s="89"/>
      <c r="GE16" s="90"/>
    </row>
    <row r="17" spans="1:187" x14ac:dyDescent="0.25">
      <c r="A17" s="221"/>
      <c r="B17" s="81" t="s">
        <v>92</v>
      </c>
      <c r="C17" s="84">
        <v>1</v>
      </c>
      <c r="D17" s="83"/>
      <c r="E17" s="83">
        <v>1.1000000000000001</v>
      </c>
      <c r="F17" s="83">
        <v>1.5</v>
      </c>
      <c r="G17" s="83">
        <v>3</v>
      </c>
      <c r="H17" s="83">
        <v>4</v>
      </c>
      <c r="I17" s="83">
        <v>6</v>
      </c>
      <c r="J17" s="83">
        <v>9</v>
      </c>
      <c r="K17" s="83">
        <v>10</v>
      </c>
      <c r="L17" s="85">
        <v>11</v>
      </c>
      <c r="M17" s="85">
        <v>15.5</v>
      </c>
      <c r="N17" s="85">
        <v>22</v>
      </c>
      <c r="O17" s="85">
        <v>23.32</v>
      </c>
      <c r="P17" s="85">
        <v>24.88</v>
      </c>
      <c r="Q17" s="85">
        <v>26.82</v>
      </c>
      <c r="R17" s="85">
        <v>29.13</v>
      </c>
      <c r="S17" s="85">
        <v>31.46</v>
      </c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90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90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90"/>
      <c r="BD17" s="89">
        <v>216907</v>
      </c>
      <c r="BE17" s="89">
        <v>177440</v>
      </c>
      <c r="BF17" s="89">
        <v>190756</v>
      </c>
      <c r="BG17" s="89">
        <v>217897</v>
      </c>
      <c r="BH17" s="89">
        <v>255229</v>
      </c>
      <c r="BI17" s="89">
        <v>224000</v>
      </c>
      <c r="BJ17" s="89">
        <v>267596</v>
      </c>
      <c r="BK17" s="89">
        <v>240292</v>
      </c>
      <c r="BL17" s="89">
        <v>238504</v>
      </c>
      <c r="BM17" s="89">
        <v>285280</v>
      </c>
      <c r="BN17" s="89">
        <v>274679</v>
      </c>
      <c r="BO17" s="90">
        <v>235068</v>
      </c>
      <c r="BP17" s="89">
        <v>204246</v>
      </c>
      <c r="BQ17" s="89">
        <v>192979</v>
      </c>
      <c r="BR17" s="89">
        <v>206222</v>
      </c>
      <c r="BS17" s="89">
        <v>278194</v>
      </c>
      <c r="BT17" s="89">
        <v>247583</v>
      </c>
      <c r="BU17" s="89">
        <v>222549</v>
      </c>
      <c r="BV17" s="89">
        <v>213022</v>
      </c>
      <c r="BW17" s="89">
        <v>231358</v>
      </c>
      <c r="BX17" s="89">
        <v>260622</v>
      </c>
      <c r="BY17" s="89">
        <v>259279</v>
      </c>
      <c r="BZ17" s="89"/>
      <c r="CA17" s="90"/>
      <c r="CB17" s="89">
        <v>220607</v>
      </c>
      <c r="CC17" s="89">
        <v>238226</v>
      </c>
      <c r="CD17" s="89">
        <v>325679</v>
      </c>
      <c r="CE17" s="89">
        <v>348602</v>
      </c>
      <c r="CF17" s="89">
        <v>351836</v>
      </c>
      <c r="CG17" s="89">
        <v>361252</v>
      </c>
      <c r="CH17" s="89">
        <v>358377</v>
      </c>
      <c r="CI17" s="89">
        <v>363787</v>
      </c>
      <c r="CJ17" s="89">
        <v>394137</v>
      </c>
      <c r="CK17" s="89">
        <v>397407</v>
      </c>
      <c r="CL17" s="89">
        <v>388332</v>
      </c>
      <c r="CM17" s="90">
        <v>346244</v>
      </c>
      <c r="CN17" s="89">
        <v>316285</v>
      </c>
      <c r="CO17" s="89">
        <v>326403</v>
      </c>
      <c r="CP17" s="89">
        <v>392606</v>
      </c>
      <c r="CQ17" s="89">
        <v>322896</v>
      </c>
      <c r="CR17" s="89">
        <v>292217</v>
      </c>
      <c r="CS17" s="89">
        <v>278508</v>
      </c>
      <c r="CT17" s="89">
        <v>267179</v>
      </c>
      <c r="CU17" s="89">
        <v>319476</v>
      </c>
      <c r="CV17" s="89">
        <v>311414</v>
      </c>
      <c r="CW17" s="89">
        <v>294059</v>
      </c>
      <c r="CX17" s="89">
        <v>296613</v>
      </c>
      <c r="CY17" s="90">
        <v>268506</v>
      </c>
      <c r="CZ17" s="89">
        <v>243978</v>
      </c>
      <c r="DA17" s="89">
        <v>219383</v>
      </c>
      <c r="DB17" s="89">
        <v>296479</v>
      </c>
      <c r="DC17" s="89">
        <v>273770</v>
      </c>
      <c r="DD17" s="89">
        <v>385171</v>
      </c>
      <c r="DE17" s="89">
        <v>312410</v>
      </c>
      <c r="DF17" s="89">
        <v>354903</v>
      </c>
      <c r="DG17" s="89">
        <v>406100</v>
      </c>
      <c r="DH17" s="89">
        <v>404884</v>
      </c>
      <c r="DI17" s="89">
        <v>419521</v>
      </c>
      <c r="DJ17" s="89">
        <v>433702</v>
      </c>
      <c r="DK17" s="90">
        <v>371291</v>
      </c>
      <c r="DL17" s="89">
        <v>408563</v>
      </c>
      <c r="DM17" s="89">
        <v>431248</v>
      </c>
      <c r="DN17" s="89">
        <v>512506</v>
      </c>
      <c r="DO17" s="89">
        <v>490544</v>
      </c>
      <c r="DP17" s="89">
        <v>516045</v>
      </c>
      <c r="DQ17" s="89">
        <v>526870</v>
      </c>
      <c r="DR17" s="89">
        <v>518429</v>
      </c>
      <c r="DS17" s="89">
        <v>567013</v>
      </c>
      <c r="DT17" s="89">
        <v>511662</v>
      </c>
      <c r="DU17" s="89">
        <v>563274</v>
      </c>
      <c r="DV17" s="89">
        <v>496878</v>
      </c>
      <c r="DW17" s="90">
        <v>441903</v>
      </c>
      <c r="DX17" s="89">
        <v>425489</v>
      </c>
      <c r="DY17" s="89">
        <v>423953</v>
      </c>
      <c r="DZ17" s="89">
        <v>478912</v>
      </c>
      <c r="EA17" s="89">
        <v>481590</v>
      </c>
      <c r="EB17" s="89">
        <v>511297</v>
      </c>
      <c r="EC17" s="89">
        <v>444948</v>
      </c>
      <c r="ED17" s="89">
        <v>460528</v>
      </c>
      <c r="EE17" s="89">
        <v>458174</v>
      </c>
      <c r="EF17" s="89">
        <v>443145</v>
      </c>
      <c r="EG17" s="89">
        <v>452077</v>
      </c>
      <c r="EH17" s="89">
        <v>410527</v>
      </c>
      <c r="EI17" s="90">
        <v>380326</v>
      </c>
      <c r="EJ17" s="89">
        <v>369888</v>
      </c>
      <c r="EK17" s="89">
        <v>340002</v>
      </c>
      <c r="EL17" s="89">
        <v>230048</v>
      </c>
      <c r="EM17" s="89">
        <v>37866</v>
      </c>
      <c r="EN17" s="89">
        <v>65232</v>
      </c>
      <c r="EO17" s="89">
        <v>72536</v>
      </c>
      <c r="EP17" s="89">
        <v>68499</v>
      </c>
      <c r="EQ17" s="89">
        <v>82508</v>
      </c>
      <c r="ER17" s="89">
        <v>97872</v>
      </c>
      <c r="ES17" s="89">
        <v>120169</v>
      </c>
      <c r="ET17" s="89">
        <v>138605</v>
      </c>
      <c r="EU17" s="90">
        <v>151041</v>
      </c>
      <c r="EV17" s="89">
        <v>148604</v>
      </c>
      <c r="EW17" s="89">
        <v>149357</v>
      </c>
      <c r="EX17" s="89">
        <v>198841</v>
      </c>
      <c r="EY17" s="89">
        <v>160237</v>
      </c>
      <c r="EZ17" s="89">
        <v>137387</v>
      </c>
      <c r="FA17" s="89">
        <v>224135</v>
      </c>
      <c r="FB17" s="89">
        <v>181198</v>
      </c>
      <c r="FC17" s="89">
        <v>200949</v>
      </c>
      <c r="FD17" s="89">
        <v>237226</v>
      </c>
      <c r="FE17" s="89">
        <v>250152</v>
      </c>
      <c r="FF17" s="89">
        <v>263349</v>
      </c>
      <c r="FG17" s="90">
        <v>261863</v>
      </c>
      <c r="FH17" s="89">
        <v>192963</v>
      </c>
      <c r="FI17" s="89">
        <v>224831</v>
      </c>
      <c r="FJ17" s="89">
        <v>287910</v>
      </c>
      <c r="FK17" s="89">
        <v>318408</v>
      </c>
      <c r="FL17" s="89">
        <v>315402</v>
      </c>
      <c r="FM17" s="89">
        <v>313881</v>
      </c>
      <c r="FN17" s="89">
        <v>319810</v>
      </c>
      <c r="FO17" s="89">
        <v>364792</v>
      </c>
      <c r="FP17" s="89">
        <v>359034</v>
      </c>
      <c r="FQ17" s="89">
        <v>339045</v>
      </c>
      <c r="FR17" s="89">
        <v>332950</v>
      </c>
      <c r="FS17" s="90">
        <v>304869</v>
      </c>
      <c r="FT17" s="89">
        <v>282127</v>
      </c>
      <c r="FU17" s="89">
        <v>274649</v>
      </c>
      <c r="FV17" s="89">
        <v>422861</v>
      </c>
      <c r="FW17" s="89">
        <v>408244</v>
      </c>
      <c r="FX17" s="89">
        <v>445885</v>
      </c>
      <c r="FY17" s="89">
        <v>434374</v>
      </c>
      <c r="FZ17" s="89">
        <v>407184</v>
      </c>
      <c r="GA17" s="89"/>
      <c r="GB17" s="89"/>
      <c r="GC17" s="89"/>
      <c r="GD17" s="89"/>
      <c r="GE17" s="90"/>
    </row>
    <row r="18" spans="1:187" x14ac:dyDescent="0.25">
      <c r="A18" s="221"/>
      <c r="B18" s="81" t="s">
        <v>112</v>
      </c>
      <c r="C18" s="84">
        <v>2</v>
      </c>
      <c r="D18" s="83"/>
      <c r="E18" s="83">
        <v>2.2000000000000002</v>
      </c>
      <c r="F18" s="83">
        <v>3</v>
      </c>
      <c r="G18" s="83">
        <v>6</v>
      </c>
      <c r="H18" s="83">
        <v>8</v>
      </c>
      <c r="I18" s="83">
        <v>12</v>
      </c>
      <c r="J18" s="83">
        <f>+J17*2</f>
        <v>18</v>
      </c>
      <c r="K18" s="83">
        <f>+K17*2</f>
        <v>20</v>
      </c>
      <c r="L18" s="85">
        <v>22</v>
      </c>
      <c r="M18" s="85">
        <v>31</v>
      </c>
      <c r="N18" s="85">
        <f>+N17*2</f>
        <v>44</v>
      </c>
      <c r="O18" s="85">
        <f>+O17*2</f>
        <v>46.64</v>
      </c>
      <c r="P18" s="85">
        <v>49.76</v>
      </c>
      <c r="Q18" s="85">
        <v>53.64</v>
      </c>
      <c r="R18" s="85">
        <v>58.26</v>
      </c>
      <c r="S18" s="85">
        <v>62.92</v>
      </c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90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90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90"/>
      <c r="BD18" s="89">
        <v>14906</v>
      </c>
      <c r="BE18" s="89">
        <v>11898</v>
      </c>
      <c r="BF18" s="89">
        <v>11181</v>
      </c>
      <c r="BG18" s="89">
        <v>12568</v>
      </c>
      <c r="BH18" s="89">
        <v>16254</v>
      </c>
      <c r="BI18" s="89">
        <v>14444</v>
      </c>
      <c r="BJ18" s="89">
        <v>18629</v>
      </c>
      <c r="BK18" s="89">
        <v>16484</v>
      </c>
      <c r="BL18" s="89">
        <v>15807</v>
      </c>
      <c r="BM18" s="89">
        <v>19326</v>
      </c>
      <c r="BN18" s="89">
        <v>17629</v>
      </c>
      <c r="BO18" s="90">
        <v>16687</v>
      </c>
      <c r="BP18" s="89">
        <v>15322</v>
      </c>
      <c r="BQ18" s="89">
        <v>14536</v>
      </c>
      <c r="BR18" s="89">
        <v>13694</v>
      </c>
      <c r="BS18" s="89">
        <v>17394</v>
      </c>
      <c r="BT18" s="89">
        <v>15982</v>
      </c>
      <c r="BU18" s="89">
        <v>13680</v>
      </c>
      <c r="BV18" s="89">
        <v>12618</v>
      </c>
      <c r="BW18" s="89">
        <v>12916</v>
      </c>
      <c r="BX18" s="89">
        <v>14843</v>
      </c>
      <c r="BY18" s="89">
        <v>15036</v>
      </c>
      <c r="BZ18" s="89"/>
      <c r="CA18" s="90"/>
      <c r="CB18" s="89">
        <v>11515</v>
      </c>
      <c r="CC18" s="89">
        <v>12071</v>
      </c>
      <c r="CD18" s="89">
        <v>14490</v>
      </c>
      <c r="CE18" s="89">
        <v>14914</v>
      </c>
      <c r="CF18" s="89">
        <v>15145</v>
      </c>
      <c r="CG18" s="89">
        <v>16625</v>
      </c>
      <c r="CH18" s="89">
        <v>18544</v>
      </c>
      <c r="CI18" s="89">
        <v>16887</v>
      </c>
      <c r="CJ18" s="89">
        <v>19310</v>
      </c>
      <c r="CK18" s="89">
        <v>17993</v>
      </c>
      <c r="CL18" s="89">
        <v>18945</v>
      </c>
      <c r="CM18" s="90">
        <v>17030</v>
      </c>
      <c r="CN18" s="89">
        <v>16583</v>
      </c>
      <c r="CO18" s="89">
        <v>16783</v>
      </c>
      <c r="CP18" s="89">
        <v>19270</v>
      </c>
      <c r="CQ18" s="89">
        <v>16873</v>
      </c>
      <c r="CR18" s="89">
        <v>15875</v>
      </c>
      <c r="CS18" s="89">
        <v>14747</v>
      </c>
      <c r="CT18" s="89">
        <v>15805</v>
      </c>
      <c r="CU18" s="89">
        <v>17163</v>
      </c>
      <c r="CV18" s="89">
        <v>17506</v>
      </c>
      <c r="CW18" s="89">
        <v>16354</v>
      </c>
      <c r="CX18" s="89">
        <v>16081</v>
      </c>
      <c r="CY18" s="90">
        <v>15289</v>
      </c>
      <c r="CZ18" s="89">
        <v>15028</v>
      </c>
      <c r="DA18" s="89">
        <v>13704</v>
      </c>
      <c r="DB18" s="89">
        <v>17025</v>
      </c>
      <c r="DC18" s="89">
        <v>15232</v>
      </c>
      <c r="DD18" s="89">
        <v>16817</v>
      </c>
      <c r="DE18" s="89">
        <v>15810</v>
      </c>
      <c r="DF18" s="89">
        <v>13521</v>
      </c>
      <c r="DG18" s="89">
        <v>11589</v>
      </c>
      <c r="DH18" s="89">
        <v>11867</v>
      </c>
      <c r="DI18" s="89">
        <v>10897</v>
      </c>
      <c r="DJ18" s="89">
        <v>11019</v>
      </c>
      <c r="DK18" s="90">
        <v>8529</v>
      </c>
      <c r="DL18" s="89">
        <v>10523</v>
      </c>
      <c r="DM18" s="89">
        <v>5954</v>
      </c>
      <c r="DN18" s="89">
        <v>5468</v>
      </c>
      <c r="DO18" s="89">
        <v>4356</v>
      </c>
      <c r="DP18" s="89">
        <v>4237</v>
      </c>
      <c r="DQ18" s="89">
        <v>4605</v>
      </c>
      <c r="DR18" s="89">
        <v>5172</v>
      </c>
      <c r="DS18" s="89">
        <v>4740</v>
      </c>
      <c r="DT18" s="89">
        <v>3868</v>
      </c>
      <c r="DU18" s="89">
        <v>4033</v>
      </c>
      <c r="DV18" s="89">
        <v>3464</v>
      </c>
      <c r="DW18" s="90">
        <v>2826</v>
      </c>
      <c r="DX18" s="89">
        <v>2933</v>
      </c>
      <c r="DY18" s="89">
        <v>2826</v>
      </c>
      <c r="DZ18" s="89">
        <v>2655</v>
      </c>
      <c r="EA18" s="89">
        <v>2420</v>
      </c>
      <c r="EB18" s="89">
        <v>2549</v>
      </c>
      <c r="EC18" s="89">
        <v>2010</v>
      </c>
      <c r="ED18" s="89">
        <v>2502</v>
      </c>
      <c r="EE18" s="89">
        <v>2068</v>
      </c>
      <c r="EF18" s="89">
        <v>1750</v>
      </c>
      <c r="EG18" s="89">
        <v>1687</v>
      </c>
      <c r="EH18" s="89">
        <v>1563</v>
      </c>
      <c r="EI18" s="90">
        <v>1706</v>
      </c>
      <c r="EJ18" s="89">
        <v>1503</v>
      </c>
      <c r="EK18" s="89">
        <v>1491</v>
      </c>
      <c r="EL18" s="89">
        <v>689</v>
      </c>
      <c r="EM18" s="89">
        <v>47</v>
      </c>
      <c r="EN18" s="89">
        <v>110</v>
      </c>
      <c r="EO18" s="89">
        <v>97</v>
      </c>
      <c r="EP18" s="89">
        <v>78</v>
      </c>
      <c r="EQ18" s="89">
        <v>141</v>
      </c>
      <c r="ER18" s="89">
        <v>174</v>
      </c>
      <c r="ES18" s="89">
        <v>203</v>
      </c>
      <c r="ET18" s="89">
        <v>247</v>
      </c>
      <c r="EU18" s="90">
        <v>323</v>
      </c>
      <c r="EV18" s="89">
        <v>531</v>
      </c>
      <c r="EW18" s="89">
        <v>391</v>
      </c>
      <c r="EX18" s="89">
        <v>456</v>
      </c>
      <c r="EY18" s="89">
        <v>332</v>
      </c>
      <c r="EZ18" s="89">
        <v>278</v>
      </c>
      <c r="FA18" s="89">
        <v>335</v>
      </c>
      <c r="FB18" s="89">
        <v>436</v>
      </c>
      <c r="FC18" s="89">
        <v>506</v>
      </c>
      <c r="FD18" s="89">
        <v>599</v>
      </c>
      <c r="FE18" s="89">
        <v>669</v>
      </c>
      <c r="FF18" s="89">
        <v>789</v>
      </c>
      <c r="FG18" s="90">
        <v>799</v>
      </c>
      <c r="FH18" s="89">
        <v>531</v>
      </c>
      <c r="FI18" s="89">
        <v>766</v>
      </c>
      <c r="FJ18" s="89">
        <v>822</v>
      </c>
      <c r="FK18" s="89">
        <v>869</v>
      </c>
      <c r="FL18" s="89">
        <v>648</v>
      </c>
      <c r="FM18" s="89">
        <v>613</v>
      </c>
      <c r="FN18" s="89">
        <v>1110</v>
      </c>
      <c r="FO18" s="89">
        <v>934</v>
      </c>
      <c r="FP18" s="89">
        <v>1001</v>
      </c>
      <c r="FQ18" s="89">
        <v>950</v>
      </c>
      <c r="FR18" s="89">
        <v>846</v>
      </c>
      <c r="FS18" s="90">
        <v>907</v>
      </c>
      <c r="FT18" s="89">
        <v>738</v>
      </c>
      <c r="FU18" s="89">
        <v>758</v>
      </c>
      <c r="FV18" s="89">
        <v>922</v>
      </c>
      <c r="FW18" s="89">
        <v>978</v>
      </c>
      <c r="FX18" s="89">
        <v>970</v>
      </c>
      <c r="FY18" s="89">
        <v>1005</v>
      </c>
      <c r="FZ18" s="89">
        <v>1219</v>
      </c>
      <c r="GA18" s="89"/>
      <c r="GB18" s="89"/>
      <c r="GC18" s="89"/>
      <c r="GD18" s="89"/>
      <c r="GE18" s="90"/>
    </row>
    <row r="19" spans="1:187" x14ac:dyDescent="0.25">
      <c r="A19" s="221"/>
      <c r="B19" s="81" t="s">
        <v>115</v>
      </c>
      <c r="C19" s="84">
        <v>1</v>
      </c>
      <c r="D19" s="83"/>
      <c r="E19" s="85">
        <f t="shared" ref="E19" si="12">+E17*0.45</f>
        <v>0.49500000000000005</v>
      </c>
      <c r="F19" s="85">
        <v>1.1000000000000001</v>
      </c>
      <c r="G19" s="85">
        <f t="shared" ref="G19:O20" si="13">+G17*0.45</f>
        <v>1.35</v>
      </c>
      <c r="H19" s="85">
        <f t="shared" si="13"/>
        <v>1.8</v>
      </c>
      <c r="I19" s="85">
        <f t="shared" si="13"/>
        <v>2.7</v>
      </c>
      <c r="J19" s="85">
        <f t="shared" si="13"/>
        <v>4.05</v>
      </c>
      <c r="K19" s="85">
        <f t="shared" si="13"/>
        <v>4.5</v>
      </c>
      <c r="L19" s="85">
        <f>+M17*0.45</f>
        <v>6.9750000000000005</v>
      </c>
      <c r="M19" s="85">
        <f t="shared" si="13"/>
        <v>6.9750000000000005</v>
      </c>
      <c r="N19" s="85">
        <f t="shared" si="13"/>
        <v>9.9</v>
      </c>
      <c r="O19" s="85">
        <f t="shared" si="13"/>
        <v>10.494</v>
      </c>
      <c r="P19" s="85">
        <f t="shared" ref="P19:Q19" si="14">+P17*0.45</f>
        <v>11.196</v>
      </c>
      <c r="Q19" s="85">
        <f t="shared" si="14"/>
        <v>12.069000000000001</v>
      </c>
      <c r="R19" s="85">
        <f t="shared" ref="R19:S19" si="15">+R17*0.45</f>
        <v>13.108499999999999</v>
      </c>
      <c r="S19" s="85">
        <f t="shared" si="15"/>
        <v>14.157</v>
      </c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90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90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90"/>
      <c r="BD19" s="89">
        <v>141</v>
      </c>
      <c r="BE19" s="89">
        <v>0</v>
      </c>
      <c r="BF19" s="89">
        <v>1</v>
      </c>
      <c r="BG19" s="89">
        <v>31</v>
      </c>
      <c r="BH19" s="89">
        <v>72</v>
      </c>
      <c r="BI19" s="89">
        <v>72</v>
      </c>
      <c r="BJ19" s="89">
        <v>170</v>
      </c>
      <c r="BK19" s="89">
        <v>93</v>
      </c>
      <c r="BL19" s="89">
        <v>89</v>
      </c>
      <c r="BM19" s="89">
        <v>92</v>
      </c>
      <c r="BN19" s="89">
        <v>209</v>
      </c>
      <c r="BO19" s="90">
        <v>400</v>
      </c>
      <c r="BP19" s="89">
        <v>1007</v>
      </c>
      <c r="BQ19" s="89">
        <v>1119</v>
      </c>
      <c r="BR19" s="89">
        <v>1106</v>
      </c>
      <c r="BS19" s="89">
        <v>1991</v>
      </c>
      <c r="BT19" s="89">
        <v>2589</v>
      </c>
      <c r="BU19" s="89">
        <v>2229</v>
      </c>
      <c r="BV19" s="89">
        <v>2391</v>
      </c>
      <c r="BW19" s="89">
        <v>2720</v>
      </c>
      <c r="BX19" s="89">
        <v>3110</v>
      </c>
      <c r="BY19" s="89">
        <v>3236</v>
      </c>
      <c r="BZ19" s="89"/>
      <c r="CA19" s="90"/>
      <c r="CB19" s="89">
        <v>3777</v>
      </c>
      <c r="CC19" s="89">
        <v>3968</v>
      </c>
      <c r="CD19" s="89">
        <v>5316</v>
      </c>
      <c r="CE19" s="89">
        <v>5756</v>
      </c>
      <c r="CF19" s="89">
        <v>5566</v>
      </c>
      <c r="CG19" s="89">
        <v>6078</v>
      </c>
      <c r="CH19" s="89">
        <v>6898</v>
      </c>
      <c r="CI19" s="89">
        <v>6651</v>
      </c>
      <c r="CJ19" s="89">
        <v>7334</v>
      </c>
      <c r="CK19" s="89">
        <v>7518</v>
      </c>
      <c r="CL19" s="89">
        <v>7422</v>
      </c>
      <c r="CM19" s="90">
        <v>6981</v>
      </c>
      <c r="CN19" s="89">
        <v>5369</v>
      </c>
      <c r="CO19" s="89">
        <v>7155</v>
      </c>
      <c r="CP19" s="89">
        <v>7773</v>
      </c>
      <c r="CQ19" s="89">
        <v>8786</v>
      </c>
      <c r="CR19" s="89">
        <v>26880</v>
      </c>
      <c r="CS19" s="89">
        <v>52371</v>
      </c>
      <c r="CT19" s="89">
        <v>52984</v>
      </c>
      <c r="CU19" s="89">
        <v>67711</v>
      </c>
      <c r="CV19" s="89">
        <v>67753</v>
      </c>
      <c r="CW19" s="89">
        <v>65104</v>
      </c>
      <c r="CX19" s="89">
        <v>67819</v>
      </c>
      <c r="CY19" s="90">
        <v>63211</v>
      </c>
      <c r="CZ19" s="89">
        <v>59026</v>
      </c>
      <c r="DA19" s="89">
        <v>51488</v>
      </c>
      <c r="DB19" s="89">
        <v>69231</v>
      </c>
      <c r="DC19" s="89">
        <v>63851</v>
      </c>
      <c r="DD19" s="89">
        <v>86724</v>
      </c>
      <c r="DE19" s="89">
        <v>74075</v>
      </c>
      <c r="DF19" s="89">
        <v>84272</v>
      </c>
      <c r="DG19" s="89">
        <v>98733</v>
      </c>
      <c r="DH19" s="89">
        <v>102300</v>
      </c>
      <c r="DI19" s="89">
        <v>106928</v>
      </c>
      <c r="DJ19" s="89">
        <v>111533</v>
      </c>
      <c r="DK19" s="90">
        <v>96478</v>
      </c>
      <c r="DL19" s="89">
        <v>107062</v>
      </c>
      <c r="DM19" s="89">
        <v>109062</v>
      </c>
      <c r="DN19" s="89">
        <v>128189</v>
      </c>
      <c r="DO19" s="89">
        <v>117419</v>
      </c>
      <c r="DP19" s="89">
        <v>120858</v>
      </c>
      <c r="DQ19" s="89">
        <v>121828</v>
      </c>
      <c r="DR19" s="89">
        <v>120665</v>
      </c>
      <c r="DS19" s="89">
        <v>131599</v>
      </c>
      <c r="DT19" s="89">
        <v>120221</v>
      </c>
      <c r="DU19" s="89">
        <v>135775</v>
      </c>
      <c r="DV19" s="89">
        <v>123264</v>
      </c>
      <c r="DW19" s="90">
        <v>112430</v>
      </c>
      <c r="DX19" s="89">
        <v>113699</v>
      </c>
      <c r="DY19" s="89">
        <v>112603</v>
      </c>
      <c r="DZ19" s="89">
        <v>127054</v>
      </c>
      <c r="EA19" s="89">
        <v>127821</v>
      </c>
      <c r="EB19" s="89">
        <v>134686</v>
      </c>
      <c r="EC19" s="89">
        <v>121497</v>
      </c>
      <c r="ED19" s="89">
        <v>131810</v>
      </c>
      <c r="EE19" s="89">
        <v>131788</v>
      </c>
      <c r="EF19" s="89">
        <v>128184</v>
      </c>
      <c r="EG19" s="89">
        <v>129517</v>
      </c>
      <c r="EH19" s="89">
        <v>118824</v>
      </c>
      <c r="EI19" s="90">
        <v>112242</v>
      </c>
      <c r="EJ19" s="89">
        <v>112355</v>
      </c>
      <c r="EK19" s="89">
        <v>103772</v>
      </c>
      <c r="EL19" s="89">
        <v>69797</v>
      </c>
      <c r="EM19" s="89">
        <v>10668</v>
      </c>
      <c r="EN19" s="89">
        <v>20169</v>
      </c>
      <c r="EO19" s="89">
        <v>20605</v>
      </c>
      <c r="EP19" s="89">
        <v>16996</v>
      </c>
      <c r="EQ19" s="89">
        <v>21404</v>
      </c>
      <c r="ER19" s="89">
        <v>27279</v>
      </c>
      <c r="ES19" s="89">
        <v>34505</v>
      </c>
      <c r="ET19" s="89">
        <v>43507</v>
      </c>
      <c r="EU19" s="90">
        <v>47905</v>
      </c>
      <c r="EV19" s="89">
        <v>47755</v>
      </c>
      <c r="EW19" s="89">
        <v>48327</v>
      </c>
      <c r="EX19" s="89">
        <v>63235</v>
      </c>
      <c r="EY19" s="89">
        <v>50315</v>
      </c>
      <c r="EZ19" s="89">
        <v>42981</v>
      </c>
      <c r="FA19" s="89">
        <v>51558</v>
      </c>
      <c r="FB19" s="89">
        <v>56356</v>
      </c>
      <c r="FC19" s="89">
        <v>62111</v>
      </c>
      <c r="FD19" s="89">
        <v>72179</v>
      </c>
      <c r="FE19" s="89">
        <v>75292</v>
      </c>
      <c r="FF19" s="89">
        <v>78798</v>
      </c>
      <c r="FG19" s="90">
        <v>79360</v>
      </c>
      <c r="FH19" s="89">
        <v>59028</v>
      </c>
      <c r="FI19" s="89">
        <v>69225</v>
      </c>
      <c r="FJ19" s="89">
        <v>85211</v>
      </c>
      <c r="FK19" s="89">
        <v>91810</v>
      </c>
      <c r="FL19" s="89">
        <v>87155</v>
      </c>
      <c r="FM19" s="89">
        <v>87737</v>
      </c>
      <c r="FN19" s="89">
        <v>92726</v>
      </c>
      <c r="FO19" s="89">
        <v>110183</v>
      </c>
      <c r="FP19" s="89">
        <v>111528</v>
      </c>
      <c r="FQ19" s="89">
        <v>103941</v>
      </c>
      <c r="FR19" s="89">
        <v>103185</v>
      </c>
      <c r="FS19" s="90">
        <v>95062</v>
      </c>
      <c r="FT19" s="89">
        <v>91530</v>
      </c>
      <c r="FU19" s="89">
        <v>91182</v>
      </c>
      <c r="FV19" s="89">
        <v>138778</v>
      </c>
      <c r="FW19" s="89">
        <v>130910</v>
      </c>
      <c r="FX19" s="89">
        <v>136742</v>
      </c>
      <c r="FY19" s="89">
        <v>133999</v>
      </c>
      <c r="FZ19" s="89">
        <v>127975</v>
      </c>
      <c r="GA19" s="89"/>
      <c r="GB19" s="89"/>
      <c r="GC19" s="89"/>
      <c r="GD19" s="89"/>
      <c r="GE19" s="90"/>
    </row>
    <row r="20" spans="1:187" x14ac:dyDescent="0.25">
      <c r="A20" s="221"/>
      <c r="B20" s="81" t="s">
        <v>113</v>
      </c>
      <c r="C20" s="84">
        <v>2</v>
      </c>
      <c r="D20" s="83"/>
      <c r="E20" s="85">
        <f t="shared" ref="E20" si="16">+E18*0.45</f>
        <v>0.9900000000000001</v>
      </c>
      <c r="F20" s="85">
        <v>2.2000000000000002</v>
      </c>
      <c r="G20" s="85">
        <f t="shared" si="13"/>
        <v>2.7</v>
      </c>
      <c r="H20" s="85">
        <f t="shared" si="13"/>
        <v>3.6</v>
      </c>
      <c r="I20" s="85">
        <f t="shared" si="13"/>
        <v>5.4</v>
      </c>
      <c r="J20" s="85">
        <f t="shared" si="13"/>
        <v>8.1</v>
      </c>
      <c r="K20" s="85">
        <f t="shared" si="13"/>
        <v>9</v>
      </c>
      <c r="L20" s="85">
        <f>+M18*0.45</f>
        <v>13.950000000000001</v>
      </c>
      <c r="M20" s="85">
        <f t="shared" si="13"/>
        <v>13.950000000000001</v>
      </c>
      <c r="N20" s="85">
        <f t="shared" si="13"/>
        <v>19.8</v>
      </c>
      <c r="O20" s="85">
        <f t="shared" si="13"/>
        <v>20.988</v>
      </c>
      <c r="P20" s="85">
        <f t="shared" ref="P20:Q20" si="17">+P18*0.45</f>
        <v>22.391999999999999</v>
      </c>
      <c r="Q20" s="85">
        <f t="shared" si="17"/>
        <v>24.138000000000002</v>
      </c>
      <c r="R20" s="85">
        <f t="shared" ref="R20:S20" si="18">+R18*0.45</f>
        <v>26.216999999999999</v>
      </c>
      <c r="S20" s="85">
        <f t="shared" si="18"/>
        <v>28.314</v>
      </c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90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90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90"/>
      <c r="BD20" s="89">
        <v>48</v>
      </c>
      <c r="BE20" s="89">
        <v>0</v>
      </c>
      <c r="BF20" s="89">
        <v>0</v>
      </c>
      <c r="BG20" s="89">
        <v>5</v>
      </c>
      <c r="BH20" s="89">
        <v>7</v>
      </c>
      <c r="BI20" s="89">
        <v>3</v>
      </c>
      <c r="BJ20" s="89">
        <v>16</v>
      </c>
      <c r="BK20" s="89">
        <v>12</v>
      </c>
      <c r="BL20" s="89">
        <v>7</v>
      </c>
      <c r="BM20" s="89">
        <v>10</v>
      </c>
      <c r="BN20" s="89">
        <v>22</v>
      </c>
      <c r="BO20" s="90">
        <v>23</v>
      </c>
      <c r="BP20" s="89">
        <v>141</v>
      </c>
      <c r="BQ20" s="89">
        <v>213</v>
      </c>
      <c r="BR20" s="89">
        <v>275</v>
      </c>
      <c r="BS20" s="89">
        <v>501</v>
      </c>
      <c r="BT20" s="89">
        <v>762</v>
      </c>
      <c r="BU20" s="89">
        <v>805</v>
      </c>
      <c r="BV20" s="89">
        <v>845</v>
      </c>
      <c r="BW20" s="89">
        <v>899</v>
      </c>
      <c r="BX20" s="89">
        <v>961</v>
      </c>
      <c r="BY20" s="89">
        <v>998</v>
      </c>
      <c r="BZ20" s="89"/>
      <c r="CA20" s="90"/>
      <c r="CB20" s="89">
        <v>1050</v>
      </c>
      <c r="CC20" s="89">
        <v>1254</v>
      </c>
      <c r="CD20" s="89">
        <v>1496</v>
      </c>
      <c r="CE20" s="89">
        <v>1699</v>
      </c>
      <c r="CF20" s="89">
        <v>1864</v>
      </c>
      <c r="CG20" s="89">
        <v>2055</v>
      </c>
      <c r="CH20" s="89">
        <v>2292</v>
      </c>
      <c r="CI20" s="89">
        <v>2321</v>
      </c>
      <c r="CJ20" s="89">
        <v>2714</v>
      </c>
      <c r="CK20" s="89">
        <v>2705</v>
      </c>
      <c r="CL20" s="89">
        <v>2901</v>
      </c>
      <c r="CM20" s="90">
        <v>2784</v>
      </c>
      <c r="CN20" s="89">
        <v>1910</v>
      </c>
      <c r="CO20" s="89">
        <v>2483</v>
      </c>
      <c r="CP20" s="89">
        <v>3008</v>
      </c>
      <c r="CQ20" s="89">
        <v>3350</v>
      </c>
      <c r="CR20" s="89">
        <v>3534</v>
      </c>
      <c r="CS20" s="89">
        <v>3660</v>
      </c>
      <c r="CT20" s="89">
        <v>3912</v>
      </c>
      <c r="CU20" s="89">
        <v>4479</v>
      </c>
      <c r="CV20" s="89">
        <v>4832</v>
      </c>
      <c r="CW20" s="89">
        <v>4454</v>
      </c>
      <c r="CX20" s="89">
        <v>4486</v>
      </c>
      <c r="CY20" s="90">
        <v>4342</v>
      </c>
      <c r="CZ20" s="89">
        <v>4148</v>
      </c>
      <c r="DA20" s="89">
        <v>3885</v>
      </c>
      <c r="DB20" s="89">
        <v>4598</v>
      </c>
      <c r="DC20" s="89">
        <v>4184</v>
      </c>
      <c r="DD20" s="89">
        <v>4847</v>
      </c>
      <c r="DE20" s="89">
        <v>4312</v>
      </c>
      <c r="DF20" s="89">
        <v>3900</v>
      </c>
      <c r="DG20" s="89">
        <v>3677</v>
      </c>
      <c r="DH20" s="89">
        <v>3786</v>
      </c>
      <c r="DI20" s="89">
        <v>3578</v>
      </c>
      <c r="DJ20" s="89">
        <v>3725</v>
      </c>
      <c r="DK20" s="90">
        <v>2842</v>
      </c>
      <c r="DL20" s="89">
        <v>3614</v>
      </c>
      <c r="DM20" s="89">
        <v>2431</v>
      </c>
      <c r="DN20" s="89">
        <v>2406</v>
      </c>
      <c r="DO20" s="89">
        <v>2074</v>
      </c>
      <c r="DP20" s="89">
        <v>1935</v>
      </c>
      <c r="DQ20" s="89">
        <v>2235</v>
      </c>
      <c r="DR20" s="89">
        <v>2183</v>
      </c>
      <c r="DS20" s="89">
        <v>2201</v>
      </c>
      <c r="DT20" s="89">
        <v>1774</v>
      </c>
      <c r="DU20" s="89">
        <v>1929</v>
      </c>
      <c r="DV20" s="89">
        <v>1745</v>
      </c>
      <c r="DW20" s="90">
        <v>1444</v>
      </c>
      <c r="DX20" s="89">
        <v>1450</v>
      </c>
      <c r="DY20" s="89">
        <v>1363</v>
      </c>
      <c r="DZ20" s="89">
        <v>1380</v>
      </c>
      <c r="EA20" s="89">
        <v>1303</v>
      </c>
      <c r="EB20" s="89">
        <v>1357</v>
      </c>
      <c r="EC20" s="89">
        <v>1187</v>
      </c>
      <c r="ED20" s="89">
        <v>1468</v>
      </c>
      <c r="EE20" s="89">
        <v>1311</v>
      </c>
      <c r="EF20" s="89">
        <v>1096</v>
      </c>
      <c r="EG20" s="89">
        <v>1155</v>
      </c>
      <c r="EH20" s="89">
        <v>1089</v>
      </c>
      <c r="EI20" s="90">
        <v>1033</v>
      </c>
      <c r="EJ20" s="89">
        <v>1018</v>
      </c>
      <c r="EK20" s="89">
        <v>907</v>
      </c>
      <c r="EL20" s="89">
        <v>552</v>
      </c>
      <c r="EM20" s="89">
        <v>36</v>
      </c>
      <c r="EN20" s="89">
        <v>67</v>
      </c>
      <c r="EO20" s="89">
        <v>61</v>
      </c>
      <c r="EP20" s="89">
        <v>74</v>
      </c>
      <c r="EQ20" s="89">
        <v>92</v>
      </c>
      <c r="ER20" s="89">
        <v>115</v>
      </c>
      <c r="ES20" s="89">
        <v>149</v>
      </c>
      <c r="ET20" s="89">
        <v>169</v>
      </c>
      <c r="EU20" s="90">
        <v>178</v>
      </c>
      <c r="EV20" s="89">
        <v>0</v>
      </c>
      <c r="EW20" s="89">
        <v>153</v>
      </c>
      <c r="EX20" s="89">
        <v>269</v>
      </c>
      <c r="EY20" s="89">
        <v>173</v>
      </c>
      <c r="EZ20" s="89">
        <v>136</v>
      </c>
      <c r="FA20" s="89">
        <v>187</v>
      </c>
      <c r="FB20" s="89">
        <v>210</v>
      </c>
      <c r="FC20" s="89">
        <v>252</v>
      </c>
      <c r="FD20" s="89">
        <v>308</v>
      </c>
      <c r="FE20" s="89">
        <v>338</v>
      </c>
      <c r="FF20" s="89">
        <v>367</v>
      </c>
      <c r="FG20" s="90">
        <v>456</v>
      </c>
      <c r="FH20" s="89">
        <v>322</v>
      </c>
      <c r="FI20" s="89">
        <v>398</v>
      </c>
      <c r="FJ20" s="89">
        <v>335</v>
      </c>
      <c r="FK20" s="89">
        <v>373</v>
      </c>
      <c r="FL20" s="89">
        <v>313</v>
      </c>
      <c r="FM20" s="89">
        <v>313</v>
      </c>
      <c r="FN20" s="89">
        <v>419</v>
      </c>
      <c r="FO20" s="89">
        <v>475</v>
      </c>
      <c r="FP20" s="89">
        <v>625</v>
      </c>
      <c r="FQ20" s="89">
        <v>537</v>
      </c>
      <c r="FR20" s="89">
        <v>470</v>
      </c>
      <c r="FS20" s="90">
        <v>407</v>
      </c>
      <c r="FT20" s="89">
        <v>339</v>
      </c>
      <c r="FU20" s="89">
        <v>344</v>
      </c>
      <c r="FV20" s="89">
        <v>629</v>
      </c>
      <c r="FW20" s="89">
        <v>547</v>
      </c>
      <c r="FX20" s="89">
        <v>597</v>
      </c>
      <c r="FY20" s="89">
        <v>586</v>
      </c>
      <c r="FZ20" s="89">
        <v>644</v>
      </c>
      <c r="GA20" s="89"/>
      <c r="GB20" s="89"/>
      <c r="GC20" s="89"/>
      <c r="GD20" s="89"/>
      <c r="GE20" s="90"/>
    </row>
    <row r="21" spans="1:187" x14ac:dyDescent="0.25">
      <c r="A21" s="221"/>
      <c r="B21" s="81" t="s">
        <v>93</v>
      </c>
      <c r="C21" s="84">
        <v>45</v>
      </c>
      <c r="D21" s="83">
        <v>47</v>
      </c>
      <c r="E21" s="83">
        <v>84</v>
      </c>
      <c r="F21" s="83">
        <v>128</v>
      </c>
      <c r="G21" s="83">
        <v>256</v>
      </c>
      <c r="H21" s="83">
        <v>336</v>
      </c>
      <c r="I21" s="83">
        <v>504</v>
      </c>
      <c r="J21" s="83">
        <f>+J15*42</f>
        <v>756</v>
      </c>
      <c r="K21" s="83">
        <f>+K15*42</f>
        <v>840</v>
      </c>
      <c r="L21" s="85">
        <v>924</v>
      </c>
      <c r="M21" s="85">
        <f>+M15*C21</f>
        <v>1395</v>
      </c>
      <c r="N21" s="85">
        <f t="shared" ref="N21:S21" si="19">+N15*$C$12</f>
        <v>2250</v>
      </c>
      <c r="O21" s="85">
        <f t="shared" si="19"/>
        <v>2565</v>
      </c>
      <c r="P21" s="85">
        <f t="shared" si="19"/>
        <v>2700</v>
      </c>
      <c r="Q21" s="85">
        <f t="shared" si="19"/>
        <v>2925</v>
      </c>
      <c r="R21" s="85">
        <f t="shared" si="19"/>
        <v>3150</v>
      </c>
      <c r="S21" s="85">
        <f t="shared" si="19"/>
        <v>3375</v>
      </c>
      <c r="T21" s="89">
        <f>778+7</f>
        <v>785</v>
      </c>
      <c r="U21" s="89">
        <f>748+7</f>
        <v>755</v>
      </c>
      <c r="V21" s="89">
        <f>986+6</f>
        <v>992</v>
      </c>
      <c r="W21" s="89">
        <f>1102+9</f>
        <v>1111</v>
      </c>
      <c r="X21" s="89">
        <f>1153+8</f>
        <v>1161</v>
      </c>
      <c r="Y21" s="89">
        <f>1127+12</f>
        <v>1139</v>
      </c>
      <c r="Z21" s="89">
        <f>1038+8</f>
        <v>1046</v>
      </c>
      <c r="AA21" s="89">
        <f>1061+6</f>
        <v>1067</v>
      </c>
      <c r="AB21" s="89">
        <f>1073+9</f>
        <v>1082</v>
      </c>
      <c r="AC21" s="89">
        <f>1047+10</f>
        <v>1057</v>
      </c>
      <c r="AD21" s="89">
        <f>1018+9</f>
        <v>1027</v>
      </c>
      <c r="AE21" s="90">
        <f>851+6</f>
        <v>857</v>
      </c>
      <c r="AF21" s="89">
        <f>658+7</f>
        <v>665</v>
      </c>
      <c r="AG21" s="89">
        <f>620+1</f>
        <v>621</v>
      </c>
      <c r="AH21" s="89">
        <f>694+7</f>
        <v>701</v>
      </c>
      <c r="AI21" s="89">
        <f>799+7</f>
        <v>806</v>
      </c>
      <c r="AJ21" s="89">
        <f>811+6</f>
        <v>817</v>
      </c>
      <c r="AK21" s="89">
        <f>794+7</f>
        <v>801</v>
      </c>
      <c r="AL21" s="89">
        <f>741+5</f>
        <v>746</v>
      </c>
      <c r="AM21" s="89">
        <f>707+2</f>
        <v>709</v>
      </c>
      <c r="AN21" s="89">
        <f>717+5</f>
        <v>722</v>
      </c>
      <c r="AO21" s="89">
        <f>673+8</f>
        <v>681</v>
      </c>
      <c r="AP21" s="89">
        <f>698+7</f>
        <v>705</v>
      </c>
      <c r="AQ21" s="90">
        <f>587+17</f>
        <v>604</v>
      </c>
      <c r="AR21" s="89">
        <f>443+33</f>
        <v>476</v>
      </c>
      <c r="AS21" s="89">
        <f>430+13</f>
        <v>443</v>
      </c>
      <c r="AT21" s="89">
        <f>541+23</f>
        <v>564</v>
      </c>
      <c r="AU21" s="89">
        <f>551+17</f>
        <v>568</v>
      </c>
      <c r="AV21" s="89">
        <f>599+25</f>
        <v>624</v>
      </c>
      <c r="AW21" s="89">
        <f>599+27</f>
        <v>626</v>
      </c>
      <c r="AX21" s="89">
        <f>569+22</f>
        <v>591</v>
      </c>
      <c r="AY21" s="89">
        <f>383+219</f>
        <v>602</v>
      </c>
      <c r="AZ21" s="89">
        <f>22+641</f>
        <v>663</v>
      </c>
      <c r="BA21" s="89">
        <f>17+615</f>
        <v>632</v>
      </c>
      <c r="BB21" s="89">
        <f>13+610</f>
        <v>623</v>
      </c>
      <c r="BC21" s="90">
        <f>10+538</f>
        <v>548</v>
      </c>
      <c r="BD21" s="89">
        <v>4</v>
      </c>
      <c r="BE21" s="89">
        <v>3</v>
      </c>
      <c r="BF21" s="89">
        <v>3</v>
      </c>
      <c r="BG21" s="89">
        <v>3</v>
      </c>
      <c r="BH21" s="89">
        <v>0</v>
      </c>
      <c r="BI21" s="89">
        <v>0</v>
      </c>
      <c r="BJ21" s="89">
        <v>0</v>
      </c>
      <c r="BK21" s="89">
        <v>1</v>
      </c>
      <c r="BL21" s="89">
        <v>0</v>
      </c>
      <c r="BM21" s="89">
        <v>0</v>
      </c>
      <c r="BN21" s="89">
        <v>0</v>
      </c>
      <c r="BO21" s="90">
        <v>0</v>
      </c>
      <c r="BP21" s="89">
        <v>0</v>
      </c>
      <c r="BQ21" s="89">
        <v>1</v>
      </c>
      <c r="BR21" s="89">
        <v>0</v>
      </c>
      <c r="BS21" s="89">
        <v>0</v>
      </c>
      <c r="BT21" s="89">
        <v>0</v>
      </c>
      <c r="BU21" s="89">
        <v>0</v>
      </c>
      <c r="BV21" s="89">
        <v>0</v>
      </c>
      <c r="BW21" s="89">
        <v>0</v>
      </c>
      <c r="BX21" s="89">
        <v>0</v>
      </c>
      <c r="BY21" s="89">
        <v>0</v>
      </c>
      <c r="BZ21" s="89"/>
      <c r="CA21" s="90"/>
      <c r="CB21" s="89">
        <v>0</v>
      </c>
      <c r="CC21" s="89">
        <v>0</v>
      </c>
      <c r="CD21" s="89">
        <v>0</v>
      </c>
      <c r="CE21" s="89">
        <v>0</v>
      </c>
      <c r="CF21" s="89">
        <v>0</v>
      </c>
      <c r="CG21" s="89">
        <v>0</v>
      </c>
      <c r="CH21" s="89">
        <v>0</v>
      </c>
      <c r="CI21" s="89">
        <v>0</v>
      </c>
      <c r="CJ21" s="89">
        <v>0</v>
      </c>
      <c r="CK21" s="89">
        <v>1</v>
      </c>
      <c r="CL21" s="89">
        <v>0</v>
      </c>
      <c r="CM21" s="90">
        <v>0</v>
      </c>
      <c r="CN21" s="89">
        <v>0</v>
      </c>
      <c r="CO21" s="89">
        <v>0</v>
      </c>
      <c r="CP21" s="89">
        <v>0</v>
      </c>
      <c r="CQ21" s="89">
        <v>0</v>
      </c>
      <c r="CR21" s="89">
        <v>0</v>
      </c>
      <c r="CS21" s="89">
        <v>0</v>
      </c>
      <c r="CT21" s="89">
        <v>0</v>
      </c>
      <c r="CU21" s="89">
        <v>0</v>
      </c>
      <c r="CV21" s="89">
        <v>0</v>
      </c>
      <c r="CW21" s="89">
        <v>0</v>
      </c>
      <c r="CX21" s="89">
        <v>0</v>
      </c>
      <c r="CY21" s="90">
        <v>0</v>
      </c>
      <c r="CZ21" s="89">
        <v>0</v>
      </c>
      <c r="DA21" s="89">
        <v>0</v>
      </c>
      <c r="DB21" s="89">
        <v>0</v>
      </c>
      <c r="DC21" s="89">
        <v>0</v>
      </c>
      <c r="DD21" s="89">
        <v>0</v>
      </c>
      <c r="DE21" s="89">
        <v>0</v>
      </c>
      <c r="DF21" s="89">
        <v>0</v>
      </c>
      <c r="DG21" s="89">
        <v>0</v>
      </c>
      <c r="DH21" s="89">
        <v>0</v>
      </c>
      <c r="DI21" s="89">
        <v>0</v>
      </c>
      <c r="DJ21" s="89">
        <v>0</v>
      </c>
      <c r="DK21" s="90">
        <v>0</v>
      </c>
      <c r="DL21" s="89">
        <v>0</v>
      </c>
      <c r="DM21" s="89">
        <v>0</v>
      </c>
      <c r="DN21" s="89">
        <v>0</v>
      </c>
      <c r="DO21" s="89">
        <v>0</v>
      </c>
      <c r="DP21" s="89">
        <v>0</v>
      </c>
      <c r="DQ21" s="89">
        <v>0</v>
      </c>
      <c r="DR21" s="89">
        <v>0</v>
      </c>
      <c r="DS21" s="89">
        <v>0</v>
      </c>
      <c r="DT21" s="89">
        <v>0</v>
      </c>
      <c r="DU21" s="89">
        <v>0</v>
      </c>
      <c r="DV21" s="89">
        <v>0</v>
      </c>
      <c r="DW21" s="90">
        <v>0</v>
      </c>
      <c r="DX21" s="89">
        <v>0</v>
      </c>
      <c r="DY21" s="89">
        <v>0</v>
      </c>
      <c r="DZ21" s="89">
        <v>0</v>
      </c>
      <c r="EA21" s="89">
        <v>0</v>
      </c>
      <c r="EB21" s="89">
        <v>0</v>
      </c>
      <c r="EC21" s="89">
        <v>0</v>
      </c>
      <c r="ED21" s="89">
        <v>0</v>
      </c>
      <c r="EE21" s="89">
        <v>0</v>
      </c>
      <c r="EF21" s="89">
        <v>0</v>
      </c>
      <c r="EG21" s="89">
        <v>0</v>
      </c>
      <c r="EH21" s="89">
        <v>0</v>
      </c>
      <c r="EI21" s="90">
        <v>0</v>
      </c>
      <c r="EJ21" s="89">
        <v>0</v>
      </c>
      <c r="EK21" s="89">
        <v>0</v>
      </c>
      <c r="EL21" s="89">
        <v>0</v>
      </c>
      <c r="EM21" s="89">
        <v>0</v>
      </c>
      <c r="EN21" s="89">
        <v>0</v>
      </c>
      <c r="EO21" s="89">
        <v>0</v>
      </c>
      <c r="EP21" s="89">
        <v>0</v>
      </c>
      <c r="EQ21" s="89">
        <v>0</v>
      </c>
      <c r="ER21" s="89">
        <v>0</v>
      </c>
      <c r="ES21" s="89">
        <v>0</v>
      </c>
      <c r="ET21" s="89">
        <v>0</v>
      </c>
      <c r="EU21" s="90">
        <v>0</v>
      </c>
      <c r="EV21" s="89">
        <v>0</v>
      </c>
      <c r="EW21" s="89">
        <v>0</v>
      </c>
      <c r="EX21" s="89">
        <v>0</v>
      </c>
      <c r="EY21" s="89">
        <v>0</v>
      </c>
      <c r="EZ21" s="89">
        <v>0</v>
      </c>
      <c r="FA21" s="89">
        <v>0</v>
      </c>
      <c r="FB21" s="89">
        <v>0</v>
      </c>
      <c r="FC21" s="89">
        <v>0</v>
      </c>
      <c r="FD21" s="89">
        <v>0</v>
      </c>
      <c r="FE21" s="89">
        <v>0</v>
      </c>
      <c r="FF21" s="89">
        <v>0</v>
      </c>
      <c r="FG21" s="90">
        <v>0</v>
      </c>
      <c r="FH21" s="89">
        <v>0</v>
      </c>
      <c r="FI21" s="89">
        <v>0</v>
      </c>
      <c r="FJ21" s="89">
        <v>0</v>
      </c>
      <c r="FK21" s="89">
        <v>0</v>
      </c>
      <c r="FL21" s="89">
        <v>0</v>
      </c>
      <c r="FM21" s="89">
        <v>0</v>
      </c>
      <c r="FN21" s="89">
        <v>0</v>
      </c>
      <c r="FO21" s="89">
        <v>0</v>
      </c>
      <c r="FP21" s="89">
        <v>0</v>
      </c>
      <c r="FQ21" s="89">
        <v>0</v>
      </c>
      <c r="FR21" s="89">
        <v>0</v>
      </c>
      <c r="FS21" s="90">
        <v>0</v>
      </c>
      <c r="FT21" s="89">
        <v>0</v>
      </c>
      <c r="FU21" s="89">
        <v>0</v>
      </c>
      <c r="FV21" s="89">
        <v>0</v>
      </c>
      <c r="FW21" s="89">
        <v>0</v>
      </c>
      <c r="FX21" s="89">
        <v>0</v>
      </c>
      <c r="FY21" s="89">
        <v>0</v>
      </c>
      <c r="FZ21" s="89">
        <v>0</v>
      </c>
      <c r="GA21" s="89"/>
      <c r="GB21" s="89"/>
      <c r="GC21" s="89"/>
      <c r="GD21" s="89"/>
      <c r="GE21" s="90"/>
    </row>
    <row r="22" spans="1:187" x14ac:dyDescent="0.25">
      <c r="A22" s="221"/>
      <c r="B22" s="81" t="s">
        <v>94</v>
      </c>
      <c r="C22" s="84">
        <v>45</v>
      </c>
      <c r="D22" s="83">
        <f>+D21/2</f>
        <v>23.5</v>
      </c>
      <c r="E22" s="83">
        <v>47</v>
      </c>
      <c r="F22" s="83">
        <v>64</v>
      </c>
      <c r="G22" s="83">
        <v>128</v>
      </c>
      <c r="H22" s="83">
        <v>168</v>
      </c>
      <c r="I22" s="83">
        <v>252</v>
      </c>
      <c r="J22" s="83">
        <f>+J17*42</f>
        <v>378</v>
      </c>
      <c r="K22" s="83">
        <f>+K17*42</f>
        <v>420</v>
      </c>
      <c r="L22" s="85">
        <v>462</v>
      </c>
      <c r="M22" s="85">
        <f>+M17*C22</f>
        <v>697.5</v>
      </c>
      <c r="N22" s="85">
        <f t="shared" ref="N22:S22" si="20">+N17*$C$13</f>
        <v>990</v>
      </c>
      <c r="O22" s="85">
        <f t="shared" si="20"/>
        <v>1049.4000000000001</v>
      </c>
      <c r="P22" s="85">
        <f t="shared" si="20"/>
        <v>1119.5999999999999</v>
      </c>
      <c r="Q22" s="85">
        <f t="shared" si="20"/>
        <v>1206.9000000000001</v>
      </c>
      <c r="R22" s="85">
        <f t="shared" si="20"/>
        <v>1310.85</v>
      </c>
      <c r="S22" s="85">
        <f t="shared" si="20"/>
        <v>1415.7</v>
      </c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90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90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90"/>
      <c r="BD22" s="89">
        <v>409</v>
      </c>
      <c r="BE22" s="89">
        <v>394</v>
      </c>
      <c r="BF22" s="89">
        <v>451</v>
      </c>
      <c r="BG22" s="89">
        <v>472</v>
      </c>
      <c r="BH22" s="89">
        <v>510</v>
      </c>
      <c r="BI22" s="89">
        <v>547</v>
      </c>
      <c r="BJ22" s="89">
        <v>509</v>
      </c>
      <c r="BK22" s="89">
        <v>583</v>
      </c>
      <c r="BL22" s="89">
        <v>586</v>
      </c>
      <c r="BM22" s="89">
        <v>570</v>
      </c>
      <c r="BN22" s="89">
        <v>596</v>
      </c>
      <c r="BO22" s="90">
        <v>572</v>
      </c>
      <c r="BP22" s="89">
        <v>464</v>
      </c>
      <c r="BQ22" s="89">
        <v>430</v>
      </c>
      <c r="BR22" s="89">
        <v>500</v>
      </c>
      <c r="BS22" s="89">
        <v>557</v>
      </c>
      <c r="BT22" s="89">
        <v>620</v>
      </c>
      <c r="BU22" s="89">
        <v>616</v>
      </c>
      <c r="BV22" s="89">
        <v>506</v>
      </c>
      <c r="BW22" s="89">
        <v>528</v>
      </c>
      <c r="BX22" s="89">
        <v>593</v>
      </c>
      <c r="BY22" s="89">
        <v>594</v>
      </c>
      <c r="BZ22" s="89"/>
      <c r="CA22" s="90"/>
      <c r="CB22" s="89">
        <v>390</v>
      </c>
      <c r="CC22" s="89">
        <v>357</v>
      </c>
      <c r="CD22" s="89">
        <v>493</v>
      </c>
      <c r="CE22" s="89">
        <v>547</v>
      </c>
      <c r="CF22" s="89">
        <v>570</v>
      </c>
      <c r="CG22" s="89">
        <v>615</v>
      </c>
      <c r="CH22" s="89">
        <v>634</v>
      </c>
      <c r="CI22" s="89">
        <v>649</v>
      </c>
      <c r="CJ22" s="89">
        <v>650</v>
      </c>
      <c r="CK22" s="89">
        <v>652</v>
      </c>
      <c r="CL22" s="89">
        <v>687</v>
      </c>
      <c r="CM22" s="90">
        <v>555</v>
      </c>
      <c r="CN22" s="89">
        <v>489</v>
      </c>
      <c r="CO22" s="89">
        <v>466</v>
      </c>
      <c r="CP22" s="89">
        <v>625</v>
      </c>
      <c r="CQ22" s="89">
        <v>994</v>
      </c>
      <c r="CR22" s="89">
        <v>854</v>
      </c>
      <c r="CS22" s="89">
        <v>787</v>
      </c>
      <c r="CT22" s="89">
        <v>691</v>
      </c>
      <c r="CU22" s="89">
        <v>727</v>
      </c>
      <c r="CV22" s="89">
        <v>765</v>
      </c>
      <c r="CW22" s="89">
        <v>725</v>
      </c>
      <c r="CX22" s="89">
        <v>747</v>
      </c>
      <c r="CY22" s="90">
        <v>603</v>
      </c>
      <c r="CZ22" s="89">
        <v>526</v>
      </c>
      <c r="DA22" s="89">
        <v>498</v>
      </c>
      <c r="DB22" s="89">
        <v>637</v>
      </c>
      <c r="DC22" s="89">
        <v>662</v>
      </c>
      <c r="DD22" s="89">
        <v>708</v>
      </c>
      <c r="DE22" s="89">
        <v>716</v>
      </c>
      <c r="DF22" s="89">
        <v>682</v>
      </c>
      <c r="DG22" s="89">
        <v>700</v>
      </c>
      <c r="DH22" s="89">
        <v>732</v>
      </c>
      <c r="DI22" s="89">
        <v>733</v>
      </c>
      <c r="DJ22" s="89">
        <v>736</v>
      </c>
      <c r="DK22" s="90">
        <v>668</v>
      </c>
      <c r="DL22" s="89">
        <v>527</v>
      </c>
      <c r="DM22" s="89">
        <v>293</v>
      </c>
      <c r="DN22" s="89">
        <v>293</v>
      </c>
      <c r="DO22" s="89">
        <v>286</v>
      </c>
      <c r="DP22" s="89">
        <v>282</v>
      </c>
      <c r="DQ22" s="89">
        <v>269</v>
      </c>
      <c r="DR22" s="89">
        <v>252</v>
      </c>
      <c r="DS22" s="89">
        <v>246</v>
      </c>
      <c r="DT22" s="89">
        <v>235</v>
      </c>
      <c r="DU22" s="89">
        <v>167</v>
      </c>
      <c r="DV22" s="89">
        <v>200</v>
      </c>
      <c r="DW22" s="90">
        <v>179</v>
      </c>
      <c r="DX22" s="89">
        <v>149</v>
      </c>
      <c r="DY22" s="89">
        <v>121</v>
      </c>
      <c r="DZ22" s="89">
        <v>130</v>
      </c>
      <c r="EA22" s="89">
        <v>144</v>
      </c>
      <c r="EB22" s="89">
        <v>143</v>
      </c>
      <c r="EC22" s="89">
        <v>139</v>
      </c>
      <c r="ED22" s="89">
        <v>129</v>
      </c>
      <c r="EE22" s="89">
        <v>131</v>
      </c>
      <c r="EF22" s="89">
        <v>122</v>
      </c>
      <c r="EG22" s="89">
        <v>112</v>
      </c>
      <c r="EH22" s="89">
        <v>106</v>
      </c>
      <c r="EI22" s="90">
        <v>91</v>
      </c>
      <c r="EJ22" s="89">
        <v>90</v>
      </c>
      <c r="EK22" s="89">
        <v>70</v>
      </c>
      <c r="EL22" s="89">
        <v>94</v>
      </c>
      <c r="EM22" s="89">
        <v>0</v>
      </c>
      <c r="EN22" s="89">
        <v>0</v>
      </c>
      <c r="EO22" s="89">
        <v>0</v>
      </c>
      <c r="EP22" s="89">
        <v>0</v>
      </c>
      <c r="EQ22" s="89">
        <v>0</v>
      </c>
      <c r="ER22" s="89">
        <v>0</v>
      </c>
      <c r="ES22" s="89">
        <v>0</v>
      </c>
      <c r="ET22" s="89">
        <v>0</v>
      </c>
      <c r="EU22" s="90">
        <v>0</v>
      </c>
      <c r="EV22" s="89">
        <v>0</v>
      </c>
      <c r="EW22" s="89">
        <v>0</v>
      </c>
      <c r="EX22" s="89">
        <v>0</v>
      </c>
      <c r="EY22" s="89">
        <v>0</v>
      </c>
      <c r="EZ22" s="89">
        <v>0</v>
      </c>
      <c r="FA22" s="89">
        <v>0</v>
      </c>
      <c r="FB22" s="89">
        <v>0</v>
      </c>
      <c r="FC22" s="89">
        <v>0</v>
      </c>
      <c r="FD22" s="89">
        <v>0</v>
      </c>
      <c r="FE22" s="89">
        <v>0</v>
      </c>
      <c r="FF22" s="89">
        <v>0</v>
      </c>
      <c r="FG22" s="90">
        <v>0</v>
      </c>
      <c r="FH22" s="89">
        <v>0</v>
      </c>
      <c r="FI22" s="89">
        <v>0</v>
      </c>
      <c r="FJ22" s="89">
        <v>0</v>
      </c>
      <c r="FK22" s="89">
        <v>1</v>
      </c>
      <c r="FL22" s="89">
        <v>0</v>
      </c>
      <c r="FM22" s="89">
        <v>0</v>
      </c>
      <c r="FN22" s="89">
        <v>0</v>
      </c>
      <c r="FO22" s="89">
        <v>0</v>
      </c>
      <c r="FP22" s="89">
        <v>0</v>
      </c>
      <c r="FQ22" s="89">
        <v>0</v>
      </c>
      <c r="FR22" s="89">
        <v>0</v>
      </c>
      <c r="FS22" s="90">
        <v>0</v>
      </c>
      <c r="FT22" s="89">
        <v>0</v>
      </c>
      <c r="FU22" s="89">
        <v>0</v>
      </c>
      <c r="FV22" s="89">
        <v>0</v>
      </c>
      <c r="FW22" s="89">
        <v>0</v>
      </c>
      <c r="FX22" s="89">
        <v>0</v>
      </c>
      <c r="FY22" s="89">
        <v>0</v>
      </c>
      <c r="FZ22" s="89">
        <v>0</v>
      </c>
      <c r="GA22" s="89"/>
      <c r="GB22" s="89"/>
      <c r="GC22" s="89"/>
      <c r="GD22" s="89"/>
      <c r="GE22" s="90"/>
    </row>
    <row r="23" spans="1:187" x14ac:dyDescent="0.25">
      <c r="A23" s="222"/>
      <c r="B23" s="81" t="s">
        <v>95</v>
      </c>
      <c r="C23" s="91">
        <v>45</v>
      </c>
      <c r="D23" s="92"/>
      <c r="E23" s="92"/>
      <c r="F23" s="92">
        <v>47</v>
      </c>
      <c r="G23" s="92"/>
      <c r="H23" s="92"/>
      <c r="I23" s="92"/>
      <c r="J23" s="92"/>
      <c r="K23" s="92"/>
      <c r="L23" s="93"/>
      <c r="M23" s="93"/>
      <c r="N23" s="93"/>
      <c r="O23" s="93"/>
      <c r="P23" s="93"/>
      <c r="Q23" s="93"/>
      <c r="R23" s="93"/>
      <c r="S23" s="93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5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5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5"/>
      <c r="BD23" s="94">
        <v>3</v>
      </c>
      <c r="BE23" s="94">
        <v>0</v>
      </c>
      <c r="BF23" s="94">
        <v>0</v>
      </c>
      <c r="BG23" s="94">
        <v>0</v>
      </c>
      <c r="BH23" s="94">
        <v>2</v>
      </c>
      <c r="BI23" s="94">
        <v>1</v>
      </c>
      <c r="BJ23" s="94">
        <v>2</v>
      </c>
      <c r="BK23" s="94">
        <v>2</v>
      </c>
      <c r="BL23" s="94">
        <v>2</v>
      </c>
      <c r="BM23" s="94">
        <v>4</v>
      </c>
      <c r="BN23" s="94">
        <v>0</v>
      </c>
      <c r="BO23" s="95">
        <v>0</v>
      </c>
      <c r="BP23" s="94">
        <v>0</v>
      </c>
      <c r="BQ23" s="94">
        <v>0</v>
      </c>
      <c r="BR23" s="94">
        <v>0</v>
      </c>
      <c r="BS23" s="94">
        <v>0</v>
      </c>
      <c r="BT23" s="94">
        <v>0</v>
      </c>
      <c r="BU23" s="94">
        <v>0</v>
      </c>
      <c r="BV23" s="94">
        <v>0</v>
      </c>
      <c r="BW23" s="94">
        <v>0</v>
      </c>
      <c r="BX23" s="94">
        <v>0</v>
      </c>
      <c r="BY23" s="94">
        <v>0</v>
      </c>
      <c r="BZ23" s="94"/>
      <c r="CA23" s="95"/>
      <c r="CB23" s="94">
        <v>0</v>
      </c>
      <c r="CC23" s="94">
        <v>0</v>
      </c>
      <c r="CD23" s="94">
        <v>0</v>
      </c>
      <c r="CE23" s="94">
        <v>0</v>
      </c>
      <c r="CF23" s="94">
        <v>0</v>
      </c>
      <c r="CG23" s="94">
        <v>0</v>
      </c>
      <c r="CH23" s="94">
        <v>0</v>
      </c>
      <c r="CI23" s="94">
        <v>0</v>
      </c>
      <c r="CJ23" s="94">
        <v>0</v>
      </c>
      <c r="CK23" s="94">
        <v>0</v>
      </c>
      <c r="CL23" s="94">
        <v>0</v>
      </c>
      <c r="CM23" s="95">
        <v>0</v>
      </c>
      <c r="CN23" s="94">
        <v>0</v>
      </c>
      <c r="CO23" s="94">
        <v>0</v>
      </c>
      <c r="CP23" s="94">
        <v>0</v>
      </c>
      <c r="CQ23" s="94">
        <v>0</v>
      </c>
      <c r="CR23" s="94">
        <v>0</v>
      </c>
      <c r="CS23" s="94">
        <v>0</v>
      </c>
      <c r="CT23" s="94">
        <v>0</v>
      </c>
      <c r="CU23" s="94">
        <v>0</v>
      </c>
      <c r="CV23" s="94">
        <v>0</v>
      </c>
      <c r="CW23" s="94">
        <v>0</v>
      </c>
      <c r="CX23" s="94">
        <v>0</v>
      </c>
      <c r="CY23" s="95">
        <v>0</v>
      </c>
      <c r="CZ23" s="94">
        <v>0</v>
      </c>
      <c r="DA23" s="94">
        <v>0</v>
      </c>
      <c r="DB23" s="94">
        <v>0</v>
      </c>
      <c r="DC23" s="94">
        <v>0</v>
      </c>
      <c r="DD23" s="94">
        <v>0</v>
      </c>
      <c r="DE23" s="94">
        <v>0</v>
      </c>
      <c r="DF23" s="94">
        <v>0</v>
      </c>
      <c r="DG23" s="94">
        <v>0</v>
      </c>
      <c r="DH23" s="94">
        <v>0</v>
      </c>
      <c r="DI23" s="94">
        <v>0</v>
      </c>
      <c r="DJ23" s="94">
        <v>0</v>
      </c>
      <c r="DK23" s="95">
        <v>0</v>
      </c>
      <c r="DL23" s="94">
        <v>0</v>
      </c>
      <c r="DM23" s="94">
        <v>0</v>
      </c>
      <c r="DN23" s="94">
        <v>0</v>
      </c>
      <c r="DO23" s="94">
        <v>0</v>
      </c>
      <c r="DP23" s="94">
        <v>0</v>
      </c>
      <c r="DQ23" s="94">
        <v>0</v>
      </c>
      <c r="DR23" s="94">
        <v>0</v>
      </c>
      <c r="DS23" s="94">
        <v>0</v>
      </c>
      <c r="DT23" s="94">
        <v>0</v>
      </c>
      <c r="DU23" s="94">
        <v>0</v>
      </c>
      <c r="DV23" s="94">
        <v>0</v>
      </c>
      <c r="DW23" s="95">
        <v>0</v>
      </c>
      <c r="DX23" s="94">
        <v>0</v>
      </c>
      <c r="DY23" s="94">
        <v>0</v>
      </c>
      <c r="DZ23" s="94">
        <v>0</v>
      </c>
      <c r="EA23" s="94">
        <v>0</v>
      </c>
      <c r="EB23" s="94">
        <v>0</v>
      </c>
      <c r="EC23" s="94">
        <v>0</v>
      </c>
      <c r="ED23" s="94">
        <v>0</v>
      </c>
      <c r="EE23" s="94">
        <v>0</v>
      </c>
      <c r="EF23" s="94">
        <v>0</v>
      </c>
      <c r="EG23" s="94">
        <v>0</v>
      </c>
      <c r="EH23" s="94">
        <v>0</v>
      </c>
      <c r="EI23" s="95">
        <v>0</v>
      </c>
      <c r="EJ23" s="94">
        <v>0</v>
      </c>
      <c r="EK23" s="94">
        <v>0</v>
      </c>
      <c r="EL23" s="94">
        <v>0</v>
      </c>
      <c r="EM23" s="94">
        <v>0</v>
      </c>
      <c r="EN23" s="94">
        <v>0</v>
      </c>
      <c r="EO23" s="94">
        <v>0</v>
      </c>
      <c r="EP23" s="94">
        <v>0</v>
      </c>
      <c r="EQ23" s="94">
        <v>0</v>
      </c>
      <c r="ER23" s="94">
        <v>0</v>
      </c>
      <c r="ES23" s="94">
        <v>0</v>
      </c>
      <c r="ET23" s="94">
        <v>0</v>
      </c>
      <c r="EU23" s="95">
        <v>0</v>
      </c>
      <c r="EV23" s="94">
        <v>0</v>
      </c>
      <c r="EW23" s="94">
        <v>0</v>
      </c>
      <c r="EX23" s="94">
        <v>0</v>
      </c>
      <c r="EY23" s="94">
        <v>0</v>
      </c>
      <c r="EZ23" s="94">
        <v>0</v>
      </c>
      <c r="FA23" s="94">
        <v>0</v>
      </c>
      <c r="FB23" s="94">
        <v>0</v>
      </c>
      <c r="FC23" s="94">
        <v>0</v>
      </c>
      <c r="FD23" s="94">
        <v>0</v>
      </c>
      <c r="FE23" s="94">
        <v>0</v>
      </c>
      <c r="FF23" s="94">
        <v>0</v>
      </c>
      <c r="FG23" s="95">
        <v>0</v>
      </c>
      <c r="FH23" s="94">
        <v>0</v>
      </c>
      <c r="FI23" s="94">
        <v>0</v>
      </c>
      <c r="FJ23" s="94">
        <v>0</v>
      </c>
      <c r="FK23" s="94">
        <v>0</v>
      </c>
      <c r="FL23" s="94">
        <v>0</v>
      </c>
      <c r="FM23" s="94">
        <v>0</v>
      </c>
      <c r="FN23" s="94">
        <v>0</v>
      </c>
      <c r="FO23" s="94">
        <v>0</v>
      </c>
      <c r="FP23" s="94">
        <v>0</v>
      </c>
      <c r="FQ23" s="94">
        <v>0</v>
      </c>
      <c r="FR23" s="94">
        <v>0</v>
      </c>
      <c r="FS23" s="95">
        <v>0</v>
      </c>
      <c r="FT23" s="94">
        <v>0</v>
      </c>
      <c r="FU23" s="94">
        <v>0</v>
      </c>
      <c r="FV23" s="94">
        <v>0</v>
      </c>
      <c r="FW23" s="94">
        <v>0</v>
      </c>
      <c r="FX23" s="94">
        <v>0</v>
      </c>
      <c r="FY23" s="94">
        <v>0</v>
      </c>
      <c r="FZ23" s="94">
        <v>0</v>
      </c>
      <c r="GA23" s="94"/>
      <c r="GB23" s="94"/>
      <c r="GC23" s="94"/>
      <c r="GD23" s="94"/>
      <c r="GE23" s="95"/>
    </row>
    <row r="24" spans="1:187" x14ac:dyDescent="0.25">
      <c r="A24" s="220" t="s">
        <v>97</v>
      </c>
      <c r="B24" s="81" t="s">
        <v>91</v>
      </c>
      <c r="C24" s="82">
        <v>1</v>
      </c>
      <c r="D24" s="96">
        <v>1.35</v>
      </c>
      <c r="E24" s="96">
        <v>2</v>
      </c>
      <c r="F24" s="96">
        <v>3.75</v>
      </c>
      <c r="G24" s="96">
        <v>7.5</v>
      </c>
      <c r="H24" s="96">
        <v>10</v>
      </c>
      <c r="I24" s="96">
        <v>14</v>
      </c>
      <c r="J24" s="96">
        <v>21</v>
      </c>
      <c r="K24" s="96">
        <v>24</v>
      </c>
      <c r="L24" s="97">
        <v>26</v>
      </c>
      <c r="M24" s="97">
        <v>37</v>
      </c>
      <c r="N24" s="97">
        <v>50</v>
      </c>
      <c r="O24" s="97">
        <v>57</v>
      </c>
      <c r="P24" s="97">
        <v>60</v>
      </c>
      <c r="Q24" s="97">
        <v>65</v>
      </c>
      <c r="R24" s="97">
        <v>70</v>
      </c>
      <c r="S24" s="97">
        <v>75</v>
      </c>
      <c r="T24" s="86">
        <v>226954</v>
      </c>
      <c r="U24" s="86">
        <v>241704</v>
      </c>
      <c r="V24" s="86">
        <v>394731</v>
      </c>
      <c r="W24" s="86">
        <v>285341</v>
      </c>
      <c r="X24" s="86">
        <v>285268</v>
      </c>
      <c r="Y24" s="86">
        <v>289920</v>
      </c>
      <c r="Z24" s="86">
        <v>277778</v>
      </c>
      <c r="AA24" s="86">
        <v>291958</v>
      </c>
      <c r="AB24" s="86">
        <v>310619</v>
      </c>
      <c r="AC24" s="86">
        <v>271254</v>
      </c>
      <c r="AD24" s="86">
        <v>299038</v>
      </c>
      <c r="AE24" s="87">
        <v>286270</v>
      </c>
      <c r="AF24" s="86">
        <v>229207</v>
      </c>
      <c r="AG24" s="86">
        <v>247219</v>
      </c>
      <c r="AH24" s="86">
        <v>271998</v>
      </c>
      <c r="AI24" s="86">
        <v>268367</v>
      </c>
      <c r="AJ24" s="86">
        <v>305984</v>
      </c>
      <c r="AK24" s="86">
        <v>300353</v>
      </c>
      <c r="AL24" s="86">
        <v>244815</v>
      </c>
      <c r="AM24" s="86">
        <v>298438</v>
      </c>
      <c r="AN24" s="86">
        <v>342611</v>
      </c>
      <c r="AO24" s="86">
        <v>323166</v>
      </c>
      <c r="AP24" s="86">
        <v>371396</v>
      </c>
      <c r="AQ24" s="87">
        <v>334469</v>
      </c>
      <c r="AR24" s="86">
        <v>312405</v>
      </c>
      <c r="AS24" s="86">
        <v>331090</v>
      </c>
      <c r="AT24" s="86">
        <v>449489</v>
      </c>
      <c r="AU24" s="86">
        <v>407351</v>
      </c>
      <c r="AV24" s="86">
        <v>435031</v>
      </c>
      <c r="AW24" s="86">
        <v>417291</v>
      </c>
      <c r="AX24" s="86">
        <v>423406</v>
      </c>
      <c r="AY24" s="86">
        <v>493777</v>
      </c>
      <c r="AZ24" s="86">
        <v>494461</v>
      </c>
      <c r="BA24" s="86">
        <v>540405</v>
      </c>
      <c r="BB24" s="86">
        <v>495592</v>
      </c>
      <c r="BC24" s="87">
        <v>472600</v>
      </c>
      <c r="BD24" s="86">
        <v>663</v>
      </c>
      <c r="BE24" s="86">
        <v>5552</v>
      </c>
      <c r="BF24" s="86">
        <v>5380</v>
      </c>
      <c r="BG24" s="86">
        <v>5487</v>
      </c>
      <c r="BH24" s="86">
        <v>62263</v>
      </c>
      <c r="BI24" s="86">
        <v>5457</v>
      </c>
      <c r="BJ24" s="86">
        <v>6414</v>
      </c>
      <c r="BK24" s="86">
        <v>4847</v>
      </c>
      <c r="BL24" s="86">
        <v>4701</v>
      </c>
      <c r="BM24" s="86">
        <v>4971</v>
      </c>
      <c r="BN24" s="86">
        <v>4485</v>
      </c>
      <c r="BO24" s="87">
        <v>4208</v>
      </c>
      <c r="BP24" s="86">
        <v>2750</v>
      </c>
      <c r="BQ24" s="86">
        <v>2480</v>
      </c>
      <c r="BR24" s="86">
        <v>2098</v>
      </c>
      <c r="BS24" s="86">
        <v>3020</v>
      </c>
      <c r="BT24" s="86">
        <v>2321</v>
      </c>
      <c r="BU24" s="86">
        <v>1968</v>
      </c>
      <c r="BV24" s="86">
        <v>1705</v>
      </c>
      <c r="BW24" s="86">
        <v>1865</v>
      </c>
      <c r="BX24" s="86">
        <v>1921</v>
      </c>
      <c r="BY24" s="86">
        <v>1807</v>
      </c>
      <c r="BZ24" s="86"/>
      <c r="CA24" s="87"/>
      <c r="CB24" s="86">
        <v>1630</v>
      </c>
      <c r="CC24" s="86">
        <v>1693</v>
      </c>
      <c r="CD24" s="86">
        <v>1936</v>
      </c>
      <c r="CE24" s="86">
        <v>2007</v>
      </c>
      <c r="CF24" s="86">
        <v>1836</v>
      </c>
      <c r="CG24" s="86">
        <v>1762</v>
      </c>
      <c r="CH24" s="86">
        <v>1872</v>
      </c>
      <c r="CI24" s="86">
        <v>1784</v>
      </c>
      <c r="CJ24" s="86">
        <v>1953</v>
      </c>
      <c r="CK24" s="86">
        <v>1839</v>
      </c>
      <c r="CL24" s="86">
        <v>1776</v>
      </c>
      <c r="CM24" s="87">
        <v>1762</v>
      </c>
      <c r="CN24" s="86">
        <v>1338</v>
      </c>
      <c r="CO24" s="86">
        <v>1374</v>
      </c>
      <c r="CP24" s="86">
        <v>1457</v>
      </c>
      <c r="CQ24" s="86">
        <v>991</v>
      </c>
      <c r="CR24" s="86">
        <v>813</v>
      </c>
      <c r="CS24" s="86">
        <v>625</v>
      </c>
      <c r="CT24" s="86">
        <v>760</v>
      </c>
      <c r="CU24" s="86">
        <v>750</v>
      </c>
      <c r="CV24" s="86">
        <v>816</v>
      </c>
      <c r="CW24" s="86">
        <v>713</v>
      </c>
      <c r="CX24" s="86">
        <v>665</v>
      </c>
      <c r="CY24" s="87">
        <v>664</v>
      </c>
      <c r="CZ24" s="86">
        <v>613</v>
      </c>
      <c r="DA24" s="86">
        <v>646</v>
      </c>
      <c r="DB24" s="86">
        <v>727</v>
      </c>
      <c r="DC24" s="86">
        <v>552</v>
      </c>
      <c r="DD24" s="86">
        <v>593</v>
      </c>
      <c r="DE24" s="86">
        <v>594</v>
      </c>
      <c r="DF24" s="86">
        <v>622</v>
      </c>
      <c r="DG24" s="86">
        <v>553</v>
      </c>
      <c r="DH24" s="86">
        <v>632</v>
      </c>
      <c r="DI24" s="86">
        <v>691</v>
      </c>
      <c r="DJ24" s="86">
        <v>798</v>
      </c>
      <c r="DK24" s="87">
        <v>750</v>
      </c>
      <c r="DL24" s="86">
        <v>742</v>
      </c>
      <c r="DM24" s="86">
        <v>814</v>
      </c>
      <c r="DN24" s="86">
        <v>828</v>
      </c>
      <c r="DO24" s="86">
        <v>670</v>
      </c>
      <c r="DP24" s="86">
        <v>667</v>
      </c>
      <c r="DQ24" s="86">
        <v>793</v>
      </c>
      <c r="DR24" s="86">
        <v>794</v>
      </c>
      <c r="DS24" s="86">
        <v>733</v>
      </c>
      <c r="DT24" s="86">
        <v>628</v>
      </c>
      <c r="DU24" s="86">
        <v>746</v>
      </c>
      <c r="DV24" s="86">
        <v>667</v>
      </c>
      <c r="DW24" s="87">
        <v>685</v>
      </c>
      <c r="DX24" s="86">
        <v>485</v>
      </c>
      <c r="DY24" s="86">
        <v>563</v>
      </c>
      <c r="DZ24" s="86">
        <v>630</v>
      </c>
      <c r="EA24" s="86">
        <v>566</v>
      </c>
      <c r="EB24" s="86">
        <v>517</v>
      </c>
      <c r="EC24" s="86">
        <v>500</v>
      </c>
      <c r="ED24" s="86">
        <v>611</v>
      </c>
      <c r="EE24" s="86">
        <v>504</v>
      </c>
      <c r="EF24" s="86">
        <v>493</v>
      </c>
      <c r="EG24" s="86">
        <v>461</v>
      </c>
      <c r="EH24" s="86">
        <v>372</v>
      </c>
      <c r="EI24" s="87">
        <v>457</v>
      </c>
      <c r="EJ24" s="86">
        <v>352</v>
      </c>
      <c r="EK24" s="86">
        <v>401</v>
      </c>
      <c r="EL24" s="86">
        <v>245</v>
      </c>
      <c r="EM24" s="86">
        <v>27</v>
      </c>
      <c r="EN24" s="86">
        <v>21</v>
      </c>
      <c r="EO24" s="86">
        <v>31</v>
      </c>
      <c r="EP24" s="86">
        <v>10</v>
      </c>
      <c r="EQ24" s="86">
        <v>35</v>
      </c>
      <c r="ER24" s="86">
        <v>25</v>
      </c>
      <c r="ES24" s="86">
        <v>24</v>
      </c>
      <c r="ET24" s="86">
        <v>40</v>
      </c>
      <c r="EU24" s="87">
        <v>89</v>
      </c>
      <c r="EV24" s="86">
        <v>91</v>
      </c>
      <c r="EW24" s="86">
        <v>84</v>
      </c>
      <c r="EX24" s="86">
        <v>109</v>
      </c>
      <c r="EY24" s="86">
        <v>82</v>
      </c>
      <c r="EZ24" s="86">
        <v>32</v>
      </c>
      <c r="FA24" s="86">
        <v>59</v>
      </c>
      <c r="FB24" s="86">
        <v>101</v>
      </c>
      <c r="FC24" s="86">
        <v>124</v>
      </c>
      <c r="FD24" s="86">
        <v>139</v>
      </c>
      <c r="FE24" s="86">
        <v>143</v>
      </c>
      <c r="FF24" s="86">
        <v>153</v>
      </c>
      <c r="FG24" s="87">
        <v>204</v>
      </c>
      <c r="FH24" s="86">
        <v>154</v>
      </c>
      <c r="FI24" s="86">
        <v>248</v>
      </c>
      <c r="FJ24" s="86">
        <v>329</v>
      </c>
      <c r="FK24" s="86">
        <v>388</v>
      </c>
      <c r="FL24" s="86">
        <v>332</v>
      </c>
      <c r="FM24" s="86">
        <v>350</v>
      </c>
      <c r="FN24" s="86">
        <v>381</v>
      </c>
      <c r="FO24" s="86">
        <v>387</v>
      </c>
      <c r="FP24" s="86">
        <v>466</v>
      </c>
      <c r="FQ24" s="86">
        <v>482</v>
      </c>
      <c r="FR24" s="86">
        <v>425</v>
      </c>
      <c r="FS24" s="87">
        <v>441</v>
      </c>
      <c r="FT24" s="86">
        <v>497</v>
      </c>
      <c r="FU24" s="86">
        <v>519</v>
      </c>
      <c r="FV24" s="86">
        <v>525</v>
      </c>
      <c r="FW24" s="86">
        <v>508</v>
      </c>
      <c r="FX24" s="86">
        <v>462</v>
      </c>
      <c r="FY24" s="86">
        <v>487</v>
      </c>
      <c r="FZ24" s="86">
        <v>470</v>
      </c>
      <c r="GA24" s="86"/>
      <c r="GB24" s="86"/>
      <c r="GC24" s="86"/>
      <c r="GD24" s="86"/>
      <c r="GE24" s="87"/>
    </row>
    <row r="25" spans="1:187" x14ac:dyDescent="0.25">
      <c r="A25" s="221"/>
      <c r="B25" s="81" t="s">
        <v>111</v>
      </c>
      <c r="C25" s="84">
        <v>2</v>
      </c>
      <c r="D25" s="83">
        <v>2.7</v>
      </c>
      <c r="E25" s="83">
        <v>4</v>
      </c>
      <c r="F25" s="83">
        <v>7.5</v>
      </c>
      <c r="G25" s="83">
        <v>15</v>
      </c>
      <c r="H25" s="83">
        <v>20</v>
      </c>
      <c r="I25" s="83">
        <v>28</v>
      </c>
      <c r="J25" s="83">
        <f>+J24*2</f>
        <v>42</v>
      </c>
      <c r="K25" s="83">
        <f>+K24*2</f>
        <v>48</v>
      </c>
      <c r="L25" s="85">
        <v>53</v>
      </c>
      <c r="M25" s="85">
        <v>74</v>
      </c>
      <c r="N25" s="85">
        <f>+N24*$C$7</f>
        <v>100</v>
      </c>
      <c r="O25" s="85">
        <f>+O24*$C$7</f>
        <v>114</v>
      </c>
      <c r="P25" s="85">
        <v>120</v>
      </c>
      <c r="Q25" s="85">
        <v>130</v>
      </c>
      <c r="R25" s="85">
        <v>140</v>
      </c>
      <c r="S25" s="85">
        <v>150</v>
      </c>
      <c r="T25" s="89">
        <v>35737</v>
      </c>
      <c r="U25" s="89">
        <v>38123</v>
      </c>
      <c r="V25" s="89">
        <v>47247</v>
      </c>
      <c r="W25" s="89">
        <v>45354</v>
      </c>
      <c r="X25" s="89">
        <v>44681</v>
      </c>
      <c r="Y25" s="89">
        <v>46154</v>
      </c>
      <c r="Z25" s="89">
        <v>44263</v>
      </c>
      <c r="AA25" s="89">
        <v>46572</v>
      </c>
      <c r="AB25" s="89">
        <v>48265</v>
      </c>
      <c r="AC25" s="89">
        <v>41450</v>
      </c>
      <c r="AD25" s="89">
        <v>44548</v>
      </c>
      <c r="AE25" s="90">
        <v>41527</v>
      </c>
      <c r="AF25" s="89">
        <v>33757</v>
      </c>
      <c r="AG25" s="89">
        <v>34934</v>
      </c>
      <c r="AH25" s="89">
        <v>39777</v>
      </c>
      <c r="AI25" s="89">
        <v>38171</v>
      </c>
      <c r="AJ25" s="89">
        <v>42284</v>
      </c>
      <c r="AK25" s="89">
        <v>37990</v>
      </c>
      <c r="AL25" s="89">
        <v>25235</v>
      </c>
      <c r="AM25" s="89">
        <v>32540</v>
      </c>
      <c r="AN25" s="89">
        <v>34349</v>
      </c>
      <c r="AO25" s="89">
        <v>34679</v>
      </c>
      <c r="AP25" s="89">
        <v>39218</v>
      </c>
      <c r="AQ25" s="90">
        <v>33345</v>
      </c>
      <c r="AR25" s="89">
        <v>27557</v>
      </c>
      <c r="AS25" s="89">
        <v>25171</v>
      </c>
      <c r="AT25" s="89">
        <v>26451</v>
      </c>
      <c r="AU25" s="89">
        <v>22364</v>
      </c>
      <c r="AV25" s="89">
        <v>25038</v>
      </c>
      <c r="AW25" s="89">
        <v>24315</v>
      </c>
      <c r="AX25" s="89">
        <v>26044</v>
      </c>
      <c r="AY25" s="89">
        <v>14296</v>
      </c>
      <c r="AZ25" s="89">
        <v>13620</v>
      </c>
      <c r="BA25" s="89">
        <v>14680</v>
      </c>
      <c r="BB25" s="89">
        <v>13013</v>
      </c>
      <c r="BC25" s="90">
        <v>13879</v>
      </c>
      <c r="BD25" s="89">
        <v>1606</v>
      </c>
      <c r="BE25" s="89">
        <v>970</v>
      </c>
      <c r="BF25" s="89">
        <v>1343</v>
      </c>
      <c r="BG25" s="89">
        <v>1395</v>
      </c>
      <c r="BH25" s="89">
        <v>1879</v>
      </c>
      <c r="BI25" s="89">
        <v>1455</v>
      </c>
      <c r="BJ25" s="89">
        <v>1733</v>
      </c>
      <c r="BK25" s="89">
        <v>1255</v>
      </c>
      <c r="BL25" s="89">
        <v>1169</v>
      </c>
      <c r="BM25" s="89">
        <v>1273</v>
      </c>
      <c r="BN25" s="89">
        <v>1166</v>
      </c>
      <c r="BO25" s="90">
        <v>1099</v>
      </c>
      <c r="BP25" s="89">
        <v>664</v>
      </c>
      <c r="BQ25" s="89">
        <v>721</v>
      </c>
      <c r="BR25" s="89">
        <v>626</v>
      </c>
      <c r="BS25" s="89">
        <v>799</v>
      </c>
      <c r="BT25" s="89">
        <v>704</v>
      </c>
      <c r="BU25" s="89">
        <v>614</v>
      </c>
      <c r="BV25" s="89">
        <v>536</v>
      </c>
      <c r="BW25" s="89">
        <v>611</v>
      </c>
      <c r="BX25" s="89">
        <v>598</v>
      </c>
      <c r="BY25" s="89">
        <v>576</v>
      </c>
      <c r="BZ25" s="89"/>
      <c r="CA25" s="90"/>
      <c r="CB25" s="89">
        <v>393</v>
      </c>
      <c r="CC25" s="89">
        <v>302</v>
      </c>
      <c r="CD25" s="89">
        <v>549</v>
      </c>
      <c r="CE25" s="89">
        <v>590</v>
      </c>
      <c r="CF25" s="89">
        <v>482</v>
      </c>
      <c r="CG25" s="89">
        <v>541</v>
      </c>
      <c r="CH25" s="89">
        <v>578</v>
      </c>
      <c r="CI25" s="89">
        <v>423</v>
      </c>
      <c r="CJ25" s="89">
        <v>528</v>
      </c>
      <c r="CK25" s="89">
        <v>536</v>
      </c>
      <c r="CL25" s="89">
        <v>461</v>
      </c>
      <c r="CM25" s="90">
        <v>409</v>
      </c>
      <c r="CN25" s="89">
        <v>342</v>
      </c>
      <c r="CO25" s="89">
        <v>407</v>
      </c>
      <c r="CP25" s="89">
        <v>471</v>
      </c>
      <c r="CQ25" s="89">
        <v>277</v>
      </c>
      <c r="CR25" s="89">
        <v>183</v>
      </c>
      <c r="CS25" s="89">
        <v>165</v>
      </c>
      <c r="CT25" s="89">
        <v>169</v>
      </c>
      <c r="CU25" s="89">
        <v>176</v>
      </c>
      <c r="CV25" s="89">
        <v>177</v>
      </c>
      <c r="CW25" s="89">
        <v>209</v>
      </c>
      <c r="CX25" s="89">
        <v>189</v>
      </c>
      <c r="CY25" s="90">
        <v>163</v>
      </c>
      <c r="CZ25" s="89">
        <v>138</v>
      </c>
      <c r="DA25" s="89">
        <v>144</v>
      </c>
      <c r="DB25" s="89">
        <v>196</v>
      </c>
      <c r="DC25" s="89">
        <v>162</v>
      </c>
      <c r="DD25" s="89">
        <v>161</v>
      </c>
      <c r="DE25" s="89">
        <v>207</v>
      </c>
      <c r="DF25" s="89">
        <v>181</v>
      </c>
      <c r="DG25" s="89">
        <v>174</v>
      </c>
      <c r="DH25" s="89">
        <v>198</v>
      </c>
      <c r="DI25" s="89">
        <v>160</v>
      </c>
      <c r="DJ25" s="89">
        <v>195</v>
      </c>
      <c r="DK25" s="90">
        <v>161</v>
      </c>
      <c r="DL25" s="89">
        <v>147</v>
      </c>
      <c r="DM25" s="89">
        <v>137</v>
      </c>
      <c r="DN25" s="89">
        <v>124</v>
      </c>
      <c r="DO25" s="89">
        <v>151</v>
      </c>
      <c r="DP25" s="89">
        <v>160</v>
      </c>
      <c r="DQ25" s="89">
        <v>160</v>
      </c>
      <c r="DR25" s="89">
        <v>177</v>
      </c>
      <c r="DS25" s="89">
        <v>161</v>
      </c>
      <c r="DT25" s="89">
        <v>139</v>
      </c>
      <c r="DU25" s="89">
        <v>144</v>
      </c>
      <c r="DV25" s="89">
        <v>103</v>
      </c>
      <c r="DW25" s="90">
        <v>131</v>
      </c>
      <c r="DX25" s="89">
        <v>93</v>
      </c>
      <c r="DY25" s="89">
        <v>95</v>
      </c>
      <c r="DZ25" s="89">
        <v>123</v>
      </c>
      <c r="EA25" s="89">
        <v>105</v>
      </c>
      <c r="EB25" s="89">
        <v>108</v>
      </c>
      <c r="EC25" s="89">
        <v>89</v>
      </c>
      <c r="ED25" s="89">
        <v>87</v>
      </c>
      <c r="EE25" s="89">
        <v>70</v>
      </c>
      <c r="EF25" s="89">
        <v>68</v>
      </c>
      <c r="EG25" s="89">
        <v>79</v>
      </c>
      <c r="EH25" s="89">
        <v>78</v>
      </c>
      <c r="EI25" s="90">
        <v>67</v>
      </c>
      <c r="EJ25" s="89">
        <v>57</v>
      </c>
      <c r="EK25" s="89">
        <v>73</v>
      </c>
      <c r="EL25" s="89">
        <v>34</v>
      </c>
      <c r="EM25" s="89">
        <v>14</v>
      </c>
      <c r="EN25" s="89">
        <v>21</v>
      </c>
      <c r="EO25" s="89">
        <v>3</v>
      </c>
      <c r="EP25" s="89">
        <v>1</v>
      </c>
      <c r="EQ25" s="89">
        <v>4</v>
      </c>
      <c r="ER25" s="89">
        <v>11</v>
      </c>
      <c r="ES25" s="89">
        <v>3</v>
      </c>
      <c r="ET25" s="89">
        <v>7</v>
      </c>
      <c r="EU25" s="90">
        <v>16</v>
      </c>
      <c r="EV25" s="89">
        <v>12</v>
      </c>
      <c r="EW25" s="89">
        <v>22</v>
      </c>
      <c r="EX25" s="89">
        <v>17</v>
      </c>
      <c r="EY25" s="89">
        <v>15</v>
      </c>
      <c r="EZ25" s="89">
        <v>10</v>
      </c>
      <c r="FA25" s="89">
        <v>7</v>
      </c>
      <c r="FB25" s="89">
        <v>14</v>
      </c>
      <c r="FC25" s="89">
        <v>16</v>
      </c>
      <c r="FD25" s="89">
        <v>20</v>
      </c>
      <c r="FE25" s="89">
        <v>47</v>
      </c>
      <c r="FF25" s="89">
        <v>61</v>
      </c>
      <c r="FG25" s="90">
        <v>41</v>
      </c>
      <c r="FH25" s="89">
        <v>32</v>
      </c>
      <c r="FI25" s="89">
        <v>50</v>
      </c>
      <c r="FJ25" s="89">
        <v>63</v>
      </c>
      <c r="FK25" s="89">
        <v>78</v>
      </c>
      <c r="FL25" s="89">
        <v>53</v>
      </c>
      <c r="FM25" s="89">
        <v>55</v>
      </c>
      <c r="FN25" s="89">
        <v>70</v>
      </c>
      <c r="FO25" s="89">
        <v>62</v>
      </c>
      <c r="FP25" s="89">
        <v>77</v>
      </c>
      <c r="FQ25" s="89">
        <v>80</v>
      </c>
      <c r="FR25" s="89">
        <v>76</v>
      </c>
      <c r="FS25" s="90">
        <v>85</v>
      </c>
      <c r="FT25" s="89">
        <v>53</v>
      </c>
      <c r="FU25" s="89">
        <v>78</v>
      </c>
      <c r="FV25" s="89">
        <v>73</v>
      </c>
      <c r="FW25" s="89">
        <v>81</v>
      </c>
      <c r="FX25" s="89">
        <v>98</v>
      </c>
      <c r="FY25" s="89">
        <v>68</v>
      </c>
      <c r="FZ25" s="89">
        <v>86</v>
      </c>
      <c r="GA25" s="89"/>
      <c r="GB25" s="89"/>
      <c r="GC25" s="89"/>
      <c r="GD25" s="89"/>
      <c r="GE25" s="90"/>
    </row>
    <row r="26" spans="1:187" x14ac:dyDescent="0.25">
      <c r="A26" s="221"/>
      <c r="B26" s="81" t="s">
        <v>92</v>
      </c>
      <c r="C26" s="84">
        <v>1</v>
      </c>
      <c r="D26" s="83"/>
      <c r="E26" s="83">
        <v>1.35</v>
      </c>
      <c r="F26" s="83">
        <v>1.8</v>
      </c>
      <c r="G26" s="83">
        <v>3.6</v>
      </c>
      <c r="H26" s="83">
        <v>5</v>
      </c>
      <c r="I26" s="83">
        <v>7.25</v>
      </c>
      <c r="J26" s="83">
        <v>10.75</v>
      </c>
      <c r="K26" s="83">
        <v>12</v>
      </c>
      <c r="L26" s="85">
        <v>13.25</v>
      </c>
      <c r="M26" s="85">
        <v>18.5</v>
      </c>
      <c r="N26" s="85">
        <v>27</v>
      </c>
      <c r="O26" s="85">
        <v>28.62</v>
      </c>
      <c r="P26" s="85">
        <v>30.54</v>
      </c>
      <c r="Q26" s="85">
        <v>32.92</v>
      </c>
      <c r="R26" s="85">
        <v>35.75</v>
      </c>
      <c r="S26" s="85">
        <v>38.61</v>
      </c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90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90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90"/>
      <c r="BD26" s="89">
        <v>391013</v>
      </c>
      <c r="BE26" s="89">
        <v>350332</v>
      </c>
      <c r="BF26" s="89">
        <v>372738</v>
      </c>
      <c r="BG26" s="89">
        <v>434354</v>
      </c>
      <c r="BH26" s="89">
        <v>503997</v>
      </c>
      <c r="BI26" s="89">
        <v>451734</v>
      </c>
      <c r="BJ26" s="89">
        <v>561638</v>
      </c>
      <c r="BK26" s="89">
        <v>523311</v>
      </c>
      <c r="BL26" s="89">
        <v>509471</v>
      </c>
      <c r="BM26" s="89">
        <v>470059</v>
      </c>
      <c r="BN26" s="89">
        <v>400420</v>
      </c>
      <c r="BO26" s="90">
        <v>370921</v>
      </c>
      <c r="BP26" s="89">
        <v>280831</v>
      </c>
      <c r="BQ26" s="89">
        <v>305658</v>
      </c>
      <c r="BR26" s="89">
        <v>283491</v>
      </c>
      <c r="BS26" s="89">
        <v>379274</v>
      </c>
      <c r="BT26" s="89">
        <v>351124</v>
      </c>
      <c r="BU26" s="89">
        <v>318625</v>
      </c>
      <c r="BV26" s="89">
        <v>285767</v>
      </c>
      <c r="BW26" s="89">
        <v>347990</v>
      </c>
      <c r="BX26" s="89">
        <v>380041</v>
      </c>
      <c r="BY26" s="89">
        <v>363840</v>
      </c>
      <c r="BZ26" s="89"/>
      <c r="CA26" s="90"/>
      <c r="CB26" s="89">
        <v>319402</v>
      </c>
      <c r="CC26" s="89">
        <v>343500</v>
      </c>
      <c r="CD26" s="89">
        <v>416905</v>
      </c>
      <c r="CE26" s="89">
        <v>444569</v>
      </c>
      <c r="CF26" s="89">
        <v>499352</v>
      </c>
      <c r="CG26" s="89">
        <v>556537</v>
      </c>
      <c r="CH26" s="89">
        <v>551781</v>
      </c>
      <c r="CI26" s="89">
        <v>558845</v>
      </c>
      <c r="CJ26" s="89">
        <v>596845</v>
      </c>
      <c r="CK26" s="89">
        <v>578492</v>
      </c>
      <c r="CL26" s="89">
        <v>557873</v>
      </c>
      <c r="CM26" s="90">
        <v>518091</v>
      </c>
      <c r="CN26" s="89">
        <v>440409</v>
      </c>
      <c r="CO26" s="89">
        <v>465549</v>
      </c>
      <c r="CP26" s="89">
        <v>580345</v>
      </c>
      <c r="CQ26" s="89">
        <v>516382</v>
      </c>
      <c r="CR26" s="89">
        <v>459145</v>
      </c>
      <c r="CS26" s="89">
        <v>459497</v>
      </c>
      <c r="CT26" s="89">
        <v>456524</v>
      </c>
      <c r="CU26" s="89">
        <v>505705</v>
      </c>
      <c r="CV26" s="89">
        <v>497625</v>
      </c>
      <c r="CW26" s="89">
        <v>474496</v>
      </c>
      <c r="CX26" s="89">
        <v>476803</v>
      </c>
      <c r="CY26" s="90">
        <v>448149</v>
      </c>
      <c r="CZ26" s="89">
        <v>404452</v>
      </c>
      <c r="DA26" s="89">
        <v>377876</v>
      </c>
      <c r="DB26" s="89">
        <v>509324</v>
      </c>
      <c r="DC26" s="89">
        <v>449331</v>
      </c>
      <c r="DD26" s="89">
        <v>511981</v>
      </c>
      <c r="DE26" s="89">
        <v>499953</v>
      </c>
      <c r="DF26" s="89">
        <v>490553</v>
      </c>
      <c r="DG26" s="89">
        <v>484633</v>
      </c>
      <c r="DH26" s="89">
        <v>480179</v>
      </c>
      <c r="DI26" s="89">
        <v>485469</v>
      </c>
      <c r="DJ26" s="89">
        <v>503639</v>
      </c>
      <c r="DK26" s="90">
        <v>456202</v>
      </c>
      <c r="DL26" s="89">
        <v>510043</v>
      </c>
      <c r="DM26" s="89">
        <v>507045</v>
      </c>
      <c r="DN26" s="89">
        <v>551305</v>
      </c>
      <c r="DO26" s="89">
        <v>535608</v>
      </c>
      <c r="DP26" s="89">
        <v>594773</v>
      </c>
      <c r="DQ26" s="89">
        <v>719262</v>
      </c>
      <c r="DR26" s="89">
        <v>675586</v>
      </c>
      <c r="DS26" s="89">
        <v>709751</v>
      </c>
      <c r="DT26" s="89">
        <v>627328</v>
      </c>
      <c r="DU26" s="89">
        <v>674911</v>
      </c>
      <c r="DV26" s="89">
        <v>592101</v>
      </c>
      <c r="DW26" s="90">
        <v>548266</v>
      </c>
      <c r="DX26" s="89">
        <v>502630</v>
      </c>
      <c r="DY26" s="89">
        <v>507378</v>
      </c>
      <c r="DZ26" s="89">
        <v>576077</v>
      </c>
      <c r="EA26" s="89">
        <v>561742</v>
      </c>
      <c r="EB26" s="89">
        <v>600762</v>
      </c>
      <c r="EC26" s="89">
        <v>532093</v>
      </c>
      <c r="ED26" s="89">
        <v>536538</v>
      </c>
      <c r="EE26" s="89">
        <v>515254</v>
      </c>
      <c r="EF26" s="89">
        <v>490773</v>
      </c>
      <c r="EG26" s="89">
        <v>492647</v>
      </c>
      <c r="EH26" s="89">
        <v>449294</v>
      </c>
      <c r="EI26" s="90">
        <v>427854</v>
      </c>
      <c r="EJ26" s="89">
        <v>395254</v>
      </c>
      <c r="EK26" s="89">
        <v>390708</v>
      </c>
      <c r="EL26" s="89">
        <v>259249</v>
      </c>
      <c r="EM26" s="89">
        <v>47220</v>
      </c>
      <c r="EN26" s="89">
        <v>75854</v>
      </c>
      <c r="EO26" s="89">
        <v>85803</v>
      </c>
      <c r="EP26" s="89">
        <v>85741</v>
      </c>
      <c r="EQ26" s="89">
        <v>101876</v>
      </c>
      <c r="ER26" s="89">
        <v>121920</v>
      </c>
      <c r="ES26" s="89">
        <v>148700</v>
      </c>
      <c r="ET26" s="89">
        <v>168531</v>
      </c>
      <c r="EU26" s="90">
        <v>188554</v>
      </c>
      <c r="EV26" s="89">
        <v>180876</v>
      </c>
      <c r="EW26" s="89">
        <v>184577</v>
      </c>
      <c r="EX26" s="89">
        <v>244002</v>
      </c>
      <c r="EY26" s="89">
        <v>198073</v>
      </c>
      <c r="EZ26" s="89">
        <v>169542</v>
      </c>
      <c r="FA26" s="89">
        <v>197230</v>
      </c>
      <c r="FB26" s="89">
        <v>219246</v>
      </c>
      <c r="FC26" s="89">
        <v>245279</v>
      </c>
      <c r="FD26" s="89">
        <v>270869</v>
      </c>
      <c r="FE26" s="89">
        <v>294969</v>
      </c>
      <c r="FF26" s="89">
        <v>311831</v>
      </c>
      <c r="FG26" s="90">
        <v>320589</v>
      </c>
      <c r="FH26" s="89">
        <v>238038</v>
      </c>
      <c r="FI26" s="89">
        <v>280036</v>
      </c>
      <c r="FJ26" s="89">
        <v>359633</v>
      </c>
      <c r="FK26" s="89">
        <v>382200</v>
      </c>
      <c r="FL26" s="89">
        <v>389459</v>
      </c>
      <c r="FM26" s="89">
        <v>394895</v>
      </c>
      <c r="FN26" s="89">
        <v>397926</v>
      </c>
      <c r="FO26" s="89">
        <v>411823</v>
      </c>
      <c r="FP26" s="89">
        <v>413259</v>
      </c>
      <c r="FQ26" s="89">
        <v>384176</v>
      </c>
      <c r="FR26" s="89">
        <v>378254</v>
      </c>
      <c r="FS26" s="90">
        <v>350019</v>
      </c>
      <c r="FT26" s="89">
        <v>308739</v>
      </c>
      <c r="FU26" s="89">
        <v>313380</v>
      </c>
      <c r="FV26" s="89">
        <v>336939</v>
      </c>
      <c r="FW26" s="89">
        <v>314887</v>
      </c>
      <c r="FX26" s="89">
        <v>335048</v>
      </c>
      <c r="FY26" s="89">
        <v>320065</v>
      </c>
      <c r="FZ26" s="89">
        <v>335366</v>
      </c>
      <c r="GA26" s="89"/>
      <c r="GB26" s="89"/>
      <c r="GC26" s="89"/>
      <c r="GD26" s="89"/>
      <c r="GE26" s="90"/>
    </row>
    <row r="27" spans="1:187" x14ac:dyDescent="0.25">
      <c r="A27" s="221"/>
      <c r="B27" s="81" t="s">
        <v>112</v>
      </c>
      <c r="C27" s="84">
        <v>2</v>
      </c>
      <c r="D27" s="83"/>
      <c r="E27" s="83">
        <v>2.7</v>
      </c>
      <c r="F27" s="83">
        <v>3.6</v>
      </c>
      <c r="G27" s="83">
        <v>7.2</v>
      </c>
      <c r="H27" s="83">
        <v>10</v>
      </c>
      <c r="I27" s="83">
        <v>14.5</v>
      </c>
      <c r="J27" s="83">
        <f>+J26*2</f>
        <v>21.5</v>
      </c>
      <c r="K27" s="83">
        <f>+K26*2</f>
        <v>24</v>
      </c>
      <c r="L27" s="85">
        <v>26.5</v>
      </c>
      <c r="M27" s="85">
        <v>37</v>
      </c>
      <c r="N27" s="85">
        <f>+N26*2</f>
        <v>54</v>
      </c>
      <c r="O27" s="85">
        <f>+O26*2</f>
        <v>57.24</v>
      </c>
      <c r="P27" s="85">
        <v>61.08</v>
      </c>
      <c r="Q27" s="85">
        <v>65.84</v>
      </c>
      <c r="R27" s="85">
        <v>71.5</v>
      </c>
      <c r="S27" s="85">
        <v>77.22</v>
      </c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90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90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90"/>
      <c r="BD27" s="89">
        <v>9803</v>
      </c>
      <c r="BE27" s="89">
        <v>6741</v>
      </c>
      <c r="BF27" s="89">
        <v>8072</v>
      </c>
      <c r="BG27" s="89">
        <v>8472</v>
      </c>
      <c r="BH27" s="89">
        <v>10820</v>
      </c>
      <c r="BI27" s="89">
        <v>9253</v>
      </c>
      <c r="BJ27" s="89">
        <v>12464</v>
      </c>
      <c r="BK27" s="89">
        <v>9819</v>
      </c>
      <c r="BL27" s="89">
        <v>8999</v>
      </c>
      <c r="BM27" s="89">
        <v>10616</v>
      </c>
      <c r="BN27" s="89">
        <v>9558</v>
      </c>
      <c r="BO27" s="90">
        <v>9095</v>
      </c>
      <c r="BP27" s="89">
        <v>7391</v>
      </c>
      <c r="BQ27" s="89">
        <v>7649</v>
      </c>
      <c r="BR27" s="89">
        <v>6608</v>
      </c>
      <c r="BS27" s="89">
        <v>9412</v>
      </c>
      <c r="BT27" s="89">
        <v>8368</v>
      </c>
      <c r="BU27" s="89">
        <v>7479</v>
      </c>
      <c r="BV27" s="89">
        <v>6699</v>
      </c>
      <c r="BW27" s="89">
        <v>7110</v>
      </c>
      <c r="BX27" s="89">
        <v>7562</v>
      </c>
      <c r="BY27" s="89">
        <v>7739</v>
      </c>
      <c r="BZ27" s="89"/>
      <c r="CA27" s="90"/>
      <c r="CB27" s="89">
        <v>5464</v>
      </c>
      <c r="CC27" s="89">
        <v>5257</v>
      </c>
      <c r="CD27" s="89">
        <v>7600</v>
      </c>
      <c r="CE27" s="89">
        <v>8555</v>
      </c>
      <c r="CF27" s="89">
        <v>7391</v>
      </c>
      <c r="CG27" s="89">
        <v>8707</v>
      </c>
      <c r="CH27" s="89">
        <v>8977</v>
      </c>
      <c r="CI27" s="89">
        <v>8848</v>
      </c>
      <c r="CJ27" s="89">
        <v>9626</v>
      </c>
      <c r="CK27" s="89">
        <v>9582</v>
      </c>
      <c r="CL27" s="89">
        <v>9322</v>
      </c>
      <c r="CM27" s="90">
        <v>8074</v>
      </c>
      <c r="CN27" s="89">
        <v>7746</v>
      </c>
      <c r="CO27" s="89">
        <v>8399</v>
      </c>
      <c r="CP27" s="89">
        <v>9565</v>
      </c>
      <c r="CQ27" s="89">
        <v>8327</v>
      </c>
      <c r="CR27" s="89">
        <v>7686</v>
      </c>
      <c r="CS27" s="89">
        <v>7249</v>
      </c>
      <c r="CT27" s="89">
        <v>7478</v>
      </c>
      <c r="CU27" s="89">
        <v>8132</v>
      </c>
      <c r="CV27" s="89">
        <v>8066</v>
      </c>
      <c r="CW27" s="89">
        <v>7569</v>
      </c>
      <c r="CX27" s="89">
        <v>7521</v>
      </c>
      <c r="CY27" s="90">
        <v>6772</v>
      </c>
      <c r="CZ27" s="89">
        <v>6522</v>
      </c>
      <c r="DA27" s="89">
        <v>6093</v>
      </c>
      <c r="DB27" s="89">
        <v>7837</v>
      </c>
      <c r="DC27" s="89">
        <v>6724</v>
      </c>
      <c r="DD27" s="89">
        <v>7104</v>
      </c>
      <c r="DE27" s="89">
        <v>6803</v>
      </c>
      <c r="DF27" s="89">
        <v>6068</v>
      </c>
      <c r="DG27" s="89">
        <v>5480</v>
      </c>
      <c r="DH27" s="89">
        <v>5606</v>
      </c>
      <c r="DI27" s="89">
        <v>5862</v>
      </c>
      <c r="DJ27" s="89">
        <v>6356</v>
      </c>
      <c r="DK27" s="90">
        <v>4787</v>
      </c>
      <c r="DL27" s="89">
        <v>6545</v>
      </c>
      <c r="DM27" s="89">
        <v>4517</v>
      </c>
      <c r="DN27" s="89">
        <v>3972</v>
      </c>
      <c r="DO27" s="89">
        <v>3264</v>
      </c>
      <c r="DP27" s="89">
        <v>3519</v>
      </c>
      <c r="DQ27" s="89">
        <v>4536</v>
      </c>
      <c r="DR27" s="89">
        <v>4783</v>
      </c>
      <c r="DS27" s="89">
        <v>3963</v>
      </c>
      <c r="DT27" s="89">
        <v>3307</v>
      </c>
      <c r="DU27" s="89">
        <v>3257</v>
      </c>
      <c r="DV27" s="89">
        <v>3032</v>
      </c>
      <c r="DW27" s="90">
        <v>2922</v>
      </c>
      <c r="DX27" s="89">
        <v>2828</v>
      </c>
      <c r="DY27" s="89">
        <v>2527</v>
      </c>
      <c r="DZ27" s="89">
        <v>2370</v>
      </c>
      <c r="EA27" s="89">
        <v>2208</v>
      </c>
      <c r="EB27" s="89">
        <v>2123</v>
      </c>
      <c r="EC27" s="89">
        <v>1703</v>
      </c>
      <c r="ED27" s="89">
        <v>2145</v>
      </c>
      <c r="EE27" s="89">
        <v>1866</v>
      </c>
      <c r="EF27" s="89">
        <v>1691</v>
      </c>
      <c r="EG27" s="89">
        <v>1528</v>
      </c>
      <c r="EH27" s="89">
        <v>1353</v>
      </c>
      <c r="EI27" s="90">
        <v>1532</v>
      </c>
      <c r="EJ27" s="89">
        <v>1453</v>
      </c>
      <c r="EK27" s="89">
        <v>1274</v>
      </c>
      <c r="EL27" s="89">
        <v>676</v>
      </c>
      <c r="EM27" s="89">
        <v>27</v>
      </c>
      <c r="EN27" s="89">
        <v>73</v>
      </c>
      <c r="EO27" s="89">
        <v>63</v>
      </c>
      <c r="EP27" s="89">
        <v>76</v>
      </c>
      <c r="EQ27" s="89">
        <v>102</v>
      </c>
      <c r="ER27" s="89">
        <v>122</v>
      </c>
      <c r="ES27" s="89">
        <v>142</v>
      </c>
      <c r="ET27" s="89">
        <v>165</v>
      </c>
      <c r="EU27" s="90">
        <v>257</v>
      </c>
      <c r="EV27" s="89">
        <v>360</v>
      </c>
      <c r="EW27" s="89">
        <v>378</v>
      </c>
      <c r="EX27" s="89">
        <v>423</v>
      </c>
      <c r="EY27" s="89">
        <v>270</v>
      </c>
      <c r="EZ27" s="89">
        <v>168</v>
      </c>
      <c r="FA27" s="89">
        <v>234</v>
      </c>
      <c r="FB27" s="89">
        <v>327</v>
      </c>
      <c r="FC27" s="89">
        <v>429</v>
      </c>
      <c r="FD27" s="89">
        <v>439</v>
      </c>
      <c r="FE27" s="89">
        <v>477</v>
      </c>
      <c r="FF27" s="89">
        <v>539</v>
      </c>
      <c r="FG27" s="90">
        <v>591</v>
      </c>
      <c r="FH27" s="89">
        <v>333</v>
      </c>
      <c r="FI27" s="89">
        <v>600</v>
      </c>
      <c r="FJ27" s="89">
        <v>610</v>
      </c>
      <c r="FK27" s="89">
        <v>599</v>
      </c>
      <c r="FL27" s="89">
        <v>520</v>
      </c>
      <c r="FM27" s="89">
        <v>465</v>
      </c>
      <c r="FN27" s="89">
        <v>654</v>
      </c>
      <c r="FO27" s="89">
        <v>682</v>
      </c>
      <c r="FP27" s="89">
        <v>775</v>
      </c>
      <c r="FQ27" s="89">
        <v>754</v>
      </c>
      <c r="FR27" s="89">
        <v>709</v>
      </c>
      <c r="FS27" s="90">
        <v>725</v>
      </c>
      <c r="FT27" s="89">
        <v>632</v>
      </c>
      <c r="FU27" s="89">
        <v>625</v>
      </c>
      <c r="FV27" s="89">
        <v>449</v>
      </c>
      <c r="FW27" s="89">
        <v>433</v>
      </c>
      <c r="FX27" s="89">
        <v>485</v>
      </c>
      <c r="FY27" s="89">
        <v>465</v>
      </c>
      <c r="FZ27" s="89">
        <v>573</v>
      </c>
      <c r="GA27" s="89"/>
      <c r="GB27" s="89"/>
      <c r="GC27" s="89"/>
      <c r="GD27" s="89"/>
      <c r="GE27" s="90"/>
    </row>
    <row r="28" spans="1:187" x14ac:dyDescent="0.25">
      <c r="A28" s="221"/>
      <c r="B28" s="81" t="s">
        <v>115</v>
      </c>
      <c r="C28" s="84">
        <v>1</v>
      </c>
      <c r="D28" s="83"/>
      <c r="E28" s="85">
        <f t="shared" ref="E28" si="21">+E26*0.45</f>
        <v>0.60750000000000004</v>
      </c>
      <c r="F28" s="85">
        <v>1.35</v>
      </c>
      <c r="G28" s="85">
        <f t="shared" ref="G28:O29" si="22">+G26*0.45</f>
        <v>1.62</v>
      </c>
      <c r="H28" s="85">
        <f t="shared" si="22"/>
        <v>2.25</v>
      </c>
      <c r="I28" s="85">
        <f t="shared" si="22"/>
        <v>3.2625000000000002</v>
      </c>
      <c r="J28" s="85">
        <f t="shared" si="22"/>
        <v>4.8375000000000004</v>
      </c>
      <c r="K28" s="85">
        <f t="shared" si="22"/>
        <v>5.4</v>
      </c>
      <c r="L28" s="85">
        <f>+M26*0.45</f>
        <v>8.3250000000000011</v>
      </c>
      <c r="M28" s="85">
        <f t="shared" si="22"/>
        <v>8.3250000000000011</v>
      </c>
      <c r="N28" s="85">
        <f t="shared" si="22"/>
        <v>12.15</v>
      </c>
      <c r="O28" s="85">
        <f t="shared" si="22"/>
        <v>12.879000000000001</v>
      </c>
      <c r="P28" s="85">
        <f t="shared" ref="P28:Q28" si="23">+P26*0.45</f>
        <v>13.743</v>
      </c>
      <c r="Q28" s="85">
        <f t="shared" si="23"/>
        <v>14.814000000000002</v>
      </c>
      <c r="R28" s="85">
        <f t="shared" ref="R28:S28" si="24">+R26*0.45</f>
        <v>16.087500000000002</v>
      </c>
      <c r="S28" s="85">
        <f t="shared" si="24"/>
        <v>17.374500000000001</v>
      </c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90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90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90"/>
      <c r="BD28" s="89">
        <v>135</v>
      </c>
      <c r="BE28" s="89">
        <v>0</v>
      </c>
      <c r="BF28" s="89">
        <v>3</v>
      </c>
      <c r="BG28" s="89">
        <v>68</v>
      </c>
      <c r="BH28" s="89">
        <v>138</v>
      </c>
      <c r="BI28" s="89">
        <v>126</v>
      </c>
      <c r="BJ28" s="89">
        <v>263</v>
      </c>
      <c r="BK28" s="89">
        <v>157</v>
      </c>
      <c r="BL28" s="89">
        <v>109</v>
      </c>
      <c r="BM28" s="89">
        <v>128</v>
      </c>
      <c r="BN28" s="89">
        <v>267</v>
      </c>
      <c r="BO28" s="90">
        <v>513</v>
      </c>
      <c r="BP28" s="89">
        <v>1337</v>
      </c>
      <c r="BQ28" s="89">
        <v>1186</v>
      </c>
      <c r="BR28" s="89">
        <v>1097</v>
      </c>
      <c r="BS28" s="89">
        <v>2270</v>
      </c>
      <c r="BT28" s="89">
        <v>2484</v>
      </c>
      <c r="BU28" s="89">
        <v>2179</v>
      </c>
      <c r="BV28" s="89">
        <v>2156</v>
      </c>
      <c r="BW28" s="89">
        <v>2388</v>
      </c>
      <c r="BX28" s="89">
        <v>2959</v>
      </c>
      <c r="BY28" s="89">
        <v>2805</v>
      </c>
      <c r="BZ28" s="89"/>
      <c r="CA28" s="90"/>
      <c r="CB28" s="89">
        <v>3414</v>
      </c>
      <c r="CC28" s="89">
        <v>3348</v>
      </c>
      <c r="CD28" s="89">
        <v>4305</v>
      </c>
      <c r="CE28" s="89">
        <v>4916</v>
      </c>
      <c r="CF28" s="89">
        <v>5153</v>
      </c>
      <c r="CG28" s="89">
        <v>5550</v>
      </c>
      <c r="CH28" s="89">
        <v>5410</v>
      </c>
      <c r="CI28" s="89">
        <v>4346</v>
      </c>
      <c r="CJ28" s="89">
        <v>8544</v>
      </c>
      <c r="CK28" s="89">
        <v>6154</v>
      </c>
      <c r="CL28" s="89">
        <v>6061</v>
      </c>
      <c r="CM28" s="90">
        <v>5783</v>
      </c>
      <c r="CN28" s="89">
        <v>4502</v>
      </c>
      <c r="CO28" s="89">
        <v>5993</v>
      </c>
      <c r="CP28" s="89">
        <v>6442</v>
      </c>
      <c r="CQ28" s="89">
        <v>8046</v>
      </c>
      <c r="CR28" s="89">
        <v>43380</v>
      </c>
      <c r="CS28" s="89">
        <v>109687</v>
      </c>
      <c r="CT28" s="89">
        <v>114984</v>
      </c>
      <c r="CU28" s="89">
        <v>135531</v>
      </c>
      <c r="CV28" s="89">
        <v>136604</v>
      </c>
      <c r="CW28" s="89">
        <v>133913</v>
      </c>
      <c r="CX28" s="89">
        <v>138367</v>
      </c>
      <c r="CY28" s="90">
        <v>132040</v>
      </c>
      <c r="CZ28" s="89">
        <v>121501</v>
      </c>
      <c r="DA28" s="89">
        <v>110329</v>
      </c>
      <c r="DB28" s="89">
        <v>149848</v>
      </c>
      <c r="DC28" s="89">
        <v>130315</v>
      </c>
      <c r="DD28" s="89">
        <v>148908</v>
      </c>
      <c r="DE28" s="89">
        <v>140464</v>
      </c>
      <c r="DF28" s="89">
        <v>132986</v>
      </c>
      <c r="DG28" s="89">
        <v>138070</v>
      </c>
      <c r="DH28" s="89">
        <v>139729</v>
      </c>
      <c r="DI28" s="89">
        <v>144539</v>
      </c>
      <c r="DJ28" s="89">
        <v>150500</v>
      </c>
      <c r="DK28" s="90">
        <v>138124</v>
      </c>
      <c r="DL28" s="89">
        <v>165727</v>
      </c>
      <c r="DM28" s="89">
        <v>162398</v>
      </c>
      <c r="DN28" s="89">
        <v>174310</v>
      </c>
      <c r="DO28" s="89">
        <v>162613</v>
      </c>
      <c r="DP28" s="89">
        <v>178300</v>
      </c>
      <c r="DQ28" s="89">
        <v>213343</v>
      </c>
      <c r="DR28" s="89">
        <v>202784</v>
      </c>
      <c r="DS28" s="89">
        <v>213642</v>
      </c>
      <c r="DT28" s="89">
        <v>192574</v>
      </c>
      <c r="DU28" s="89">
        <v>212819</v>
      </c>
      <c r="DV28" s="89">
        <v>192751</v>
      </c>
      <c r="DW28" s="90">
        <v>180698</v>
      </c>
      <c r="DX28" s="89">
        <v>176584</v>
      </c>
      <c r="DY28" s="89">
        <v>176553</v>
      </c>
      <c r="DZ28" s="89">
        <v>199519</v>
      </c>
      <c r="EA28" s="89">
        <v>195767</v>
      </c>
      <c r="EB28" s="89">
        <v>210348</v>
      </c>
      <c r="EC28" s="89">
        <v>191701</v>
      </c>
      <c r="ED28" s="89">
        <v>200221</v>
      </c>
      <c r="EE28" s="89">
        <v>191259</v>
      </c>
      <c r="EF28" s="89">
        <v>181586</v>
      </c>
      <c r="EG28" s="89">
        <v>181590</v>
      </c>
      <c r="EH28" s="89">
        <v>168985</v>
      </c>
      <c r="EI28" s="90">
        <v>163652</v>
      </c>
      <c r="EJ28" s="89">
        <v>158372</v>
      </c>
      <c r="EK28" s="89">
        <v>148265</v>
      </c>
      <c r="EL28" s="89">
        <v>97979</v>
      </c>
      <c r="EM28" s="89">
        <v>17027</v>
      </c>
      <c r="EN28" s="89">
        <v>28999</v>
      </c>
      <c r="EO28" s="89">
        <v>27678</v>
      </c>
      <c r="EP28" s="89">
        <v>24632</v>
      </c>
      <c r="EQ28" s="89">
        <v>29826</v>
      </c>
      <c r="ER28" s="89">
        <v>38057</v>
      </c>
      <c r="ES28" s="89">
        <v>51366</v>
      </c>
      <c r="ET28" s="89">
        <v>62443</v>
      </c>
      <c r="EU28" s="90">
        <v>72750</v>
      </c>
      <c r="EV28" s="89">
        <v>69483</v>
      </c>
      <c r="EW28" s="89">
        <v>71786</v>
      </c>
      <c r="EX28" s="89">
        <v>94805</v>
      </c>
      <c r="EY28" s="89">
        <v>76871</v>
      </c>
      <c r="EZ28" s="89">
        <v>65615</v>
      </c>
      <c r="FA28" s="89">
        <v>77815</v>
      </c>
      <c r="FB28" s="89">
        <v>85447</v>
      </c>
      <c r="FC28" s="89">
        <v>92312</v>
      </c>
      <c r="FD28" s="89">
        <v>102331</v>
      </c>
      <c r="FE28" s="89">
        <v>111046</v>
      </c>
      <c r="FF28" s="89">
        <v>117423</v>
      </c>
      <c r="FG28" s="90">
        <v>119187</v>
      </c>
      <c r="FH28" s="89">
        <v>89521</v>
      </c>
      <c r="FI28" s="89">
        <v>106610</v>
      </c>
      <c r="FJ28" s="89">
        <v>129781</v>
      </c>
      <c r="FK28" s="89">
        <v>135617</v>
      </c>
      <c r="FL28" s="89">
        <v>132828</v>
      </c>
      <c r="FM28" s="89">
        <v>133255</v>
      </c>
      <c r="FN28" s="89">
        <v>139023</v>
      </c>
      <c r="FO28" s="89">
        <v>2091</v>
      </c>
      <c r="FP28" s="89">
        <v>2768</v>
      </c>
      <c r="FQ28" s="89">
        <v>2567</v>
      </c>
      <c r="FR28" s="89">
        <v>2289</v>
      </c>
      <c r="FS28" s="90">
        <v>2126</v>
      </c>
      <c r="FT28" s="89">
        <v>117425</v>
      </c>
      <c r="FU28" s="89">
        <v>124158</v>
      </c>
      <c r="FV28" s="89">
        <v>132114</v>
      </c>
      <c r="FW28" s="89">
        <v>120331</v>
      </c>
      <c r="FX28" s="89">
        <v>126448</v>
      </c>
      <c r="FY28" s="89">
        <v>122714</v>
      </c>
      <c r="FZ28" s="89">
        <v>129076</v>
      </c>
      <c r="GA28" s="89"/>
      <c r="GB28" s="89"/>
      <c r="GC28" s="89"/>
      <c r="GD28" s="89"/>
      <c r="GE28" s="90"/>
    </row>
    <row r="29" spans="1:187" x14ac:dyDescent="0.25">
      <c r="A29" s="221"/>
      <c r="B29" s="81" t="s">
        <v>113</v>
      </c>
      <c r="C29" s="84">
        <v>2</v>
      </c>
      <c r="D29" s="83"/>
      <c r="E29" s="85">
        <f t="shared" ref="E29" si="25">+E27*0.45</f>
        <v>1.2150000000000001</v>
      </c>
      <c r="F29" s="85">
        <v>2.7</v>
      </c>
      <c r="G29" s="85">
        <f t="shared" si="22"/>
        <v>3.24</v>
      </c>
      <c r="H29" s="85">
        <f t="shared" si="22"/>
        <v>4.5</v>
      </c>
      <c r="I29" s="85">
        <f t="shared" si="22"/>
        <v>6.5250000000000004</v>
      </c>
      <c r="J29" s="85">
        <f t="shared" si="22"/>
        <v>9.6750000000000007</v>
      </c>
      <c r="K29" s="85">
        <f t="shared" si="22"/>
        <v>10.8</v>
      </c>
      <c r="L29" s="85">
        <f>+M27*0.45</f>
        <v>16.650000000000002</v>
      </c>
      <c r="M29" s="85">
        <f t="shared" si="22"/>
        <v>16.650000000000002</v>
      </c>
      <c r="N29" s="85">
        <f t="shared" si="22"/>
        <v>24.3</v>
      </c>
      <c r="O29" s="85">
        <f t="shared" si="22"/>
        <v>25.758000000000003</v>
      </c>
      <c r="P29" s="85">
        <f t="shared" ref="P29:Q29" si="26">+P27*0.45</f>
        <v>27.486000000000001</v>
      </c>
      <c r="Q29" s="85">
        <f t="shared" si="26"/>
        <v>29.628000000000004</v>
      </c>
      <c r="R29" s="85">
        <f t="shared" ref="R29:S29" si="27">+R27*0.45</f>
        <v>32.175000000000004</v>
      </c>
      <c r="S29" s="85">
        <f t="shared" si="27"/>
        <v>34.749000000000002</v>
      </c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90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90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90"/>
      <c r="BD29" s="89">
        <v>45</v>
      </c>
      <c r="BE29" s="89">
        <v>0</v>
      </c>
      <c r="BF29" s="89">
        <v>0</v>
      </c>
      <c r="BG29" s="89">
        <v>11</v>
      </c>
      <c r="BH29" s="89">
        <v>30</v>
      </c>
      <c r="BI29" s="89">
        <v>22</v>
      </c>
      <c r="BJ29" s="89">
        <v>27</v>
      </c>
      <c r="BK29" s="89">
        <v>21</v>
      </c>
      <c r="BL29" s="89">
        <v>10</v>
      </c>
      <c r="BM29" s="89">
        <v>4</v>
      </c>
      <c r="BN29" s="89">
        <v>11</v>
      </c>
      <c r="BO29" s="90">
        <v>22</v>
      </c>
      <c r="BP29" s="89">
        <v>164</v>
      </c>
      <c r="BQ29" s="89">
        <v>202</v>
      </c>
      <c r="BR29" s="89">
        <v>261</v>
      </c>
      <c r="BS29" s="89">
        <v>491</v>
      </c>
      <c r="BT29" s="89">
        <v>598</v>
      </c>
      <c r="BU29" s="89">
        <v>578</v>
      </c>
      <c r="BV29" s="89">
        <v>538</v>
      </c>
      <c r="BW29" s="89">
        <v>556</v>
      </c>
      <c r="BX29" s="89">
        <v>659</v>
      </c>
      <c r="BY29" s="89">
        <v>687</v>
      </c>
      <c r="BZ29" s="89"/>
      <c r="CA29" s="90"/>
      <c r="CB29" s="89">
        <v>663</v>
      </c>
      <c r="CC29" s="89">
        <v>617</v>
      </c>
      <c r="CD29" s="89">
        <v>883</v>
      </c>
      <c r="CE29" s="89">
        <v>1021</v>
      </c>
      <c r="CF29" s="89">
        <v>955</v>
      </c>
      <c r="CG29" s="89">
        <v>1303</v>
      </c>
      <c r="CH29" s="89">
        <v>1364</v>
      </c>
      <c r="CI29" s="89">
        <v>1362</v>
      </c>
      <c r="CJ29" s="89">
        <v>1499</v>
      </c>
      <c r="CK29" s="89">
        <v>1551</v>
      </c>
      <c r="CL29" s="89">
        <v>1598</v>
      </c>
      <c r="CM29" s="90">
        <v>1599</v>
      </c>
      <c r="CN29" s="89">
        <v>1114</v>
      </c>
      <c r="CO29" s="89">
        <v>1664</v>
      </c>
      <c r="CP29" s="89">
        <v>1763</v>
      </c>
      <c r="CQ29" s="89">
        <v>1889</v>
      </c>
      <c r="CR29" s="89">
        <v>22156</v>
      </c>
      <c r="CS29" s="89">
        <v>2275</v>
      </c>
      <c r="CT29" s="89">
        <v>2416</v>
      </c>
      <c r="CU29" s="89">
        <v>2607</v>
      </c>
      <c r="CV29" s="89">
        <v>2556</v>
      </c>
      <c r="CW29" s="89">
        <v>2553</v>
      </c>
      <c r="CX29" s="89">
        <v>2727</v>
      </c>
      <c r="CY29" s="90">
        <v>2496</v>
      </c>
      <c r="CZ29" s="89">
        <v>2209</v>
      </c>
      <c r="DA29" s="89">
        <v>2006</v>
      </c>
      <c r="DB29" s="89">
        <v>2609</v>
      </c>
      <c r="DC29" s="89">
        <v>2320</v>
      </c>
      <c r="DD29" s="89">
        <v>2665</v>
      </c>
      <c r="DE29" s="89">
        <v>2858</v>
      </c>
      <c r="DF29" s="89">
        <v>2541</v>
      </c>
      <c r="DG29" s="89">
        <v>2312</v>
      </c>
      <c r="DH29" s="89">
        <v>2735</v>
      </c>
      <c r="DI29" s="89">
        <v>2717</v>
      </c>
      <c r="DJ29" s="89">
        <v>2808</v>
      </c>
      <c r="DK29" s="90">
        <v>2241</v>
      </c>
      <c r="DL29" s="89">
        <v>2995</v>
      </c>
      <c r="DM29" s="89">
        <v>2304</v>
      </c>
      <c r="DN29" s="89">
        <v>2118</v>
      </c>
      <c r="DO29" s="89">
        <v>1961</v>
      </c>
      <c r="DP29" s="89">
        <v>2021</v>
      </c>
      <c r="DQ29" s="89">
        <v>2736</v>
      </c>
      <c r="DR29" s="89">
        <v>2512</v>
      </c>
      <c r="DS29" s="89">
        <v>2439</v>
      </c>
      <c r="DT29" s="89">
        <v>2070</v>
      </c>
      <c r="DU29" s="89">
        <v>2084</v>
      </c>
      <c r="DV29" s="89">
        <v>2082</v>
      </c>
      <c r="DW29" s="90">
        <v>1875</v>
      </c>
      <c r="DX29" s="89">
        <v>1721</v>
      </c>
      <c r="DY29" s="89">
        <v>1545</v>
      </c>
      <c r="DZ29" s="89">
        <v>1560</v>
      </c>
      <c r="EA29" s="89">
        <v>1402</v>
      </c>
      <c r="EB29" s="89">
        <v>1386</v>
      </c>
      <c r="EC29" s="89">
        <v>1215</v>
      </c>
      <c r="ED29" s="89">
        <v>1474</v>
      </c>
      <c r="EE29" s="89">
        <v>1203</v>
      </c>
      <c r="EF29" s="89">
        <v>1168</v>
      </c>
      <c r="EG29" s="89">
        <v>1093</v>
      </c>
      <c r="EH29" s="89">
        <v>999</v>
      </c>
      <c r="EI29" s="90">
        <v>1014</v>
      </c>
      <c r="EJ29" s="89">
        <v>929</v>
      </c>
      <c r="EK29" s="89">
        <v>965</v>
      </c>
      <c r="EL29" s="89">
        <v>607</v>
      </c>
      <c r="EM29" s="89">
        <v>23</v>
      </c>
      <c r="EN29" s="89">
        <v>50</v>
      </c>
      <c r="EO29" s="89">
        <v>60</v>
      </c>
      <c r="EP29" s="89">
        <v>53</v>
      </c>
      <c r="EQ29" s="89">
        <v>53</v>
      </c>
      <c r="ER29" s="89">
        <v>64</v>
      </c>
      <c r="ES29" s="89">
        <v>54</v>
      </c>
      <c r="ET29" s="89">
        <v>68</v>
      </c>
      <c r="EU29" s="90">
        <v>140</v>
      </c>
      <c r="EV29" s="89">
        <v>0</v>
      </c>
      <c r="EW29" s="89">
        <v>131</v>
      </c>
      <c r="EX29" s="89">
        <v>288</v>
      </c>
      <c r="EY29" s="89">
        <v>208</v>
      </c>
      <c r="EZ29" s="89">
        <v>187</v>
      </c>
      <c r="FA29" s="89">
        <v>230</v>
      </c>
      <c r="FB29" s="89">
        <v>286</v>
      </c>
      <c r="FC29" s="89">
        <v>359</v>
      </c>
      <c r="FD29" s="89">
        <v>337</v>
      </c>
      <c r="FE29" s="89">
        <v>409</v>
      </c>
      <c r="FF29" s="89">
        <v>494</v>
      </c>
      <c r="FG29" s="90">
        <v>488</v>
      </c>
      <c r="FH29" s="89">
        <v>279</v>
      </c>
      <c r="FI29" s="89">
        <v>336</v>
      </c>
      <c r="FJ29" s="89">
        <v>401</v>
      </c>
      <c r="FK29" s="89">
        <v>502</v>
      </c>
      <c r="FL29" s="89">
        <v>412</v>
      </c>
      <c r="FM29" s="89">
        <v>405</v>
      </c>
      <c r="FN29" s="89">
        <v>454</v>
      </c>
      <c r="FO29" s="89">
        <v>551</v>
      </c>
      <c r="FP29" s="89">
        <v>586</v>
      </c>
      <c r="FQ29" s="89">
        <v>596</v>
      </c>
      <c r="FR29" s="89">
        <v>596</v>
      </c>
      <c r="FS29" s="90">
        <v>572</v>
      </c>
      <c r="FT29" s="89">
        <v>443</v>
      </c>
      <c r="FU29" s="89">
        <v>508</v>
      </c>
      <c r="FV29" s="89">
        <v>438</v>
      </c>
      <c r="FW29" s="89">
        <v>349</v>
      </c>
      <c r="FX29" s="89">
        <v>443</v>
      </c>
      <c r="FY29" s="89">
        <v>430</v>
      </c>
      <c r="FZ29" s="89">
        <v>423</v>
      </c>
      <c r="GA29" s="89"/>
      <c r="GB29" s="89"/>
      <c r="GC29" s="89"/>
      <c r="GD29" s="89"/>
      <c r="GE29" s="90"/>
    </row>
    <row r="30" spans="1:187" x14ac:dyDescent="0.25">
      <c r="A30" s="221"/>
      <c r="B30" s="81" t="s">
        <v>93</v>
      </c>
      <c r="C30" s="84">
        <v>45</v>
      </c>
      <c r="D30" s="83">
        <v>57</v>
      </c>
      <c r="E30" s="83">
        <v>84</v>
      </c>
      <c r="F30" s="83">
        <v>158</v>
      </c>
      <c r="G30" s="83">
        <v>316</v>
      </c>
      <c r="H30" s="83">
        <v>420</v>
      </c>
      <c r="I30" s="83">
        <v>588</v>
      </c>
      <c r="J30" s="83">
        <f>+J24*42</f>
        <v>882</v>
      </c>
      <c r="K30" s="83">
        <f>+K24*42</f>
        <v>1008</v>
      </c>
      <c r="L30" s="85">
        <v>1092</v>
      </c>
      <c r="M30" s="85">
        <f>+M24*C30</f>
        <v>1665</v>
      </c>
      <c r="N30" s="85">
        <f t="shared" ref="N30:S30" si="28">+N24*$C$12</f>
        <v>2250</v>
      </c>
      <c r="O30" s="85">
        <f t="shared" si="28"/>
        <v>2565</v>
      </c>
      <c r="P30" s="85">
        <f t="shared" si="28"/>
        <v>2700</v>
      </c>
      <c r="Q30" s="85">
        <f t="shared" si="28"/>
        <v>2925</v>
      </c>
      <c r="R30" s="85">
        <f t="shared" si="28"/>
        <v>3150</v>
      </c>
      <c r="S30" s="85">
        <f t="shared" si="28"/>
        <v>3375</v>
      </c>
      <c r="T30" s="89">
        <f>316+3</f>
        <v>319</v>
      </c>
      <c r="U30" s="89">
        <f>352+4</f>
        <v>356</v>
      </c>
      <c r="V30" s="89">
        <f>445+3</f>
        <v>448</v>
      </c>
      <c r="W30" s="89">
        <f>497+5</f>
        <v>502</v>
      </c>
      <c r="X30" s="89">
        <f>514+3</f>
        <v>517</v>
      </c>
      <c r="Y30" s="89">
        <f>523+5</f>
        <v>528</v>
      </c>
      <c r="Z30" s="89">
        <f>464+3</f>
        <v>467</v>
      </c>
      <c r="AA30" s="89">
        <f>469+3</f>
        <v>472</v>
      </c>
      <c r="AB30" s="89">
        <f>505+3</f>
        <v>508</v>
      </c>
      <c r="AC30" s="89">
        <f>484+3</f>
        <v>487</v>
      </c>
      <c r="AD30" s="89">
        <f>479+3</f>
        <v>482</v>
      </c>
      <c r="AE30" s="90">
        <f>407+2</f>
        <v>409</v>
      </c>
      <c r="AF30" s="89">
        <f>279+3</f>
        <v>282</v>
      </c>
      <c r="AG30" s="89">
        <f>307+2</f>
        <v>309</v>
      </c>
      <c r="AH30" s="89">
        <f>331+2</f>
        <v>333</v>
      </c>
      <c r="AI30" s="89">
        <f>397+2</f>
        <v>399</v>
      </c>
      <c r="AJ30" s="89">
        <f>392+2</f>
        <v>394</v>
      </c>
      <c r="AK30" s="89">
        <f>419+2</f>
        <v>421</v>
      </c>
      <c r="AL30" s="89">
        <f>363+3</f>
        <v>366</v>
      </c>
      <c r="AM30" s="89">
        <f>338+2</f>
        <v>340</v>
      </c>
      <c r="AN30" s="89">
        <f>344+2</f>
        <v>346</v>
      </c>
      <c r="AO30" s="89">
        <f>318+4</f>
        <v>322</v>
      </c>
      <c r="AP30" s="89">
        <f>332+4</f>
        <v>336</v>
      </c>
      <c r="AQ30" s="90">
        <f>263+15</f>
        <v>278</v>
      </c>
      <c r="AR30" s="89">
        <f>194+17</f>
        <v>211</v>
      </c>
      <c r="AS30" s="89">
        <f>202+8</f>
        <v>210</v>
      </c>
      <c r="AT30" s="89">
        <f>226+15</f>
        <v>241</v>
      </c>
      <c r="AU30" s="89">
        <f>245+12</f>
        <v>257</v>
      </c>
      <c r="AV30" s="89">
        <f>267+16</f>
        <v>283</v>
      </c>
      <c r="AW30" s="89">
        <f>275+20</f>
        <v>295</v>
      </c>
      <c r="AX30" s="89">
        <f>252+21</f>
        <v>273</v>
      </c>
      <c r="AY30" s="89">
        <f>134+145</f>
        <v>279</v>
      </c>
      <c r="AZ30" s="89">
        <f>8+283</f>
        <v>291</v>
      </c>
      <c r="BA30" s="89">
        <f>3+283</f>
        <v>286</v>
      </c>
      <c r="BB30" s="89">
        <f>5+278</f>
        <v>283</v>
      </c>
      <c r="BC30" s="90">
        <f>3+238</f>
        <v>241</v>
      </c>
      <c r="BD30" s="89">
        <v>1</v>
      </c>
      <c r="BE30" s="89">
        <v>0</v>
      </c>
      <c r="BF30" s="89">
        <v>2</v>
      </c>
      <c r="BG30" s="89">
        <v>1</v>
      </c>
      <c r="BH30" s="89">
        <v>0</v>
      </c>
      <c r="BI30" s="89">
        <v>0</v>
      </c>
      <c r="BJ30" s="89">
        <v>0</v>
      </c>
      <c r="BK30" s="89">
        <v>0</v>
      </c>
      <c r="BL30" s="89">
        <v>0</v>
      </c>
      <c r="BM30" s="89">
        <v>0</v>
      </c>
      <c r="BN30" s="89">
        <v>0</v>
      </c>
      <c r="BO30" s="90">
        <v>0</v>
      </c>
      <c r="BP30" s="89">
        <v>0</v>
      </c>
      <c r="BQ30" s="89">
        <v>1</v>
      </c>
      <c r="BR30" s="89">
        <v>0</v>
      </c>
      <c r="BS30" s="89">
        <v>0</v>
      </c>
      <c r="BT30" s="89">
        <v>0</v>
      </c>
      <c r="BU30" s="89">
        <v>0</v>
      </c>
      <c r="BV30" s="89">
        <v>0</v>
      </c>
      <c r="BW30" s="89">
        <v>0</v>
      </c>
      <c r="BX30" s="89">
        <v>0</v>
      </c>
      <c r="BY30" s="89">
        <v>0</v>
      </c>
      <c r="BZ30" s="89"/>
      <c r="CA30" s="90"/>
      <c r="CB30" s="89">
        <v>0</v>
      </c>
      <c r="CC30" s="89">
        <v>0</v>
      </c>
      <c r="CD30" s="89">
        <v>0</v>
      </c>
      <c r="CE30" s="89">
        <v>0</v>
      </c>
      <c r="CF30" s="89">
        <v>0</v>
      </c>
      <c r="CG30" s="89">
        <v>0</v>
      </c>
      <c r="CH30" s="89">
        <v>1</v>
      </c>
      <c r="CI30" s="89">
        <v>0</v>
      </c>
      <c r="CJ30" s="89">
        <v>0</v>
      </c>
      <c r="CK30" s="89">
        <v>0</v>
      </c>
      <c r="CL30" s="89">
        <v>0</v>
      </c>
      <c r="CM30" s="90">
        <v>0</v>
      </c>
      <c r="CN30" s="89">
        <v>0</v>
      </c>
      <c r="CO30" s="89">
        <v>0</v>
      </c>
      <c r="CP30" s="89">
        <v>0</v>
      </c>
      <c r="CQ30" s="89">
        <v>0</v>
      </c>
      <c r="CR30" s="89">
        <v>0</v>
      </c>
      <c r="CS30" s="89">
        <v>0</v>
      </c>
      <c r="CT30" s="89">
        <v>0</v>
      </c>
      <c r="CU30" s="89">
        <v>0</v>
      </c>
      <c r="CV30" s="89">
        <v>0</v>
      </c>
      <c r="CW30" s="89">
        <v>0</v>
      </c>
      <c r="CX30" s="89">
        <v>0</v>
      </c>
      <c r="CY30" s="90">
        <v>0</v>
      </c>
      <c r="CZ30" s="89">
        <v>0</v>
      </c>
      <c r="DA30" s="89">
        <v>0</v>
      </c>
      <c r="DB30" s="89">
        <v>0</v>
      </c>
      <c r="DC30" s="89">
        <v>0</v>
      </c>
      <c r="DD30" s="89">
        <v>0</v>
      </c>
      <c r="DE30" s="89">
        <v>0</v>
      </c>
      <c r="DF30" s="89">
        <v>0</v>
      </c>
      <c r="DG30" s="89">
        <v>0</v>
      </c>
      <c r="DH30" s="89">
        <v>0</v>
      </c>
      <c r="DI30" s="89">
        <v>0</v>
      </c>
      <c r="DJ30" s="89">
        <v>0</v>
      </c>
      <c r="DK30" s="90">
        <v>0</v>
      </c>
      <c r="DL30" s="89">
        <v>0</v>
      </c>
      <c r="DM30" s="89">
        <v>0</v>
      </c>
      <c r="DN30" s="89">
        <v>0</v>
      </c>
      <c r="DO30" s="89">
        <v>0</v>
      </c>
      <c r="DP30" s="89">
        <v>0</v>
      </c>
      <c r="DQ30" s="89">
        <v>0</v>
      </c>
      <c r="DR30" s="89">
        <v>0</v>
      </c>
      <c r="DS30" s="89">
        <v>0</v>
      </c>
      <c r="DT30" s="89">
        <v>0</v>
      </c>
      <c r="DU30" s="89">
        <v>0</v>
      </c>
      <c r="DV30" s="89">
        <v>0</v>
      </c>
      <c r="DW30" s="90">
        <v>0</v>
      </c>
      <c r="DX30" s="89">
        <v>0</v>
      </c>
      <c r="DY30" s="89">
        <v>0</v>
      </c>
      <c r="DZ30" s="89">
        <v>0</v>
      </c>
      <c r="EA30" s="89">
        <v>0</v>
      </c>
      <c r="EB30" s="89">
        <v>0</v>
      </c>
      <c r="EC30" s="89">
        <v>0</v>
      </c>
      <c r="ED30" s="89">
        <v>0</v>
      </c>
      <c r="EE30" s="89">
        <v>0</v>
      </c>
      <c r="EF30" s="89">
        <v>0</v>
      </c>
      <c r="EG30" s="89">
        <v>0</v>
      </c>
      <c r="EH30" s="89">
        <v>0</v>
      </c>
      <c r="EI30" s="90">
        <v>0</v>
      </c>
      <c r="EJ30" s="89">
        <v>0</v>
      </c>
      <c r="EK30" s="89">
        <v>0</v>
      </c>
      <c r="EL30" s="89">
        <v>0</v>
      </c>
      <c r="EM30" s="89">
        <v>0</v>
      </c>
      <c r="EN30" s="89">
        <v>0</v>
      </c>
      <c r="EO30" s="89">
        <v>0</v>
      </c>
      <c r="EP30" s="89">
        <v>0</v>
      </c>
      <c r="EQ30" s="89">
        <v>0</v>
      </c>
      <c r="ER30" s="89">
        <v>0</v>
      </c>
      <c r="ES30" s="89">
        <v>0</v>
      </c>
      <c r="ET30" s="89">
        <v>0</v>
      </c>
      <c r="EU30" s="90">
        <v>0</v>
      </c>
      <c r="EV30" s="89">
        <v>0</v>
      </c>
      <c r="EW30" s="89">
        <v>0</v>
      </c>
      <c r="EX30" s="89">
        <v>0</v>
      </c>
      <c r="EY30" s="89">
        <v>0</v>
      </c>
      <c r="EZ30" s="89">
        <v>0</v>
      </c>
      <c r="FA30" s="89">
        <v>0</v>
      </c>
      <c r="FB30" s="89">
        <v>0</v>
      </c>
      <c r="FC30" s="89">
        <v>0</v>
      </c>
      <c r="FD30" s="89">
        <v>0</v>
      </c>
      <c r="FE30" s="89">
        <v>0</v>
      </c>
      <c r="FF30" s="89">
        <v>0</v>
      </c>
      <c r="FG30" s="90">
        <v>0</v>
      </c>
      <c r="FH30" s="89">
        <v>0</v>
      </c>
      <c r="FI30" s="89">
        <v>0</v>
      </c>
      <c r="FJ30" s="89">
        <v>0</v>
      </c>
      <c r="FK30" s="89">
        <v>0</v>
      </c>
      <c r="FL30" s="89">
        <v>0</v>
      </c>
      <c r="FM30" s="89">
        <v>0</v>
      </c>
      <c r="FN30" s="89">
        <v>0</v>
      </c>
      <c r="FO30" s="89">
        <v>0</v>
      </c>
      <c r="FP30" s="89">
        <v>0</v>
      </c>
      <c r="FQ30" s="89">
        <v>0</v>
      </c>
      <c r="FR30" s="89">
        <v>0</v>
      </c>
      <c r="FS30" s="90">
        <v>0</v>
      </c>
      <c r="FT30" s="89">
        <v>0</v>
      </c>
      <c r="FU30" s="89">
        <v>0</v>
      </c>
      <c r="FV30" s="89">
        <v>0</v>
      </c>
      <c r="FW30" s="89">
        <v>0</v>
      </c>
      <c r="FX30" s="89">
        <v>0</v>
      </c>
      <c r="FY30" s="89">
        <v>0</v>
      </c>
      <c r="FZ30" s="89">
        <v>0</v>
      </c>
      <c r="GA30" s="89"/>
      <c r="GB30" s="89"/>
      <c r="GC30" s="89"/>
      <c r="GD30" s="89"/>
      <c r="GE30" s="90"/>
    </row>
    <row r="31" spans="1:187" x14ac:dyDescent="0.25">
      <c r="A31" s="221"/>
      <c r="B31" s="81" t="s">
        <v>94</v>
      </c>
      <c r="C31" s="84">
        <v>45</v>
      </c>
      <c r="D31" s="83">
        <f>+D30/2</f>
        <v>28.5</v>
      </c>
      <c r="E31" s="83">
        <v>57</v>
      </c>
      <c r="F31" s="83">
        <v>76</v>
      </c>
      <c r="G31" s="83">
        <v>152</v>
      </c>
      <c r="H31" s="83">
        <v>210</v>
      </c>
      <c r="I31" s="83">
        <v>304.5</v>
      </c>
      <c r="J31" s="83">
        <f>+J26*42</f>
        <v>451.5</v>
      </c>
      <c r="K31" s="83">
        <f>+K26*42</f>
        <v>504</v>
      </c>
      <c r="L31" s="85">
        <v>556.5</v>
      </c>
      <c r="M31" s="85">
        <f>+M26*C31</f>
        <v>832.5</v>
      </c>
      <c r="N31" s="85">
        <f t="shared" ref="N31:S31" si="29">+N26*$C$13</f>
        <v>1215</v>
      </c>
      <c r="O31" s="85">
        <f t="shared" si="29"/>
        <v>1287.9000000000001</v>
      </c>
      <c r="P31" s="85">
        <f t="shared" si="29"/>
        <v>1374.3</v>
      </c>
      <c r="Q31" s="85">
        <f t="shared" si="29"/>
        <v>1481.4</v>
      </c>
      <c r="R31" s="85">
        <f t="shared" si="29"/>
        <v>1608.75</v>
      </c>
      <c r="S31" s="85">
        <f t="shared" si="29"/>
        <v>1737.45</v>
      </c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90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90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90"/>
      <c r="BD31" s="89">
        <v>186</v>
      </c>
      <c r="BE31" s="89">
        <v>173</v>
      </c>
      <c r="BF31" s="89">
        <v>199</v>
      </c>
      <c r="BG31" s="89">
        <v>204</v>
      </c>
      <c r="BH31" s="89">
        <v>214</v>
      </c>
      <c r="BI31" s="89">
        <v>254</v>
      </c>
      <c r="BJ31" s="89">
        <v>214</v>
      </c>
      <c r="BK31" s="89">
        <v>247</v>
      </c>
      <c r="BL31" s="89">
        <v>255</v>
      </c>
      <c r="BM31" s="89">
        <v>262</v>
      </c>
      <c r="BN31" s="89">
        <v>253</v>
      </c>
      <c r="BO31" s="90">
        <v>235</v>
      </c>
      <c r="BP31" s="89">
        <v>173</v>
      </c>
      <c r="BQ31" s="89">
        <v>175</v>
      </c>
      <c r="BR31" s="89">
        <v>186</v>
      </c>
      <c r="BS31" s="89">
        <v>221</v>
      </c>
      <c r="BT31" s="89">
        <v>266</v>
      </c>
      <c r="BU31" s="89">
        <v>273</v>
      </c>
      <c r="BV31" s="89">
        <v>241</v>
      </c>
      <c r="BW31" s="89">
        <v>231</v>
      </c>
      <c r="BX31" s="89">
        <v>271</v>
      </c>
      <c r="BY31" s="89">
        <v>279</v>
      </c>
      <c r="BZ31" s="89"/>
      <c r="CA31" s="90"/>
      <c r="CB31" s="89">
        <v>181</v>
      </c>
      <c r="CC31" s="89">
        <v>172</v>
      </c>
      <c r="CD31" s="89">
        <v>224</v>
      </c>
      <c r="CE31" s="89">
        <v>259</v>
      </c>
      <c r="CF31" s="89">
        <v>274</v>
      </c>
      <c r="CG31" s="89">
        <v>288</v>
      </c>
      <c r="CH31" s="89">
        <v>308</v>
      </c>
      <c r="CI31" s="89">
        <v>310</v>
      </c>
      <c r="CJ31" s="89">
        <v>332</v>
      </c>
      <c r="CK31" s="89">
        <v>338</v>
      </c>
      <c r="CL31" s="89">
        <v>339</v>
      </c>
      <c r="CM31" s="90">
        <v>262</v>
      </c>
      <c r="CN31" s="89">
        <v>227</v>
      </c>
      <c r="CO31" s="89">
        <v>212</v>
      </c>
      <c r="CP31" s="89">
        <v>281</v>
      </c>
      <c r="CQ31" s="89">
        <v>463</v>
      </c>
      <c r="CR31" s="89">
        <v>376</v>
      </c>
      <c r="CS31" s="89">
        <v>342</v>
      </c>
      <c r="CT31" s="89">
        <v>288</v>
      </c>
      <c r="CU31" s="89">
        <v>306</v>
      </c>
      <c r="CV31" s="89">
        <v>305</v>
      </c>
      <c r="CW31" s="89">
        <v>302</v>
      </c>
      <c r="CX31" s="89">
        <v>298</v>
      </c>
      <c r="CY31" s="90">
        <v>243</v>
      </c>
      <c r="CZ31" s="89">
        <v>186</v>
      </c>
      <c r="DA31" s="89">
        <v>201</v>
      </c>
      <c r="DB31" s="89">
        <v>256</v>
      </c>
      <c r="DC31" s="89">
        <v>271</v>
      </c>
      <c r="DD31" s="89">
        <v>276</v>
      </c>
      <c r="DE31" s="89">
        <v>290</v>
      </c>
      <c r="DF31" s="89">
        <v>287</v>
      </c>
      <c r="DG31" s="89">
        <v>307</v>
      </c>
      <c r="DH31" s="89">
        <v>329</v>
      </c>
      <c r="DI31" s="89">
        <v>347</v>
      </c>
      <c r="DJ31" s="89">
        <v>371</v>
      </c>
      <c r="DK31" s="90">
        <v>321</v>
      </c>
      <c r="DL31" s="89">
        <v>254</v>
      </c>
      <c r="DM31" s="89">
        <v>135</v>
      </c>
      <c r="DN31" s="89">
        <v>141</v>
      </c>
      <c r="DO31" s="89">
        <v>148</v>
      </c>
      <c r="DP31" s="89">
        <v>153</v>
      </c>
      <c r="DQ31" s="89">
        <v>159</v>
      </c>
      <c r="DR31" s="89">
        <v>145</v>
      </c>
      <c r="DS31" s="89">
        <v>141</v>
      </c>
      <c r="DT31" s="89">
        <v>135</v>
      </c>
      <c r="DU31" s="89">
        <v>125</v>
      </c>
      <c r="DV31" s="89">
        <v>128</v>
      </c>
      <c r="DW31" s="90">
        <v>107</v>
      </c>
      <c r="DX31" s="89">
        <v>77</v>
      </c>
      <c r="DY31" s="89">
        <v>54</v>
      </c>
      <c r="DZ31" s="89">
        <v>61</v>
      </c>
      <c r="EA31" s="89">
        <v>63</v>
      </c>
      <c r="EB31" s="89">
        <v>62</v>
      </c>
      <c r="EC31" s="89">
        <v>57</v>
      </c>
      <c r="ED31" s="89">
        <v>54</v>
      </c>
      <c r="EE31" s="89">
        <v>57</v>
      </c>
      <c r="EF31" s="89">
        <v>55</v>
      </c>
      <c r="EG31" s="89">
        <v>55</v>
      </c>
      <c r="EH31" s="89">
        <v>45</v>
      </c>
      <c r="EI31" s="90">
        <v>40</v>
      </c>
      <c r="EJ31" s="89">
        <v>37</v>
      </c>
      <c r="EK31" s="89">
        <v>29</v>
      </c>
      <c r="EL31" s="89">
        <v>36</v>
      </c>
      <c r="EM31" s="89">
        <v>0</v>
      </c>
      <c r="EN31" s="89">
        <v>0</v>
      </c>
      <c r="EO31" s="89">
        <v>0</v>
      </c>
      <c r="EP31" s="89">
        <v>0</v>
      </c>
      <c r="EQ31" s="89">
        <v>0</v>
      </c>
      <c r="ER31" s="89">
        <v>0</v>
      </c>
      <c r="ES31" s="89">
        <v>0</v>
      </c>
      <c r="ET31" s="89">
        <v>0</v>
      </c>
      <c r="EU31" s="90">
        <v>0</v>
      </c>
      <c r="EV31" s="89">
        <v>0</v>
      </c>
      <c r="EW31" s="89">
        <v>0</v>
      </c>
      <c r="EX31" s="89">
        <v>0</v>
      </c>
      <c r="EY31" s="89">
        <v>0</v>
      </c>
      <c r="EZ31" s="89">
        <v>0</v>
      </c>
      <c r="FA31" s="89">
        <v>0</v>
      </c>
      <c r="FB31" s="89">
        <v>0</v>
      </c>
      <c r="FC31" s="89">
        <v>0</v>
      </c>
      <c r="FD31" s="89">
        <v>0</v>
      </c>
      <c r="FE31" s="89">
        <v>0</v>
      </c>
      <c r="FF31" s="89">
        <v>0</v>
      </c>
      <c r="FG31" s="90">
        <v>0</v>
      </c>
      <c r="FH31" s="89">
        <v>0</v>
      </c>
      <c r="FI31" s="89">
        <v>0</v>
      </c>
      <c r="FJ31" s="89">
        <v>0</v>
      </c>
      <c r="FK31" s="89">
        <v>0</v>
      </c>
      <c r="FL31" s="89">
        <v>0</v>
      </c>
      <c r="FM31" s="89">
        <v>0</v>
      </c>
      <c r="FN31" s="89">
        <v>0</v>
      </c>
      <c r="FO31" s="89">
        <v>0</v>
      </c>
      <c r="FP31" s="89">
        <v>0</v>
      </c>
      <c r="FQ31" s="89">
        <v>0</v>
      </c>
      <c r="FR31" s="89">
        <v>0</v>
      </c>
      <c r="FS31" s="90">
        <v>0</v>
      </c>
      <c r="FT31" s="89">
        <v>0</v>
      </c>
      <c r="FU31" s="89">
        <v>0</v>
      </c>
      <c r="FV31" s="89">
        <v>0</v>
      </c>
      <c r="FW31" s="89">
        <v>0</v>
      </c>
      <c r="FX31" s="89">
        <v>0</v>
      </c>
      <c r="FY31" s="89">
        <v>0</v>
      </c>
      <c r="FZ31" s="89">
        <v>0</v>
      </c>
      <c r="GA31" s="89"/>
      <c r="GB31" s="89"/>
      <c r="GC31" s="89"/>
      <c r="GD31" s="89"/>
      <c r="GE31" s="90"/>
    </row>
    <row r="32" spans="1:187" x14ac:dyDescent="0.25">
      <c r="A32" s="222"/>
      <c r="B32" s="81" t="s">
        <v>95</v>
      </c>
      <c r="C32" s="91">
        <v>45</v>
      </c>
      <c r="D32" s="92"/>
      <c r="E32" s="92"/>
      <c r="F32" s="92">
        <v>57</v>
      </c>
      <c r="G32" s="92"/>
      <c r="H32" s="92"/>
      <c r="I32" s="92"/>
      <c r="J32" s="92"/>
      <c r="K32" s="92"/>
      <c r="L32" s="93"/>
      <c r="M32" s="93"/>
      <c r="N32" s="93"/>
      <c r="O32" s="93"/>
      <c r="P32" s="93"/>
      <c r="Q32" s="93"/>
      <c r="R32" s="93"/>
      <c r="S32" s="93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8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8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8"/>
      <c r="BD32" s="94">
        <v>1</v>
      </c>
      <c r="BE32" s="94">
        <v>0</v>
      </c>
      <c r="BF32" s="94">
        <v>0</v>
      </c>
      <c r="BG32" s="94">
        <v>0</v>
      </c>
      <c r="BH32" s="94">
        <v>0</v>
      </c>
      <c r="BI32" s="94">
        <v>0</v>
      </c>
      <c r="BJ32" s="94">
        <v>0</v>
      </c>
      <c r="BK32" s="94">
        <v>1</v>
      </c>
      <c r="BL32" s="94">
        <v>1</v>
      </c>
      <c r="BM32" s="94">
        <v>2</v>
      </c>
      <c r="BN32" s="94">
        <v>0</v>
      </c>
      <c r="BO32" s="98">
        <v>0</v>
      </c>
      <c r="BP32" s="94">
        <v>0</v>
      </c>
      <c r="BQ32" s="94">
        <v>0</v>
      </c>
      <c r="BR32" s="94">
        <v>0</v>
      </c>
      <c r="BS32" s="94">
        <v>0</v>
      </c>
      <c r="BT32" s="94">
        <v>0</v>
      </c>
      <c r="BU32" s="94">
        <v>0</v>
      </c>
      <c r="BV32" s="94">
        <v>0</v>
      </c>
      <c r="BW32" s="94">
        <v>0</v>
      </c>
      <c r="BX32" s="94">
        <v>0</v>
      </c>
      <c r="BY32" s="94">
        <v>0</v>
      </c>
      <c r="BZ32" s="94"/>
      <c r="CA32" s="98"/>
      <c r="CB32" s="94">
        <v>0</v>
      </c>
      <c r="CC32" s="94">
        <v>0</v>
      </c>
      <c r="CD32" s="94">
        <v>0</v>
      </c>
      <c r="CE32" s="94">
        <v>0</v>
      </c>
      <c r="CF32" s="94">
        <v>0</v>
      </c>
      <c r="CG32" s="94">
        <v>0</v>
      </c>
      <c r="CH32" s="94">
        <v>0</v>
      </c>
      <c r="CI32" s="94">
        <v>0</v>
      </c>
      <c r="CJ32" s="94">
        <v>0</v>
      </c>
      <c r="CK32" s="94">
        <v>0</v>
      </c>
      <c r="CL32" s="94">
        <v>0</v>
      </c>
      <c r="CM32" s="98">
        <v>0</v>
      </c>
      <c r="CN32" s="94"/>
      <c r="CO32" s="94">
        <v>0</v>
      </c>
      <c r="CP32" s="94">
        <v>0</v>
      </c>
      <c r="CQ32" s="94">
        <v>0</v>
      </c>
      <c r="CR32" s="94">
        <v>0</v>
      </c>
      <c r="CS32" s="94">
        <v>0</v>
      </c>
      <c r="CT32" s="94">
        <v>0</v>
      </c>
      <c r="CU32" s="94">
        <v>0</v>
      </c>
      <c r="CV32" s="94">
        <v>0</v>
      </c>
      <c r="CW32" s="94">
        <v>0</v>
      </c>
      <c r="CX32" s="94">
        <v>0</v>
      </c>
      <c r="CY32" s="98">
        <v>0</v>
      </c>
      <c r="CZ32" s="94">
        <v>0</v>
      </c>
      <c r="DA32" s="94">
        <v>0</v>
      </c>
      <c r="DB32" s="94">
        <v>0</v>
      </c>
      <c r="DC32" s="94">
        <v>0</v>
      </c>
      <c r="DD32" s="94">
        <v>0</v>
      </c>
      <c r="DE32" s="94">
        <v>0</v>
      </c>
      <c r="DF32" s="94">
        <v>0</v>
      </c>
      <c r="DG32" s="94">
        <v>0</v>
      </c>
      <c r="DH32" s="94">
        <v>0</v>
      </c>
      <c r="DI32" s="94">
        <v>0</v>
      </c>
      <c r="DJ32" s="94">
        <v>0</v>
      </c>
      <c r="DK32" s="98">
        <v>0</v>
      </c>
      <c r="DL32" s="94">
        <v>0</v>
      </c>
      <c r="DM32" s="94">
        <v>0</v>
      </c>
      <c r="DN32" s="94">
        <v>0</v>
      </c>
      <c r="DO32" s="94">
        <v>0</v>
      </c>
      <c r="DP32" s="94">
        <v>0</v>
      </c>
      <c r="DQ32" s="94">
        <v>0</v>
      </c>
      <c r="DR32" s="94">
        <v>0</v>
      </c>
      <c r="DS32" s="94">
        <v>0</v>
      </c>
      <c r="DT32" s="94">
        <v>0</v>
      </c>
      <c r="DU32" s="94">
        <v>0</v>
      </c>
      <c r="DV32" s="94">
        <v>0</v>
      </c>
      <c r="DW32" s="98">
        <v>0</v>
      </c>
      <c r="DX32" s="94">
        <v>0</v>
      </c>
      <c r="DY32" s="94">
        <v>0</v>
      </c>
      <c r="DZ32" s="94">
        <v>0</v>
      </c>
      <c r="EA32" s="94">
        <v>0</v>
      </c>
      <c r="EB32" s="94">
        <v>0</v>
      </c>
      <c r="EC32" s="94">
        <v>0</v>
      </c>
      <c r="ED32" s="94">
        <v>0</v>
      </c>
      <c r="EE32" s="94">
        <v>0</v>
      </c>
      <c r="EF32" s="94">
        <v>0</v>
      </c>
      <c r="EG32" s="94">
        <v>0</v>
      </c>
      <c r="EH32" s="94">
        <v>0</v>
      </c>
      <c r="EI32" s="98">
        <v>0</v>
      </c>
      <c r="EJ32" s="94">
        <v>0</v>
      </c>
      <c r="EK32" s="94">
        <v>0</v>
      </c>
      <c r="EL32" s="94">
        <v>0</v>
      </c>
      <c r="EM32" s="94">
        <v>0</v>
      </c>
      <c r="EN32" s="94">
        <v>0</v>
      </c>
      <c r="EO32" s="94">
        <v>0</v>
      </c>
      <c r="EP32" s="94">
        <v>0</v>
      </c>
      <c r="EQ32" s="94">
        <v>0</v>
      </c>
      <c r="ER32" s="94">
        <v>0</v>
      </c>
      <c r="ES32" s="94">
        <v>0</v>
      </c>
      <c r="ET32" s="94">
        <v>0</v>
      </c>
      <c r="EU32" s="98">
        <v>0</v>
      </c>
      <c r="EV32" s="94">
        <v>0</v>
      </c>
      <c r="EW32" s="94">
        <v>0</v>
      </c>
      <c r="EX32" s="94">
        <v>0</v>
      </c>
      <c r="EY32" s="94">
        <v>0</v>
      </c>
      <c r="EZ32" s="94">
        <v>0</v>
      </c>
      <c r="FA32" s="94">
        <v>0</v>
      </c>
      <c r="FB32" s="94">
        <v>0</v>
      </c>
      <c r="FC32" s="94">
        <v>0</v>
      </c>
      <c r="FD32" s="94">
        <v>0</v>
      </c>
      <c r="FE32" s="94">
        <v>0</v>
      </c>
      <c r="FF32" s="94">
        <v>0</v>
      </c>
      <c r="FG32" s="98">
        <v>0</v>
      </c>
      <c r="FH32" s="94">
        <v>0</v>
      </c>
      <c r="FI32" s="94">
        <v>0</v>
      </c>
      <c r="FJ32" s="94">
        <v>0</v>
      </c>
      <c r="FK32" s="94">
        <v>0</v>
      </c>
      <c r="FL32" s="94">
        <v>0</v>
      </c>
      <c r="FM32" s="94">
        <v>0</v>
      </c>
      <c r="FN32" s="94">
        <v>0</v>
      </c>
      <c r="FO32" s="94">
        <v>0</v>
      </c>
      <c r="FP32" s="94">
        <v>0</v>
      </c>
      <c r="FQ32" s="94">
        <v>0</v>
      </c>
      <c r="FR32" s="94">
        <v>0</v>
      </c>
      <c r="FS32" s="98">
        <v>0</v>
      </c>
      <c r="FT32" s="94">
        <v>0</v>
      </c>
      <c r="FU32" s="94">
        <v>0</v>
      </c>
      <c r="FV32" s="94">
        <v>0</v>
      </c>
      <c r="FW32" s="94">
        <v>0</v>
      </c>
      <c r="FX32" s="94">
        <v>0</v>
      </c>
      <c r="FY32" s="94">
        <v>0</v>
      </c>
      <c r="FZ32" s="94">
        <v>0</v>
      </c>
      <c r="GA32" s="94"/>
      <c r="GB32" s="94"/>
      <c r="GC32" s="94"/>
      <c r="GD32" s="94"/>
      <c r="GE32" s="98"/>
    </row>
    <row r="33" spans="1:187" x14ac:dyDescent="0.25">
      <c r="A33" s="99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01"/>
      <c r="BU33" s="101"/>
      <c r="BV33" s="101"/>
      <c r="BW33" s="101"/>
      <c r="BX33" s="101"/>
      <c r="BY33" s="101"/>
      <c r="BZ33" s="101"/>
      <c r="CA33" s="101"/>
      <c r="CB33" s="101"/>
      <c r="CC33" s="101"/>
      <c r="CD33" s="101"/>
      <c r="CE33" s="101"/>
      <c r="CF33" s="101"/>
      <c r="CG33" s="101"/>
      <c r="CH33" s="101"/>
      <c r="CI33" s="101"/>
      <c r="CJ33" s="101"/>
      <c r="CK33" s="101"/>
      <c r="CL33" s="101"/>
      <c r="CM33" s="101"/>
      <c r="CN33" s="101"/>
      <c r="CO33" s="101"/>
      <c r="CP33" s="101"/>
      <c r="CQ33" s="101"/>
      <c r="CR33" s="101"/>
      <c r="CS33" s="101"/>
      <c r="CT33" s="101"/>
      <c r="CU33" s="101"/>
      <c r="CV33" s="101"/>
      <c r="CW33" s="101"/>
      <c r="CX33" s="101"/>
      <c r="CY33" s="101"/>
      <c r="CZ33" s="101"/>
      <c r="DA33" s="101"/>
      <c r="DB33" s="101"/>
      <c r="DC33" s="101"/>
      <c r="DD33" s="101"/>
      <c r="DE33" s="101"/>
      <c r="DF33" s="101"/>
      <c r="DG33" s="101"/>
      <c r="DH33" s="101"/>
      <c r="DI33" s="101"/>
      <c r="DJ33" s="101"/>
      <c r="DK33" s="101"/>
      <c r="DL33" s="101"/>
      <c r="DM33" s="101"/>
      <c r="DN33" s="101"/>
      <c r="DO33" s="101"/>
      <c r="DP33" s="101"/>
      <c r="DQ33" s="101"/>
      <c r="DR33" s="101"/>
      <c r="DS33" s="101"/>
      <c r="DT33" s="101"/>
      <c r="DU33" s="101"/>
      <c r="DV33" s="101"/>
      <c r="DW33" s="101"/>
      <c r="DX33" s="101"/>
      <c r="DY33" s="101"/>
      <c r="DZ33" s="101"/>
      <c r="EA33" s="101"/>
      <c r="EB33" s="101"/>
      <c r="EC33" s="101"/>
      <c r="ED33" s="101"/>
      <c r="EE33" s="101"/>
      <c r="EF33" s="101"/>
      <c r="EG33" s="101"/>
      <c r="EH33" s="101"/>
      <c r="EI33" s="101"/>
      <c r="EJ33" s="101"/>
      <c r="EK33" s="101"/>
      <c r="EL33" s="101"/>
      <c r="EM33" s="101"/>
      <c r="EN33" s="101"/>
      <c r="EO33" s="101"/>
      <c r="EP33" s="101"/>
      <c r="EQ33" s="101"/>
      <c r="ER33" s="101"/>
      <c r="ES33" s="101"/>
      <c r="ET33" s="101"/>
      <c r="EU33" s="101"/>
      <c r="EV33" s="101"/>
      <c r="EW33" s="101"/>
      <c r="EX33" s="101"/>
      <c r="EY33" s="101"/>
      <c r="EZ33" s="101"/>
      <c r="FA33" s="101"/>
      <c r="FB33" s="101"/>
      <c r="FC33" s="101"/>
      <c r="FD33" s="101"/>
      <c r="FE33" s="101"/>
      <c r="FF33" s="101"/>
      <c r="FG33" s="101"/>
      <c r="FH33" s="101"/>
      <c r="FI33" s="101"/>
      <c r="FJ33" s="101"/>
      <c r="FK33" s="101"/>
      <c r="FL33" s="101"/>
      <c r="FM33" s="101"/>
      <c r="FN33" s="101"/>
      <c r="FO33" s="101"/>
      <c r="FP33" s="101"/>
      <c r="FQ33" s="101"/>
      <c r="FR33" s="101"/>
      <c r="FS33" s="101"/>
      <c r="FT33" s="101"/>
      <c r="FU33" s="101"/>
      <c r="FV33" s="101"/>
      <c r="FW33" s="101"/>
      <c r="FX33" s="101"/>
      <c r="FY33" s="101"/>
      <c r="FZ33" s="101"/>
      <c r="GA33" s="101"/>
      <c r="GB33" s="101"/>
      <c r="GC33" s="101"/>
      <c r="GD33" s="101"/>
      <c r="GE33" s="101"/>
    </row>
    <row r="34" spans="1:187" s="106" customFormat="1" ht="11.25" x14ac:dyDescent="0.25">
      <c r="A34" s="102"/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4"/>
      <c r="M34" s="104"/>
      <c r="N34" s="104"/>
      <c r="O34" s="104"/>
      <c r="P34" s="104"/>
      <c r="Q34" s="104"/>
      <c r="R34" s="104"/>
      <c r="S34" s="104"/>
      <c r="T34" s="105">
        <f t="shared" ref="T34:AP34" si="30">(+T6*$D$6+T7*$D$7+T8*$D$8+T9*$D$9+T10*$D$10+T15*$D$15+T16*$D$16+T17*$D$17+T18*$D$18+T19*$D$19+T24*$D$24+T25*$D$25+T26*$D$26+T27*$D$27+T28*$D$28+T11*$D$11+T20*$D$20+T29*$D$29+T12*$D$12+T13*$D$13+T21*$D$21+T22*$D$22+T30*$D$30+T31*$D$31+T14*$D$14+T23*$D$23+T32*$D$32)</f>
        <v>1540876.7</v>
      </c>
      <c r="U34" s="105">
        <f t="shared" si="30"/>
        <v>1608210.2000000002</v>
      </c>
      <c r="V34" s="105">
        <f t="shared" si="30"/>
        <v>2159043.6500000004</v>
      </c>
      <c r="W34" s="105">
        <f t="shared" si="30"/>
        <v>1971719.6500000004</v>
      </c>
      <c r="X34" s="105">
        <f t="shared" si="30"/>
        <v>1925775.8</v>
      </c>
      <c r="Y34" s="105">
        <f t="shared" si="30"/>
        <v>1992720</v>
      </c>
      <c r="Z34" s="105">
        <f t="shared" si="30"/>
        <v>1912472.0000000002</v>
      </c>
      <c r="AA34" s="105">
        <f t="shared" si="30"/>
        <v>1995627.6</v>
      </c>
      <c r="AB34" s="105">
        <f t="shared" si="30"/>
        <v>2077571.5499999998</v>
      </c>
      <c r="AC34" s="105">
        <f t="shared" si="30"/>
        <v>1817420.2000000002</v>
      </c>
      <c r="AD34" s="105">
        <f t="shared" si="30"/>
        <v>1972798.2000000004</v>
      </c>
      <c r="AE34" s="105">
        <f t="shared" si="30"/>
        <v>1583146.5</v>
      </c>
      <c r="AF34" s="105">
        <f t="shared" si="30"/>
        <v>1360326.05</v>
      </c>
      <c r="AG34" s="105">
        <f t="shared" si="30"/>
        <v>1428025.85</v>
      </c>
      <c r="AH34" s="105">
        <f t="shared" si="30"/>
        <v>1572663</v>
      </c>
      <c r="AI34" s="105">
        <f t="shared" si="30"/>
        <v>1556152.05</v>
      </c>
      <c r="AJ34" s="105">
        <f t="shared" si="30"/>
        <v>1751779.2</v>
      </c>
      <c r="AK34" s="105">
        <f t="shared" si="30"/>
        <v>1653557.9500000002</v>
      </c>
      <c r="AL34" s="105">
        <f t="shared" si="30"/>
        <v>1254589.25</v>
      </c>
      <c r="AM34" s="105">
        <f t="shared" si="30"/>
        <v>1460870.5</v>
      </c>
      <c r="AN34" s="105">
        <f t="shared" si="30"/>
        <v>1631299.85</v>
      </c>
      <c r="AO34" s="105">
        <f t="shared" si="30"/>
        <v>1581825.2000000002</v>
      </c>
      <c r="AP34" s="105">
        <f t="shared" si="30"/>
        <v>1712589.6000000003</v>
      </c>
      <c r="AQ34" s="105">
        <f t="shared" ref="AQ34:AX34" si="31">(+AQ6*$D$6+AQ7*$D$7+AQ8*$D$8+AQ9*$D$9+AQ10*$D$10+AQ15*$D$15+AQ16*$D$16+AQ17*$D$17+AQ18*$D$18+AQ19*$D$19+AQ24*$D$24+AQ25*$D$25+AQ26*$D$26+AQ27*$D$27+AQ28*$D$28+AQ11*$D$11+AQ20*$D$20+AQ29*$D$29+AQ12*$D$12+AQ13*$D$13+AQ21*$D$21+AQ22*$D$22+AQ30*$D$30+AQ31*$D$31+AQ14*$D$14+AQ23*$D$23+AQ32*$D$32)</f>
        <v>1576102.4500000002</v>
      </c>
      <c r="AR34" s="105">
        <f t="shared" si="31"/>
        <v>1417968.5499999998</v>
      </c>
      <c r="AS34" s="105">
        <f t="shared" si="31"/>
        <v>1402922.3</v>
      </c>
      <c r="AT34" s="105">
        <f t="shared" si="31"/>
        <v>1848933.1500000001</v>
      </c>
      <c r="AU34" s="105">
        <f t="shared" si="31"/>
        <v>1626292.3500000003</v>
      </c>
      <c r="AV34" s="105">
        <f t="shared" si="31"/>
        <v>1788573.6500000004</v>
      </c>
      <c r="AW34" s="105">
        <f t="shared" si="31"/>
        <v>1733218.85</v>
      </c>
      <c r="AX34" s="105">
        <f t="shared" si="31"/>
        <v>1751085.8000000003</v>
      </c>
      <c r="AY34" s="105">
        <f>((+AY6*$D$6+AY7*$D$7+AY8*$D$8+AY9*$D$9+AY10*$D$10+AY15*$D$15+AY16*$D$16+AY17*$D$17+AY18*$D$18+AY19*$D$19+AY24*$D$24+AY25*$D$25+AY26*$D$26+AY27*$D$27+AY28*$D$28+AY11*$D$11+AY20*$D$20+AY29*$D$29+AY12*$D$12+AY13*$D$13+AY21*$D$21+AY22*$D$22+AY30*$D$30+AY31*$D$31+AY14*$D$14+AY23*$D$23+AY32*$D$32)/31*5)+((+AY6*$E$6+AY7*$E$7+AY8*$E$8+AY9*$E$9+AY10*$E$10+AY15*$E$15+AY16*$E$16+AY17*$E$17+AY18*$E$18+AY19*$E$19+AY24*$E$24+AY25*$E$25+AY26*$E$26+AY27*$E$27+AY28*$E$28+AY11*$E$11+AY20*$E$20+AY29*$E$29+AY12*$E$12+AY13*$E$13+AY21*$E$21+AY22*$E$22+AY30*$E$30+AY31*$E$31+AY14*$E$14+AY23*$E$23+AY32*$E$32)/31*26)</f>
        <v>2615192.9435483874</v>
      </c>
      <c r="AZ34" s="105">
        <f>(+AZ6*$E$6+AZ7*$E$7+AZ8*$E$8+AZ9*$E$9+AZ10*$E$10+AZ15*$E$15+AZ16*$E$16+AZ17*$E$17+AZ18*$E$18+AZ19*$E$19+AZ24*$E$24+AZ25*$E$25+AZ26*$E$26+AZ27*$E$27+AZ28*$E$28+AZ11*$E$11+AZ20*$E$20+AZ29*$E$29+AZ12*$E$12+AZ13*$E$13+AZ21*$E$21+AZ22*$E$22+AZ30*$E$30+AZ31*$E$31+AZ14*$E$14+AZ23*$E$23+AZ32*$E$32)</f>
        <v>2725789.5</v>
      </c>
      <c r="BA34" s="105">
        <f>(+BA6*$E$6+BA7*$E$7+BA8*$E$8+BA9*$E$9+BA10*$E$10+BA15*$E$15+BA16*$E$16+BA17*$E$17+BA18*$E$18+BA19*$E$19+BA24*$E$24+BA25*$E$25+BA26*$E$26+BA27*$E$27+BA28*$E$28+BA11*$E$11+BA20*$E$20+BA29*$E$29+BA12*$E$12+BA13*$E$13+BA21*$E$21+BA22*$E$22+BA30*$E$30+BA31*$E$31+BA14*$E$14+BA23*$E$23+BA32*$E$32)</f>
        <v>2942906.5</v>
      </c>
      <c r="BB34" s="105">
        <f>(+BB6*$E$6+BB7*$E$7+BB8*$E$8+BB9*$E$9+BB10*$E$10+BB15*$E$15+BB16*$E$16+BB17*$E$17+BB18*$E$18+BB19*$E$19+BB24*$E$24+BB25*$E$25+BB26*$E$26+BB27*$E$27+BB28*$E$28+BB11*$E$11+BB20*$E$20+BB29*$E$29+BB12*$E$12+BB13*$E$13+BB21*$E$21+BB22*$E$22+BB30*$E$30+BB31*$E$31+BB14*$E$14+BB23*$E$23+BB32*$E$32)</f>
        <v>2639539</v>
      </c>
      <c r="BC34" s="105">
        <f>((+BC6*$E$6+BC7*$E$7+BC8*$E$8+BC9*$E$9+BC10*$E$10+BC15*$E$15+BC16*$E$16+BC17*$E$17+BC18*$E$18+BC19*$E$19+BC24*$E$24+BC25*$E$25+BC26*$E$26+BC27*$E$27+BC28*$E$28+BC11*$E$11+BC20*$E$20+BC29*$E$29+BC12*$E$12+BC13*$E$13+BC21*$E$21+BC22*$E$22+BC30*$E$30+BC31*$E$31+BC14*$E$14+BC23*$E$23+BC32*$E$32)/31*20)+((+BC6*$F$6+BC7*$F$7+BC8*$F$8+BC9*$F$9+BC10*$F$10+BC15*$F$15+BC16*$F$16+BC17*$F$17+BC18*$F$18+BC19*$F$19+BC24*$F$24+BC25*$F$25+BC26*$F$26+BC27*$F$27+BC28*$F$28+BC11*$F$11+BC20*$F$20+BC29*$F$29+BC12*$F$12+BC13*$F$13+BC21*$F$21+BC22*$F$22+BC30*$F$30+BC31*$F$31+BC14*$F$14+BC23*$F$23+BC32*$F$32)/31*11)</f>
        <v>3075085.5080645159</v>
      </c>
      <c r="BD34" s="105">
        <f>(+BD6*$F$6+BD7*$F$7+BD8*$F$8+BD9*$F$9+BD10*$F$10+BD15*$F$15+BD16*$F$16+BD17*$F$17+BD18*$F$18+BD19*$F$19+BD24*$F$24+BD25*$F$25+BD26*$F$26+BD27*$F$27+BD28*$F$28+BD11*$F$11+BD20*$F$20+BD29*$F$29+BD12*$F$12+BD13*$F$13+BD21*$F$21+BD22*$F$22+BD30*$F$30+BD31*$F$31+BD14*$F$14+BD23*$F$23+BD32*$F$32)</f>
        <v>1803150.5500000003</v>
      </c>
      <c r="BE34" s="105">
        <f t="shared" ref="BE34:BO34" si="32">(+BE6*$F$6+BE7*$F$7+BE8*$F$8+BE9*$F$9+BE10*$F$10+BE15*$F$15+BE16*$F$16+BE17*$F$17+BE18*$F$18+BE19*$F$19+BE24*$F$24+BE25*$F$25+BE26*$F$26+BE27*$F$27+BE28*$F$28+BE11*$F$11+BE20*$F$20+BE29*$F$29+BE12*$F$12+BE13*$F$13+BE21*$F$21+BE22*$F$22+BE30*$F$30+BE31*$F$31)</f>
        <v>1560559.5</v>
      </c>
      <c r="BF34" s="105">
        <f t="shared" si="32"/>
        <v>1665836.8</v>
      </c>
      <c r="BG34" s="105">
        <f t="shared" si="32"/>
        <v>1868835.65</v>
      </c>
      <c r="BH34" s="105">
        <f t="shared" si="32"/>
        <v>2402911</v>
      </c>
      <c r="BI34" s="105">
        <f t="shared" si="32"/>
        <v>1953024.2000000002</v>
      </c>
      <c r="BJ34" s="105">
        <f t="shared" si="32"/>
        <v>2331783.9500000002</v>
      </c>
      <c r="BK34" s="105">
        <f t="shared" si="32"/>
        <v>2097076.5999999999</v>
      </c>
      <c r="BL34" s="105">
        <f t="shared" si="32"/>
        <v>2065540.4999999998</v>
      </c>
      <c r="BM34" s="105">
        <f t="shared" si="32"/>
        <v>2109046.3000000003</v>
      </c>
      <c r="BN34" s="105">
        <f t="shared" si="32"/>
        <v>1871275.0999999999</v>
      </c>
      <c r="BO34" s="105">
        <f t="shared" si="32"/>
        <v>1668512.7000000002</v>
      </c>
      <c r="BP34" s="105">
        <f>(+BQ6*$F$6+BQ7*$F$7+BQ8*$F$8+BQ9*$F$9+BQ10*$F$10+BQ15*$F$15+BQ16*$F$16+BQ17*$F$17+BQ18*$F$18+BQ19*$F$19+BQ24*$F$24+BQ25*$F$25+BQ26*$F$26+BQ27*$F$27+BQ28*$F$28+BQ11*$F$11+BQ20*$F$20+BQ29*$F$29+BQ12*$F$12+BQ13*$F$13+BQ21*$F$21+BQ22*$F$22+BQ30*$F$30+BQ31*$F$31)</f>
        <v>1380943.2000000002</v>
      </c>
      <c r="BQ34" s="105">
        <f t="shared" ref="BQ34:BY34" si="33">(+BQ6*$F$6+BQ7*$F$7+BQ8*$F$8+BQ9*$F$9+BQ10*$F$10+BQ15*$F$15+BQ16*$F$16+BQ17*$F$17+BQ18*$F$18+BQ19*$F$19+BQ24*$F$24+BQ25*$F$25+BQ26*$F$26+BQ27*$F$27+BQ28*$F$28+BQ11*$F$11+BQ20*$F$20+BQ29*$F$29+BQ12*$F$12+BQ13*$F$13+BQ21*$F$21+BQ22*$F$22+BQ30*$F$30+BQ31*$F$31)</f>
        <v>1380943.2000000002</v>
      </c>
      <c r="BR34" s="105">
        <f t="shared" si="33"/>
        <v>1330234.2999999998</v>
      </c>
      <c r="BS34" s="105">
        <f t="shared" si="33"/>
        <v>1780734.2</v>
      </c>
      <c r="BT34" s="105">
        <f t="shared" si="33"/>
        <v>1644607.2</v>
      </c>
      <c r="BU34" s="105">
        <f t="shared" si="33"/>
        <v>1512182.1999999997</v>
      </c>
      <c r="BV34" s="105">
        <f t="shared" si="33"/>
        <v>1390658.05</v>
      </c>
      <c r="BW34" s="105">
        <f t="shared" si="33"/>
        <v>1571416.4</v>
      </c>
      <c r="BX34" s="105">
        <f t="shared" si="33"/>
        <v>1758235.0999999999</v>
      </c>
      <c r="BY34" s="105">
        <f t="shared" si="33"/>
        <v>1718180.1500000001</v>
      </c>
      <c r="BZ34" s="105">
        <f>+BZ36*BN41</f>
        <v>1617873.75</v>
      </c>
      <c r="CA34" s="105">
        <f>+CA36*BO41</f>
        <v>1504375</v>
      </c>
      <c r="CB34" s="105">
        <f>(+CB6*$F$6+CB7*$F$7+CB8*$F$8+CB9*$F$9+CB10*$F$10+CB15*$F$15+CB16*$F$16+CB17*$F$17+CB18*$F$18+CB19*$F$19+CB24*$F$24+CB25*$F$25+CB26*$F$26+CB27*$F$27+CB28*$F$28+CB11*$F$11+CB20*$F$20+CB29*$F$29+CB12*$F$12+CB13*$F$13+CB21*$F$21+CB22*$F$22+CB30*$F$30+CB31*$F$31)</f>
        <v>1438496.45</v>
      </c>
      <c r="CC34" s="105">
        <f t="shared" ref="CC34:CM34" si="34">(+CC6*$F$6+CC7*$F$7+CC8*$F$8+CC9*$F$9+CC10*$F$10+CC15*$F$15+CC16*$F$16+CC17*$F$17+CC18*$F$18+CC19*$F$19+CC24*$F$24+CC25*$F$25+CC26*$F$26+CC27*$F$27+CC28*$F$28+CC11*$F$11+CC20*$F$20+CC29*$F$29+CC12*$F$12+CC13*$F$13+CC21*$F$21+CC22*$F$22+CC30*$F$30+CC31*$F$31)</f>
        <v>1535640.55</v>
      </c>
      <c r="CD34" s="105">
        <f t="shared" si="34"/>
        <v>2018004.9500000002</v>
      </c>
      <c r="CE34" s="105">
        <f t="shared" si="34"/>
        <v>2175795.4000000004</v>
      </c>
      <c r="CF34" s="105">
        <f t="shared" si="34"/>
        <v>2265904.2999999998</v>
      </c>
      <c r="CG34" s="105">
        <f t="shared" si="34"/>
        <v>2438055.6</v>
      </c>
      <c r="CH34" s="105">
        <f t="shared" si="34"/>
        <v>2439062.3000000003</v>
      </c>
      <c r="CI34" s="105">
        <f t="shared" si="34"/>
        <v>2457754.3000000003</v>
      </c>
      <c r="CJ34" s="105">
        <f t="shared" si="34"/>
        <v>2665007.0999999996</v>
      </c>
      <c r="CK34" s="105">
        <f t="shared" si="34"/>
        <v>2628189.3500000006</v>
      </c>
      <c r="CL34" s="105">
        <f t="shared" si="34"/>
        <v>2557911.9000000004</v>
      </c>
      <c r="CM34" s="105">
        <f t="shared" si="34"/>
        <v>2042427.3</v>
      </c>
      <c r="CN34" s="105">
        <f>(+CN6*$F$6+CN7*$F$7+CN8*$F$8+CN9*$F$9+CN10*$F$10+CN15*$F$15+CN16*$F$16+CN17*$F$17+CN18*$F$18+CN19*$F$19+CN24*$F$24+CN25*$F$25+CN26*$F$26+CN27*$F$27+CN28*$F$28+CN11*$F$11+CN20*$F$20+CN29*$F$29+CN12*$F$12+CN13*$F$13+CN21*$F$21+CN22*$F$22+CN30*$F$30+CN31*$F$31)</f>
        <v>2011269.55</v>
      </c>
      <c r="CO34" s="105">
        <f>(+CO6*$F$6+CO7*$F$7+CO8*$F$8+CO9*$F$9+CO10*$F$10+CO15*$F$15+CO16*$F$16+CO17*$F$17+CO18*$F$18+CO19*$F$19+CO24*$F$24+CO25*$F$25+CO26*$F$26+CO27*$F$27+CO28*$F$28+CO11*$F$11+CO20*$F$20+CO29*$F$29+CO12*$F$12+CO13*$F$13+CO21*$F$21+CO22*$F$22+CO30*$F$30+CO31*$F$31)</f>
        <v>2113939.9500000002</v>
      </c>
      <c r="CP34" s="105">
        <f>(+CQ6*$F$6+CQ7*$F$7+CQ8*$F$8+CQ9*$F$9+CQ10*$F$10+CQ15*$F$15+CQ16*$F$16+CQ17*$F$17+CQ18*$F$18+CQ19*$F$19+CQ24*$F$24+CQ25*$F$25+CQ26*$F$26+CQ27*$F$27+CQ28*$F$28+CQ11*$F$11+CQ20*$F$20+CQ29*$F$29+CQ12*$F$12+CQ13*$F$13+CQ21*$F$21+CQ22*$F$22+CQ30*$F$30+CQ31*$F$31)</f>
        <v>2524671.7000000002</v>
      </c>
      <c r="CQ34" s="105">
        <f>(+CQ6*$F$6+CQ7*$F$7+CQ8*$F$8+CQ9*$F$9+CQ10*$F$10+CQ15*$F$15+CQ16*$F$16+CQ17*$F$17+CQ18*$F$18+CQ19*$F$19+CQ24*$F$24+CQ25*$F$25+CQ26*$F$26+CQ27*$F$27+CQ28*$F$28+CQ11*$F$11+CQ20*$F$20+CQ29*$F$29+CQ12*$F$12+CQ13*$F$13+CQ21*$F$21+CQ22*$F$22+CQ30*$F$30+CQ31*$F$31)*0.26666+(+CQ6*$G$6+CQ7*$G$7+CQ8*$G$8+CQ9*$G$9+CQ10*$G$10+CQ15*$G$15+CQ16*$G$16+CQ17*$G$17+CQ18*$G$18+CQ19*$G$19+CQ24*$G$24+CQ25*$G$25+CQ26*$G$26+CQ27*$G$27+CQ28*$G$28+CQ11*$G$11+CQ20*$G$20+CQ29*$G$29+CQ12*$G$12+CQ13*$G$13+CQ21*$G$21+CQ22*$G$22+CQ30*$G$30+CQ31*$G$31)*0.73333</f>
        <v>4339959.7758213002</v>
      </c>
      <c r="CR34" s="105">
        <f t="shared" ref="CR34:CY34" si="35">(+CR6*$G$6+CR7*$G$7+CR8*$G$8+CR9*$G$9+CR10*$G$10+CR15*$G$15+CR16*$G$16+CR17*$G$17+CR18*$G$18+CR19*$G$19+CR24*$G$24+CR25*$G$25+CR26*$G$26+CR27*$G$27+CR28*$G$28+CR11*$G$11+CR20*$G$20+CR29*$G$29+CR12*$G$12+CR13*$G$13+CR21*$G$21+CR22*$G$22+CR30*$G$30+CR31*$G$31)</f>
        <v>4791217.04</v>
      </c>
      <c r="CS34" s="105">
        <f t="shared" si="35"/>
        <v>4426742.7399999993</v>
      </c>
      <c r="CT34" s="105">
        <f t="shared" si="35"/>
        <v>4230543.96</v>
      </c>
      <c r="CU34" s="105">
        <f t="shared" si="35"/>
        <v>4924855.0600000005</v>
      </c>
      <c r="CV34" s="105">
        <f t="shared" si="35"/>
        <v>4852741.6800000006</v>
      </c>
      <c r="CW34" s="105">
        <f t="shared" si="35"/>
        <v>4603223.2199999988</v>
      </c>
      <c r="CX34" s="105">
        <f t="shared" si="35"/>
        <v>4615534.4000000013</v>
      </c>
      <c r="CY34" s="105">
        <f t="shared" si="35"/>
        <v>4229097.4700000007</v>
      </c>
      <c r="CZ34" s="105">
        <f>(+CZ6*$G$6+CZ7*$G$7+CZ8*$G$8+CZ9*$G$9+CZ10*$G$10+CZ15*$G$15+CZ16*$G$16+CZ17*$G$17+CZ18*$G$18+CZ19*$G$19+CZ24*$G$24+CZ25*$G$25+CZ26*$G$26+CZ27*$G$27+CZ28*$G$28+CZ11*$G$11+CZ20*$G$20+CZ29*$G$29+CZ12*$G$12+CZ13*$G$13+CZ21*$G$21+CZ22*$G$22+CZ30*$G$30+CZ31*$G$31)</f>
        <v>3800922.3400000003</v>
      </c>
      <c r="DA34" s="105">
        <f t="shared" ref="DA34:DK34" si="36">(+DA6*$G$6+DA7*$G$7+DA8*$G$8+DA9*$G$9+DA10*$G$10+DA15*$G$15+DA16*$G$16+DA17*$G$17+DA18*$G$18+DA19*$G$19+DA24*$G$24+DA25*$G$25+DA26*$G$26+DA27*$G$27+DA28*$G$28+DA11*$G$11+DA20*$G$20+DA29*$G$29+DA12*$G$12+DA13*$G$13+DA21*$G$21+DA22*$G$22+DA30*$G$30+DA31*$G$31)</f>
        <v>3492620.2500000005</v>
      </c>
      <c r="DB34" s="105">
        <f t="shared" si="36"/>
        <v>4723945.03</v>
      </c>
      <c r="DC34" s="105">
        <f t="shared" si="36"/>
        <v>4273669.51</v>
      </c>
      <c r="DD34" s="105">
        <f t="shared" si="36"/>
        <v>4973844.7299999995</v>
      </c>
      <c r="DE34" s="105">
        <f t="shared" si="36"/>
        <v>4682926.4300000006</v>
      </c>
      <c r="DF34" s="105">
        <f t="shared" si="36"/>
        <v>4888295.29</v>
      </c>
      <c r="DG34" s="105">
        <f t="shared" si="36"/>
        <v>5387935.6300000008</v>
      </c>
      <c r="DH34" s="105">
        <f t="shared" si="36"/>
        <v>5428008.2400000012</v>
      </c>
      <c r="DI34" s="105">
        <f t="shared" si="36"/>
        <v>5563465.5800000001</v>
      </c>
      <c r="DJ34" s="105">
        <f t="shared" si="36"/>
        <v>5711337.9400000004</v>
      </c>
      <c r="DK34" s="105">
        <f t="shared" si="36"/>
        <v>4883471.99</v>
      </c>
      <c r="DL34" s="105">
        <f>(+DL6*$G$6+DL7*$G$7+DL8*$G$8+DL9*$G$9+DL10*$G$10+DL15*$G$15+DL16*$G$16+DL17*$G$17+DL18*$G$18+DL19*$G$19+DL24*$G$24+DL25*$G$25+DL26*$G$26+DL27*$G$27+DL28*$G$28+DL11*$G$11+DL20*$G$20+DL29*$G$29+DL12*$G$12+DL13*$G$13+DL21*$G$21+DL22*$G$22+DL30*$G$30+DL31*$G$31)</f>
        <v>5262224.08</v>
      </c>
      <c r="DM34" s="105">
        <f t="shared" ref="DM34:DR34" si="37">(+DM6*$H$6+DM7*$H$7+DM8*$H$8+DM9*$H$9+DM10*$H$10+DM15*$H$15+DM16*$H$16+DM17*$H$17+DM18*$H$18+DM19*$H$19+DM24*$H$24+DM25*$H$25+DM26*$H$26+DM27*$H$27+DM28*$H$28+DM11*$H$11+DM20*$H$20+DM29*$H$29+DM12*$H$12+DM13*$H$13+DM21*$H$21+DM22*$H$22+DM30*$H$30+DM31*$H$31)</f>
        <v>7142125.9500000002</v>
      </c>
      <c r="DN34" s="105">
        <f t="shared" si="37"/>
        <v>8336764.7999999998</v>
      </c>
      <c r="DO34" s="105">
        <f t="shared" si="37"/>
        <v>7982334.5</v>
      </c>
      <c r="DP34" s="105">
        <f>(+DP6*$H$6+DP7*$H$7+DP8*$H$8+DP9*$H$9+DP10*$H$10+DP15*$H$15+DP16*$H$16+DP17*$H$17+DP18*$H$18+DP19*$H$19+DP24*$H$24+DP25*$H$25+DP26*$H$26+DP27*$H$27+DP28*$H$28+DP11*$H$11+DP20*$H$20+DP29*$H$29+DP12*$H$12+DP13*$H$13+DP21*$H$21+DP22*$H$22+DP30*$H$30+DP31*$H$31)</f>
        <v>8458809.1500000004</v>
      </c>
      <c r="DQ34" s="105">
        <f t="shared" si="37"/>
        <v>9246552.7000000011</v>
      </c>
      <c r="DR34" s="105">
        <f t="shared" si="37"/>
        <v>8905286.7000000011</v>
      </c>
      <c r="DS34" s="105">
        <f>(+DS6*$I$6+DS7*$I$7+DS8*$I$8+DS9*$I$9+DS10*$I$10+DS15*$I$15+DS16*$I$16+DS17*$I$17+DS18*$I$18+DS19*$I$19+DS24*$I$24+DS25*$I$25+DS26*$I$26+DS27*$I$27+DS28*$I$28+DS11*$I$11+DS20*$I$20+DS29*$I$29+DS12*$I$12+DS13*$I$13+DS21*$I$21+DS22*$I$22+DS30*$I$30+DS31*$I$31)/2+(+DS6*$H$6+DS7*$H$7+DS8*$H$8+DS9*$H$9+DS10*$H$10+DS15*$H$15+DS16*$H$16+DS17*$H$17+DS18*$H$18+DS19*$H$19+DS24*$H$24+DS25*$H$25+DS26*$H$26+DS27*$H$27+DS28*$H$28+DS11*$H$11+DS20*$H$20+DS29*$H$29+DS12*$H$12+DS13*$H$13+DS21*$H$21+DS22*$H$22+DS30*$H$30+DS31*$H$31)/2</f>
        <v>11879854.44375</v>
      </c>
      <c r="DT34" s="105">
        <f>(+DT6*$I$6+DT7*$I$7+DT8*$I$8+DT9*$I$9+DT10*$I$10+DT15*$I$15+DT16*$I$16+DT17*$I$17+DT18*$I$18+DT19*$I$19+DT24*$I$24+DT25*$I$25+DT26*$I$26+DT27*$I$27+DT28*$I$28+DT11*$I$11+DT20*$I$20+DT29*$I$29+DT12*$I$12+DT13*$I$13+DT21*$I$21+DT22*$I$22+DT30*$I$30+DT31*$I$31)</f>
        <v>12685085.112499999</v>
      </c>
      <c r="DU34" s="105">
        <f>(+DU6*$I$6+DU7*$I$7+DU8*$I$8+DU9*$I$9+DU10*$I$10+DU15*$I$15+DU16*$I$16+DU17*$I$17+DU18*$I$18+DU19*$I$19+DU24*$I$24+DU25*$I$25+DU26*$I$26+DU27*$I$27+DU28*$I$28+DU11*$I$11+DU20*$I$20+DU29*$I$29+DU12*$I$12+DU13*$I$13+DU21*$I$21+DU22*$I$22+DU30*$I$30+DU31*$I$31)</f>
        <v>13899396.6625</v>
      </c>
      <c r="DV34" s="105">
        <f>(+DV6*$I$6+DV7*$I$7+DV8*$I$8+DV9*$I$9+DV10*$I$10+DV15*$I$15+DV16*$I$16+DV17*$I$17+DV18*$I$18+DV19*$I$19+DV24*$I$24+DV25*$I$25+DV26*$I$26+DV27*$I$27+DV28*$I$28+DV11*$I$11+DV20*$I$20+DV29*$I$29+DV12*$I$12+DV13*$I$13+DV21*$I$21+DV22*$I$22+DV30*$I$30+DV31*$I$31)</f>
        <v>12327240.112500001</v>
      </c>
      <c r="DW34" s="105">
        <f>(+DW6*$I$6+DW7*$I$7+DW8*$I$8+DW9*$I$9+DW10*$I$10+DW15*$I$15+DW16*$I$16+DW17*$I$17+DW18*$I$18+DW19*$I$19+DW24*$I$24+DW25*$I$25+DW26*$I$26+DW27*$I$27+DW28*$I$28+DW11*$I$11+DW20*$I$20+DW29*$I$29+DW12*$I$12+DW13*$I$13+DW21*$I$21+DW22*$I$22+DW30*$I$30+DW31*$I$31)</f>
        <v>10969548.725</v>
      </c>
      <c r="DX34" s="105">
        <f>(+DX6*$J$6+DX7*$J$7+DX8*$J$8+DX9*$J$9+DX10*$J$10+DX15*$J$15+DX16*$J$16+DX17*$J$17+DX18*$J$18+DX19*$J$19+DX24*$J$24+DX25*$J$25+DX26*$J$26+DX27*$J$27+DX28*$J$28+DX11*$J$11+DX20*$J$20+DX29*$J$29+DX12*$J$12+DX13*$J$13+DX21*$J$21+DX22*$J$22+DX30*$J$30+DX31*$J$31)*0.6129032+(+DX6*$I$6+DX7*$I$7+DX8*$I$8+DX9*$I$9+DX10*$I$10+DX15*$I$15+DX16*$I$16+DX17*$I$17+DX18*$I$18+DX19*$I$19+DX24*$I$24+DX25*$I$25+DX26*$I$26+DX27*$I$27+DX28*$I$28+DX11*$I$11+DX20*$I$20+DX29*$I$29+DX12*$I$12+DX13*$I$13+DX21*$I$21+DX22*$I$22+DX30*$I$30+DX31*$I$31)*0.3870968</f>
        <v>13750830.020967279</v>
      </c>
      <c r="DY34" s="105">
        <f>(+DY6*$K$6+DY7*$K$7+DY8*$K$8+DY9*$K$9+DY10*$K$10+DY15*$K$15+DY16*$K$16+DY17*$K$17+DY18*$K$18+DY19*$K$19+DY24*$K$24+DY25*$K$25+DY26*$K$26+DY27*$K$27+DY28*$K$28+DY11*$K$11+DY20*$K$20+DY29*$K$29+DY12*$K$12+DY13*$K$13+DY21*$K$21+DY22*$K$22+DY30*$K$30+DY31*$K$31)/2+(+DY6*$J$6+DY7*$J$7+DY8*$J$8+DY9*$J$9+DY10*$J$10+DY15*$J$15+DY16*$J$16+DY17*$J$17+DY18*$J$18+DY19*$J$19+DY24*$J$24+DY25*$J$25+DY26*$J$26+DY27*$J$27+DY28*$J$28+DY11*$J$11+DY20*$J$20+DY29*$J$29+DY12*$J$12+DY13*$J$13+DY21*$J$21+DY22*$J$22+DY30*$J$30+DY31*$J$31)/2</f>
        <v>16644344.768749999</v>
      </c>
      <c r="DZ34" s="105">
        <f>(+DZ6*$L$6+DZ7*$L$7+DZ8*$L$8+DZ9*$L$9+DZ10*$L$10+DZ15*$L$15+DZ16*$L$16+DZ17*$L$17+DZ18*$L$18+DZ19*$L$19+DZ24*$L$24+DZ25*$L$25+DZ26*$L$26+DZ27*$L$27+DZ28*$L$28+DZ11*$L$11+DZ20*$L$20+DZ29*$L$29+DZ12*$L$12+DZ13*$L$13+DZ21*$L$21+DZ22*$L$22+DZ30*$L$30+DZ31*$L$31)/2+(+DZ6*$K$6+DZ7*$K$7+DZ8*$K$8+DZ9*$K$9+DZ10*$K$10+DZ15*$K$15+DZ16*$K$16+DZ17*$K$17+DZ18*$K$18+DZ19*$K$19+DZ24*$K$24+DZ25*$K$25+DZ26*$K$26+DZ27*$K$27+DZ28*$K$28+DZ11*$K$11+DZ20*$K$20+DZ29*$K$29+DZ12*$K$12+DZ13*$K$13+DZ21*$K$21+DZ22*$K$22+DZ30*$K$30+DZ31*$K$31)/2</f>
        <v>21547143.649999999</v>
      </c>
      <c r="EA34" s="105">
        <f t="shared" ref="EA34:FM34" si="38">+EA6*$L$6+EA7*$L$7+EA8*$L$8+EA9*$L$9+EA10*$L$10+EA15*$L$15+EA16*$L$16+EA17*$L$17+EA18*$L$18+EA19*$L$19+EA24*$L$24+EA25*$L$25+EA26*$L$26+EA27*$L$27+EA28*$L$28+EA11*$L$11+EA20*$L$20+EA29*$L$29+EA12*$L$12+EA13*$L$13+EA21*$L$21+EA22*$L$22+EA30*$L$30+EA31*$L$31</f>
        <v>22853483.150000002</v>
      </c>
      <c r="EB34" s="105">
        <f t="shared" si="38"/>
        <v>24351840.875</v>
      </c>
      <c r="EC34" s="105">
        <f t="shared" si="38"/>
        <v>21338088.362499997</v>
      </c>
      <c r="ED34" s="105">
        <f t="shared" si="38"/>
        <v>21970787.212500002</v>
      </c>
      <c r="EE34" s="105">
        <f t="shared" si="38"/>
        <v>21858909.8125</v>
      </c>
      <c r="EF34" s="105">
        <f t="shared" si="38"/>
        <v>21035618.124999996</v>
      </c>
      <c r="EG34" s="105">
        <f t="shared" si="38"/>
        <v>21383344.462499999</v>
      </c>
      <c r="EH34" s="105">
        <f t="shared" si="38"/>
        <v>19415020.112500001</v>
      </c>
      <c r="EI34" s="105">
        <f t="shared" si="38"/>
        <v>18067891.050000001</v>
      </c>
      <c r="EJ34" s="105">
        <f t="shared" si="38"/>
        <v>17213720.412500001</v>
      </c>
      <c r="EK34" s="105">
        <f t="shared" si="38"/>
        <v>16311705.1625</v>
      </c>
      <c r="EL34" s="105">
        <f t="shared" si="38"/>
        <v>11004291.450000001</v>
      </c>
      <c r="EM34" s="105">
        <f t="shared" si="38"/>
        <v>1763322.0375000001</v>
      </c>
      <c r="EN34" s="105">
        <f t="shared" si="38"/>
        <v>3011447.6624999996</v>
      </c>
      <c r="EO34" s="105">
        <f t="shared" si="38"/>
        <v>3282465.5500000003</v>
      </c>
      <c r="EP34" s="105">
        <f t="shared" si="38"/>
        <v>3096423.5</v>
      </c>
      <c r="EQ34" s="105">
        <f t="shared" si="38"/>
        <v>3708746.3875000002</v>
      </c>
      <c r="ER34" s="105">
        <f t="shared" si="38"/>
        <v>4453130.7749999994</v>
      </c>
      <c r="ES34" s="105">
        <f t="shared" si="38"/>
        <v>5433549.5999999996</v>
      </c>
      <c r="ET34" s="105">
        <f t="shared" si="38"/>
        <v>6283392.7375000007</v>
      </c>
      <c r="EU34" s="105">
        <f t="shared" si="38"/>
        <v>7009799.7874999996</v>
      </c>
      <c r="EV34" s="105">
        <f t="shared" si="38"/>
        <v>6842651.6624999996</v>
      </c>
      <c r="EW34" s="105">
        <f t="shared" si="38"/>
        <v>7002693.8375000004</v>
      </c>
      <c r="EX34" s="105">
        <f t="shared" si="38"/>
        <v>9375881.75</v>
      </c>
      <c r="EY34" s="105">
        <f t="shared" si="38"/>
        <v>7483601</v>
      </c>
      <c r="EZ34" s="105">
        <f t="shared" si="38"/>
        <v>6356368.3499999996</v>
      </c>
      <c r="FA34" s="105">
        <f t="shared" si="38"/>
        <v>8188146.8250000002</v>
      </c>
      <c r="FB34" s="105">
        <f t="shared" si="38"/>
        <v>8365491.1500000004</v>
      </c>
      <c r="FC34" s="105">
        <f t="shared" si="38"/>
        <v>9341178.875</v>
      </c>
      <c r="FD34" s="105">
        <f t="shared" si="38"/>
        <v>10773810.5625</v>
      </c>
      <c r="FE34" s="105">
        <f t="shared" si="38"/>
        <v>11556397.412499998</v>
      </c>
      <c r="FF34" s="105">
        <f t="shared" si="38"/>
        <v>12245349.4625</v>
      </c>
      <c r="FG34" s="105">
        <f t="shared" si="38"/>
        <v>12242397.487499999</v>
      </c>
      <c r="FH34" s="105">
        <f t="shared" si="38"/>
        <v>8993920.6875</v>
      </c>
      <c r="FI34" s="105">
        <f t="shared" si="38"/>
        <v>10657187.4375</v>
      </c>
      <c r="FJ34" s="105">
        <f t="shared" si="38"/>
        <v>13646815.950000001</v>
      </c>
      <c r="FK34" s="105">
        <f>+FK6*$L$6+FK7*$L$7+FK8*$L$8+FK9*$L$9+FK10*$L$10+FK15*$L$15+FK16*$L$16+FK17*$L$17+FK18*$L$18+FK19*$L$19+FK24*$L$24+FK25*$L$25+FK26*$L$26+FK27*$L$27+FK28*$L$28+FK11*$L$11+FK20*$L$20+FK29*$L$29+FK12*$L$12+FK13*$L$13+FK21*$L$21+FK22*$L$22+FK30*$L$30+FK31*$L$31</f>
        <v>14863694.612500001</v>
      </c>
      <c r="FL34" s="105">
        <f t="shared" si="38"/>
        <v>14814813.375</v>
      </c>
      <c r="FM34" s="105">
        <f t="shared" si="38"/>
        <v>14886467.112499999</v>
      </c>
      <c r="FN34" s="105">
        <f>+FN6*$L$6+FN7*$L$7+FN8*$L$8+FN9*$L$9+FN10*$L$10+FN15*$L$15+FN16*$L$16+FN17*$L$17+FN18*$L$18+FN19*$L$19+FN24*$L$24+FN25*$L$25+FN26*$L$26+FN27*$L$27+FN28*$L$28+FN11*$L$11+FN20*$L$20+FN29*$L$29+FN12*$L$12+FN13*$L$13+FN21*$L$21+FN22*$L$22+FN30*$L$30+FN31*$L$31</f>
        <v>15076467.2875</v>
      </c>
      <c r="FO34" s="105">
        <f>+FO6*$M$6+FO7*$M$7+FO8*$M$8+FO9*$M$9+FO10*$M$10+FO15*$M$15+FO16*$M$16+FO17*$M$17+FO18*$M$18+FO19*$M$19+FO24*$M$24+FO25*$M$25+FO26*$M$26+FO27*$M$27+FO28*$M$28+FO11*$M$11+FO20*$M$20+FO29*$M$29+FO12*$M$12+FO13*$M$13+FO21*$M$21+FO22*$M$22+FO30*$M$30+FO31*$M$31</f>
        <v>21492234.837499999</v>
      </c>
      <c r="FP34" s="105">
        <f>+FP6*$M$6+FP7*$M$7+FP8*$M$8+FP9*$M$9+FP10*$M$10+FP15*$M$15+FP16*$M$16+FP17*$M$17+FP18*$M$18+FP19*$M$19+FP24*$M$24+FP25*$M$25+FP26*$M$26+FP27*$M$27+FP28*$M$28+FP11*$M$11+FP20*$M$20+FP29*$M$29+FP12*$M$12+FP13*$M$13+FP21*$M$21+FP22*$M$22+FP30*$M$30+FP31*$M$31</f>
        <v>21480076.987500001</v>
      </c>
      <c r="FQ34" s="105">
        <f>+FQ6*$M$6+FQ7*$M$7+FQ8*$M$8+FQ9*$M$9+FQ10*$M$10+FQ15*$M$15+FQ16*$M$16+FQ17*$M$17+FQ18*$M$18+FQ19*$M$19+FQ24*$M$24+FQ25*$M$25+FQ26*$M$26+FQ27*$M$27+FQ28*$M$28+FQ11*$M$11+FQ20*$M$20+FQ29*$M$29+FQ12*$M$12+FQ13*$M$13+FQ21*$M$21+FQ22*$M$22+FQ30*$M$30+FQ31*$M$31</f>
        <v>20137302.362499997</v>
      </c>
      <c r="FR34" s="105">
        <f>+FR6*$M$6+FR7*$M$7+FR8*$M$8+FR9*$M$9+FR10*$M$10+FR15*$M$15+FR16*$M$16+FR17*$M$17+FR18*$M$18+FR19*$M$19+FR24*$M$24+FR25*$M$25+FR26*$M$26+FR27*$M$27+FR28*$M$28+FR11*$M$11+FR20*$M$20+FR29*$M$29+FR12*$M$12+FR13*$M$13+FR21*$M$21+FR22*$M$22+FR30*$M$30+FR31*$M$31</f>
        <v>19868723.574999999</v>
      </c>
      <c r="FS34" s="105">
        <f>+FS6*$M$6+FS7*$M$7+FS8*$M$8+FS9*$M$9+FS10*$M$10+FS15*$M$15+FS16*$M$16+FS17*$M$17+FS18*$M$18+FS19*$M$19+FS24*$M$24+FS25*$M$25+FS26*$M$26+FS27*$M$27+FS28*$M$28+FS11*$M$11+FS20*$M$20+FS29*$M$29+FS12*$M$12+FS13*$M$13+FS21*$M$21+FS22*$M$22+FS30*$M$30+FS31*$M$31</f>
        <v>17904935.474999998</v>
      </c>
      <c r="FT34" s="105">
        <f>+FT6*$N$6+FT7*$N$7+FT8*$N$8+FT9*$N$9+FT10*$N$10+FT15*$N$15+FT16*$N$16+FT17*$N$17+FT18*$N$18+FT19*$N$19+FT24*$N$24+FT25*$N$25+FT26*$N$26+FT27*$N$27+FT28*$N$28+FT11*$N$11+FT20*$N$20+FT29*$N$29+FT12*$N$12+FT13*$N$13+FT21*$N$21+FT22*$N$22+FT30*$N$30+FT31*$N$31</f>
        <v>25459612.25</v>
      </c>
      <c r="FU34" s="105">
        <f>+FU6*$N$6+FU7*$N$7+FU8*$N$8+FU9*$N$9+FU10*$N$10+FU15*$N$15+FU16*$N$16+FU17*$N$17+FU18*$N$18+FU19*$N$19+FU24*$N$24+FU25*$N$25+FU26*$N$26+FU27*$N$27+FU28*$N$28+FU11*$N$11+FU20*$N$20+FU29*$N$29+FU12*$N$12+FU13*$N$13+FU21*$N$21+FU22*$N$22+FU30*$N$30+FU31*$N$31</f>
        <v>25260375.800000001</v>
      </c>
      <c r="FV34" s="105">
        <f>+FV6*$O$6+FV7*$O$7+FV8*$O$8+FV9*$O$9+FV10*$O$10+FV15*$O$15+FV16*$O$16+FV17*$O$17+FV18*$O$18+FV19*$O$19+FV24*$O$24+FV25*$O$25+FV26*$O$26+FV27*$O$27+FV28*$O$28+FV11*$O$11+FV20*$O$20+FV29*$O$29+FV12*$O$12+FV13*$O$13+FV21*$O$21+FV22*$O$22+FV30*$O$30+FV31*$O$31</f>
        <v>34146533.423</v>
      </c>
      <c r="FW34" s="105">
        <f>+FW6*$P$6+FW7*$P$7+FW8*$P$8+FW9*$P$9+FW10*$P$10+FW15*$P$15+FW16*$P$16+FW17*$P$17+FW18*$P$18+FW19*$P$19+FW24*$P$24+FW25*$P$25+FW26*$P$26+FW27*$P$27+FW28*$P$28+FW11*$P$11+FW20*$P$20+FW29*$P$29+FW12*$P$12+FW13*$P$13+FW21*$P$21+FW22*$P$22+FW30*$P$30+FW31*$P$31</f>
        <v>34576785.083500005</v>
      </c>
      <c r="FX34" s="105">
        <f>+FX6*$Q$6+FX7*$Q$7+FX8*$Q$8+FX9*$Q$9+FX10*$Q$10+FX15*$Q$15+FX16*$Q$16+FX17*$Q$17+FX18*$Q$18+FX19*$Q$19+FX24*$Q$24+FX25*$Q$25+FX26*$Q$26+FX27*$Q$27+FX28*$Q$28+FX11*$Q$11+FX20*$Q$20+FX29*$Q$29+FX12*$Q$12+FX13*$Q$13+FX21*$Q$21+FX22*$Q$22+FX30*$Q$30+FX31*$Q$31</f>
        <v>39601114.296999998</v>
      </c>
      <c r="FY34" s="105">
        <f>+FY6*$R$6+FY7*$R$7+FY8*$R$8+FY9*$R$9+FY10*$R$10+FY15*$R$15+FY16*$R$16+FY17*$R$17+FY18*$R$18+FY19*$R$19+FY24*$R$24+FY25*$R$25+FY26*$R$26+FY27*$R$27+FY28*$R$28+FY11*$R$11+FY20*$R$20+FY29*$R$29+FY12*$R$12+FY13*$R$13+FY21*$R$21+FY22*$R$22+FY30*$R$30+FY31*$R$31</f>
        <v>41234043.655500002</v>
      </c>
      <c r="FZ34" s="105">
        <f>+FZ6*$S$6+FZ7*$S$7+FZ8*$S$8+FZ9*$S$9+FZ10*$S$10+FZ15*$S$15+FZ16*$S$16+FZ17*$S$17+FZ18*$S$18+FZ19*$S$19+FZ24*$S$24+FZ25*$S$25+FZ26*$S$26+FZ27*$S$27+FZ28*$S$28+FZ11*$S$11+FZ20*$S$20+FZ29*$S$29+FZ12*$S$12+FZ13*$S$13+FZ21*$S$21+FZ22*$S$22+FZ30*$S$30+FZ31*$S$31</f>
        <v>43856334.524999991</v>
      </c>
      <c r="GA34" s="105"/>
      <c r="GB34" s="105"/>
      <c r="GC34" s="105"/>
      <c r="GD34" s="105"/>
      <c r="GE34" s="105"/>
    </row>
    <row r="35" spans="1:187" s="156" customFormat="1" ht="11.25" x14ac:dyDescent="0.25">
      <c r="B35" s="156" t="s">
        <v>117</v>
      </c>
      <c r="T35" s="156">
        <f t="shared" ref="T35:CE35" si="39">+T6+T7*2+T8+T9*2+T10+T11*2+T15+T16*2+T17+T18*2+T19+T20*2+T24+T25*2+T26+T27*2+T28+T29*2</f>
        <v>1437426</v>
      </c>
      <c r="U35" s="156">
        <f t="shared" si="39"/>
        <v>1504551</v>
      </c>
      <c r="V35" s="156">
        <f t="shared" si="39"/>
        <v>1997079</v>
      </c>
      <c r="W35" s="156">
        <f t="shared" si="39"/>
        <v>1828244</v>
      </c>
      <c r="X35" s="156">
        <f t="shared" si="39"/>
        <v>1770526</v>
      </c>
      <c r="Y35" s="156">
        <f t="shared" si="39"/>
        <v>1840092</v>
      </c>
      <c r="Z35" s="156">
        <f t="shared" si="39"/>
        <v>1772213</v>
      </c>
      <c r="AA35" s="156">
        <f t="shared" si="39"/>
        <v>1852022</v>
      </c>
      <c r="AB35" s="156">
        <f t="shared" si="39"/>
        <v>1928917</v>
      </c>
      <c r="AC35" s="156">
        <f t="shared" si="39"/>
        <v>1668123</v>
      </c>
      <c r="AD35" s="156">
        <f t="shared" si="39"/>
        <v>1828250</v>
      </c>
      <c r="AE35" s="156">
        <f t="shared" si="39"/>
        <v>1418860</v>
      </c>
      <c r="AF35" s="156">
        <f t="shared" si="39"/>
        <v>1239230</v>
      </c>
      <c r="AG35" s="156">
        <f t="shared" si="39"/>
        <v>1315829</v>
      </c>
      <c r="AH35" s="156">
        <f t="shared" si="39"/>
        <v>1440661</v>
      </c>
      <c r="AI35" s="156">
        <f t="shared" si="39"/>
        <v>1409831</v>
      </c>
      <c r="AJ35" s="156">
        <f t="shared" si="39"/>
        <v>1604132</v>
      </c>
      <c r="AK35" s="156">
        <f t="shared" si="39"/>
        <v>1500576</v>
      </c>
      <c r="AL35" s="156">
        <f t="shared" si="39"/>
        <v>1110204</v>
      </c>
      <c r="AM35" s="156">
        <f t="shared" si="39"/>
        <v>1309338</v>
      </c>
      <c r="AN35" s="156">
        <f t="shared" si="39"/>
        <v>1475016</v>
      </c>
      <c r="AO35" s="156">
        <f t="shared" si="39"/>
        <v>1436420</v>
      </c>
      <c r="AP35" s="156">
        <f t="shared" si="39"/>
        <v>1579605</v>
      </c>
      <c r="AQ35" s="156">
        <f t="shared" si="39"/>
        <v>1442780</v>
      </c>
      <c r="AR35" s="156">
        <f t="shared" si="39"/>
        <v>1307133</v>
      </c>
      <c r="AS35" s="156">
        <f t="shared" si="39"/>
        <v>1285678</v>
      </c>
      <c r="AT35" s="156">
        <f t="shared" si="39"/>
        <v>1701980</v>
      </c>
      <c r="AU35" s="156">
        <f t="shared" si="39"/>
        <v>1476740</v>
      </c>
      <c r="AV35" s="156">
        <f t="shared" si="39"/>
        <v>1633552</v>
      </c>
      <c r="AW35" s="156">
        <f t="shared" si="39"/>
        <v>1581421</v>
      </c>
      <c r="AX35" s="156">
        <f t="shared" si="39"/>
        <v>1600280</v>
      </c>
      <c r="AY35" s="156">
        <f t="shared" si="39"/>
        <v>1467744</v>
      </c>
      <c r="AZ35" s="156">
        <f t="shared" si="39"/>
        <v>1415204</v>
      </c>
      <c r="BA35" s="156">
        <f t="shared" si="39"/>
        <v>1535569</v>
      </c>
      <c r="BB35" s="156">
        <f t="shared" si="39"/>
        <v>1365094</v>
      </c>
      <c r="BC35" s="156">
        <f t="shared" si="39"/>
        <v>1294460</v>
      </c>
      <c r="BD35" s="156">
        <f t="shared" si="39"/>
        <v>1120325</v>
      </c>
      <c r="BE35" s="156">
        <f t="shared" si="39"/>
        <v>960084</v>
      </c>
      <c r="BF35" s="156">
        <f t="shared" si="39"/>
        <v>1016054</v>
      </c>
      <c r="BG35" s="156">
        <f t="shared" si="39"/>
        <v>1146372</v>
      </c>
      <c r="BH35" s="156">
        <f t="shared" si="39"/>
        <v>1413906</v>
      </c>
      <c r="BI35" s="156">
        <f t="shared" si="39"/>
        <v>1195633</v>
      </c>
      <c r="BJ35" s="156">
        <f t="shared" si="39"/>
        <v>1442838</v>
      </c>
      <c r="BK35" s="156">
        <f t="shared" si="39"/>
        <v>1278646</v>
      </c>
      <c r="BL35" s="156">
        <f t="shared" si="39"/>
        <v>1263108</v>
      </c>
      <c r="BM35" s="156">
        <f t="shared" si="39"/>
        <v>1296250</v>
      </c>
      <c r="BN35" s="156">
        <f t="shared" si="39"/>
        <v>1141167</v>
      </c>
      <c r="BO35" s="156">
        <f t="shared" si="39"/>
        <v>1006011</v>
      </c>
      <c r="BP35" s="156">
        <f t="shared" si="39"/>
        <v>850309</v>
      </c>
      <c r="BQ35" s="156">
        <f t="shared" si="39"/>
        <v>849820</v>
      </c>
      <c r="BR35" s="156">
        <f t="shared" si="39"/>
        <v>815221</v>
      </c>
      <c r="BS35" s="156">
        <f t="shared" si="39"/>
        <v>1105594</v>
      </c>
      <c r="BT35" s="156">
        <f t="shared" si="39"/>
        <v>1011851</v>
      </c>
      <c r="BU35" s="156">
        <f t="shared" si="39"/>
        <v>928251</v>
      </c>
      <c r="BV35" s="156">
        <f t="shared" si="39"/>
        <v>863815</v>
      </c>
      <c r="BW35" s="156">
        <f t="shared" si="39"/>
        <v>975753</v>
      </c>
      <c r="BX35" s="156">
        <f t="shared" si="39"/>
        <v>1096764</v>
      </c>
      <c r="BY35" s="156">
        <f t="shared" si="39"/>
        <v>1070987</v>
      </c>
      <c r="BZ35" s="156">
        <f t="shared" si="39"/>
        <v>0</v>
      </c>
      <c r="CA35" s="156">
        <f t="shared" si="39"/>
        <v>0</v>
      </c>
      <c r="CB35" s="156">
        <f t="shared" si="39"/>
        <v>912173</v>
      </c>
      <c r="CC35" s="156">
        <f t="shared" si="39"/>
        <v>979537</v>
      </c>
      <c r="CD35" s="156">
        <f t="shared" si="39"/>
        <v>1298338</v>
      </c>
      <c r="CE35" s="156">
        <f t="shared" si="39"/>
        <v>1404721</v>
      </c>
      <c r="CF35" s="156">
        <f t="shared" ref="CF35:EQ35" si="40">+CF6+CF7*2+CF8+CF9*2+CF10+CF11*2+CF15+CF16*2+CF17+CF18*2+CF19+CF20*2+CF24+CF25*2+CF26+CF27*2+CF28+CF29*2</f>
        <v>1451394</v>
      </c>
      <c r="CG35" s="156">
        <f t="shared" si="40"/>
        <v>1559523</v>
      </c>
      <c r="CH35" s="156">
        <f t="shared" si="40"/>
        <v>1557689</v>
      </c>
      <c r="CI35" s="156">
        <f t="shared" si="40"/>
        <v>1569192</v>
      </c>
      <c r="CJ35" s="156">
        <f t="shared" si="40"/>
        <v>1711556</v>
      </c>
      <c r="CK35" s="156">
        <f t="shared" si="40"/>
        <v>1688860</v>
      </c>
      <c r="CL35" s="156">
        <f t="shared" si="40"/>
        <v>1640144</v>
      </c>
      <c r="CM35" s="156">
        <f t="shared" si="40"/>
        <v>1246466</v>
      </c>
      <c r="CN35" s="156">
        <f t="shared" si="40"/>
        <v>1298052</v>
      </c>
      <c r="CO35" s="156">
        <f t="shared" si="40"/>
        <v>1373254</v>
      </c>
      <c r="CP35" s="156">
        <f t="shared" si="40"/>
        <v>1678331</v>
      </c>
      <c r="CQ35" s="156">
        <f t="shared" si="40"/>
        <v>1630348</v>
      </c>
      <c r="CR35" s="156">
        <f t="shared" si="40"/>
        <v>1684013</v>
      </c>
      <c r="CS35" s="156">
        <f t="shared" si="40"/>
        <v>1525860</v>
      </c>
      <c r="CT35" s="156">
        <f t="shared" si="40"/>
        <v>1462456</v>
      </c>
      <c r="CU35" s="156">
        <f t="shared" si="40"/>
        <v>1738849</v>
      </c>
      <c r="CV35" s="156">
        <f t="shared" si="40"/>
        <v>1712343</v>
      </c>
      <c r="CW35" s="156">
        <f t="shared" si="40"/>
        <v>1623586</v>
      </c>
      <c r="CX35" s="156">
        <f t="shared" si="40"/>
        <v>1627816</v>
      </c>
      <c r="CY35" s="156">
        <f t="shared" si="40"/>
        <v>1498527</v>
      </c>
      <c r="CZ35" s="156">
        <f t="shared" si="40"/>
        <v>1354407</v>
      </c>
      <c r="DA35" s="156">
        <f t="shared" si="40"/>
        <v>1232506</v>
      </c>
      <c r="DB35" s="156">
        <f t="shared" si="40"/>
        <v>1681537</v>
      </c>
      <c r="DC35" s="156">
        <f t="shared" si="40"/>
        <v>1508485</v>
      </c>
      <c r="DD35" s="156">
        <f t="shared" si="40"/>
        <v>1752545</v>
      </c>
      <c r="DE35" s="156">
        <f t="shared" si="40"/>
        <v>1647164</v>
      </c>
      <c r="DF35" s="156">
        <f t="shared" si="40"/>
        <v>1750360</v>
      </c>
      <c r="DG35" s="156">
        <f t="shared" si="40"/>
        <v>1983102</v>
      </c>
      <c r="DH35" s="156">
        <f t="shared" si="40"/>
        <v>2008246</v>
      </c>
      <c r="DI35" s="156">
        <f t="shared" si="40"/>
        <v>2064615</v>
      </c>
      <c r="DJ35" s="156">
        <f t="shared" si="40"/>
        <v>2117331</v>
      </c>
      <c r="DK35" s="156">
        <f t="shared" si="40"/>
        <v>1792651</v>
      </c>
      <c r="DL35" s="156">
        <f t="shared" si="40"/>
        <v>1953238</v>
      </c>
      <c r="DM35" s="156">
        <f t="shared" si="40"/>
        <v>1982453</v>
      </c>
      <c r="DN35" s="156">
        <f t="shared" si="40"/>
        <v>2348171</v>
      </c>
      <c r="DO35" s="156">
        <f t="shared" si="40"/>
        <v>2239100</v>
      </c>
      <c r="DP35" s="156">
        <f t="shared" si="40"/>
        <v>2353630</v>
      </c>
      <c r="DQ35" s="156">
        <f t="shared" si="40"/>
        <v>2537959</v>
      </c>
      <c r="DR35" s="156">
        <f t="shared" si="40"/>
        <v>2455282</v>
      </c>
      <c r="DS35" s="156">
        <f t="shared" si="40"/>
        <v>2694545</v>
      </c>
      <c r="DT35" s="156">
        <f t="shared" si="40"/>
        <v>2439652</v>
      </c>
      <c r="DU35" s="156">
        <f t="shared" si="40"/>
        <v>2702327</v>
      </c>
      <c r="DV35" s="156">
        <f t="shared" si="40"/>
        <v>2398211</v>
      </c>
      <c r="DW35" s="156">
        <f t="shared" si="40"/>
        <v>2121061</v>
      </c>
      <c r="DX35" s="156">
        <f t="shared" si="40"/>
        <v>2061629</v>
      </c>
      <c r="DY35" s="156">
        <f t="shared" si="40"/>
        <v>2055616</v>
      </c>
      <c r="DZ35" s="156">
        <f t="shared" si="40"/>
        <v>2352842</v>
      </c>
      <c r="EA35" s="156">
        <f t="shared" si="40"/>
        <v>2334823</v>
      </c>
      <c r="EB35" s="156">
        <f t="shared" si="40"/>
        <v>2489688</v>
      </c>
      <c r="EC35" s="156">
        <f t="shared" si="40"/>
        <v>2176856</v>
      </c>
      <c r="ED35" s="156">
        <f t="shared" si="40"/>
        <v>2254026</v>
      </c>
      <c r="EE35" s="156">
        <f t="shared" si="40"/>
        <v>2256223</v>
      </c>
      <c r="EF35" s="156">
        <f t="shared" si="40"/>
        <v>2174893</v>
      </c>
      <c r="EG35" s="156">
        <f t="shared" si="40"/>
        <v>2217161</v>
      </c>
      <c r="EH35" s="156">
        <f t="shared" si="40"/>
        <v>2010942</v>
      </c>
      <c r="EI35" s="156">
        <f t="shared" si="40"/>
        <v>1865167</v>
      </c>
      <c r="EJ35" s="156">
        <f t="shared" si="40"/>
        <v>1786532</v>
      </c>
      <c r="EK35" s="156">
        <f t="shared" si="40"/>
        <v>1686191</v>
      </c>
      <c r="EL35" s="156">
        <f t="shared" si="40"/>
        <v>1130784</v>
      </c>
      <c r="EM35" s="156">
        <f t="shared" si="40"/>
        <v>179930</v>
      </c>
      <c r="EN35" s="156">
        <f t="shared" si="40"/>
        <v>311052</v>
      </c>
      <c r="EO35" s="156">
        <f t="shared" si="40"/>
        <v>335667</v>
      </c>
      <c r="EP35" s="156">
        <f t="shared" si="40"/>
        <v>312452</v>
      </c>
      <c r="EQ35" s="156">
        <f t="shared" si="40"/>
        <v>374794</v>
      </c>
      <c r="ER35" s="156">
        <f t="shared" ref="ER35:FO35" si="41">+ER6+ER7*2+ER8+ER9*2+ER10+ER11*2+ER15+ER16*2+ER17+ER18*2+ER19+ER20*2+ER24+ER25*2+ER26+ER27*2+ER28+ER29*2</f>
        <v>451539</v>
      </c>
      <c r="ES35" s="156">
        <f t="shared" si="41"/>
        <v>550851</v>
      </c>
      <c r="ET35" s="156">
        <f t="shared" si="41"/>
        <v>640120</v>
      </c>
      <c r="EU35" s="156">
        <f t="shared" si="41"/>
        <v>714577</v>
      </c>
      <c r="EV35" s="156">
        <f t="shared" si="41"/>
        <v>699131</v>
      </c>
      <c r="EW35" s="156">
        <f t="shared" si="41"/>
        <v>717592</v>
      </c>
      <c r="EX35" s="156">
        <f t="shared" si="41"/>
        <v>963870</v>
      </c>
      <c r="EY35" s="156">
        <f t="shared" si="41"/>
        <v>766033</v>
      </c>
      <c r="EZ35" s="156">
        <f t="shared" si="41"/>
        <v>649440</v>
      </c>
      <c r="FA35" s="156">
        <f t="shared" si="41"/>
        <v>831129</v>
      </c>
      <c r="FB35" s="156">
        <f t="shared" si="41"/>
        <v>857037</v>
      </c>
      <c r="FC35" s="156">
        <f t="shared" si="41"/>
        <v>956918</v>
      </c>
      <c r="FD35" s="156">
        <f t="shared" si="41"/>
        <v>1110413</v>
      </c>
      <c r="FE35" s="156">
        <f t="shared" si="41"/>
        <v>1189542</v>
      </c>
      <c r="FF35" s="156">
        <f t="shared" si="41"/>
        <v>1261503</v>
      </c>
      <c r="FG35" s="156">
        <f t="shared" si="41"/>
        <v>1254679</v>
      </c>
      <c r="FH35" s="156">
        <f t="shared" si="41"/>
        <v>920859</v>
      </c>
      <c r="FI35" s="156">
        <f t="shared" si="41"/>
        <v>1092454</v>
      </c>
      <c r="FJ35" s="156">
        <f t="shared" si="41"/>
        <v>1397814</v>
      </c>
      <c r="FK35" s="156">
        <f t="shared" si="41"/>
        <v>1527685</v>
      </c>
      <c r="FL35" s="156">
        <f t="shared" si="41"/>
        <v>1516604</v>
      </c>
      <c r="FM35" s="156">
        <f t="shared" si="41"/>
        <v>1522877</v>
      </c>
      <c r="FN35" s="156">
        <f t="shared" si="41"/>
        <v>1542584</v>
      </c>
      <c r="FO35" s="156">
        <f t="shared" si="41"/>
        <v>1618452</v>
      </c>
      <c r="FP35" s="156">
        <f t="shared" ref="FP35:FX35" si="42">+FP6+FP7*2+FP8+FP9*2+FP10+FP11*2+FP15+FP16*2+FP17+FP18*2+FP19+FP20*2+FP24+FP25*2+FP26+FP27*2+FP28+FP29*2</f>
        <v>1620415</v>
      </c>
      <c r="FQ35" s="156">
        <f t="shared" si="42"/>
        <v>1519288</v>
      </c>
      <c r="FR35" s="156">
        <f t="shared" si="42"/>
        <v>1500895</v>
      </c>
      <c r="FS35" s="156">
        <f t="shared" si="42"/>
        <v>1341999</v>
      </c>
      <c r="FT35" s="156">
        <f t="shared" si="42"/>
        <v>1357508</v>
      </c>
      <c r="FU35" s="156">
        <f t="shared" si="42"/>
        <v>1344608</v>
      </c>
      <c r="FV35" s="156">
        <f t="shared" si="42"/>
        <v>1735635</v>
      </c>
      <c r="FW35" s="156">
        <f t="shared" si="42"/>
        <v>1644853</v>
      </c>
      <c r="FX35" s="156">
        <f t="shared" si="42"/>
        <v>1739160</v>
      </c>
      <c r="FY35" s="156">
        <f t="shared" ref="FY35:FZ35" si="43">+FY6+FY7*2+FY8+FY9*2+FY10+FY11*2+FY15+FY16*2+FY17+FY18*2+FY19+FY20*2+FY24+FY25*2+FY26+FY27*2+FY28+FY29*2</f>
        <v>1667932</v>
      </c>
      <c r="FZ35" s="156">
        <f t="shared" si="43"/>
        <v>1636213</v>
      </c>
    </row>
    <row r="36" spans="1:187" s="111" customFormat="1" ht="11.25" x14ac:dyDescent="0.25">
      <c r="A36" s="109"/>
      <c r="B36" s="107" t="s">
        <v>3</v>
      </c>
      <c r="C36" s="107"/>
      <c r="D36" s="107"/>
      <c r="E36" s="107"/>
      <c r="F36" s="107"/>
      <c r="G36" s="107"/>
      <c r="H36" s="107"/>
      <c r="I36" s="107"/>
      <c r="J36" s="107"/>
      <c r="K36" s="107"/>
      <c r="L36" s="110"/>
      <c r="M36" s="110"/>
      <c r="N36" s="110"/>
      <c r="O36" s="110"/>
      <c r="P36" s="110"/>
      <c r="Q36" s="110"/>
      <c r="R36" s="110"/>
      <c r="S36" s="110"/>
      <c r="T36" s="110">
        <v>1571478</v>
      </c>
      <c r="U36" s="110">
        <v>1626299</v>
      </c>
      <c r="V36" s="110">
        <v>2062257</v>
      </c>
      <c r="W36" s="110">
        <v>2014745</v>
      </c>
      <c r="X36" s="110">
        <v>1953100</v>
      </c>
      <c r="Y36" s="110">
        <v>2041106</v>
      </c>
      <c r="Z36" s="110">
        <v>1964553</v>
      </c>
      <c r="AA36" s="110">
        <v>2041238</v>
      </c>
      <c r="AB36" s="110">
        <v>2129651</v>
      </c>
      <c r="AC36" s="110">
        <v>1851992</v>
      </c>
      <c r="AD36" s="110">
        <v>1835693</v>
      </c>
      <c r="AE36" s="110">
        <v>1577802</v>
      </c>
      <c r="AF36" s="110">
        <v>1356342</v>
      </c>
      <c r="AG36" s="110">
        <v>1418029</v>
      </c>
      <c r="AH36" s="110">
        <v>1552004</v>
      </c>
      <c r="AI36" s="110">
        <v>1546983</v>
      </c>
      <c r="AJ36" s="110">
        <v>1751812</v>
      </c>
      <c r="AK36" s="110">
        <v>1649758</v>
      </c>
      <c r="AL36" s="110">
        <v>1246735</v>
      </c>
      <c r="AM36" s="110">
        <v>1439750</v>
      </c>
      <c r="AN36" s="110">
        <v>1610394</v>
      </c>
      <c r="AO36" s="110">
        <v>1561842</v>
      </c>
      <c r="AP36" s="110">
        <v>1824928</v>
      </c>
      <c r="AQ36" s="110">
        <v>1550771</v>
      </c>
      <c r="AR36" s="110">
        <v>1397368</v>
      </c>
      <c r="AS36" s="110">
        <v>1356346</v>
      </c>
      <c r="AT36" s="110">
        <v>1805286</v>
      </c>
      <c r="AU36" s="110">
        <v>1569198</v>
      </c>
      <c r="AV36" s="110">
        <v>1749291</v>
      </c>
      <c r="AW36" s="110">
        <v>1699855</v>
      </c>
      <c r="AX36" s="110">
        <v>1710768</v>
      </c>
      <c r="AY36" s="110">
        <v>1587097</v>
      </c>
      <c r="AZ36" s="110">
        <v>1533944</v>
      </c>
      <c r="BA36" s="110">
        <v>1665385</v>
      </c>
      <c r="BB36" s="110">
        <v>1490678</v>
      </c>
      <c r="BC36" s="110">
        <v>1398202</v>
      </c>
      <c r="BD36" s="110">
        <v>1212868</v>
      </c>
      <c r="BE36" s="110">
        <v>1024276</v>
      </c>
      <c r="BF36" s="110">
        <v>1107362</v>
      </c>
      <c r="BG36" s="110">
        <v>1235892</v>
      </c>
      <c r="BH36" s="110">
        <v>1458856</v>
      </c>
      <c r="BI36" s="110">
        <v>1298158</v>
      </c>
      <c r="BJ36" s="110">
        <v>1543948</v>
      </c>
      <c r="BK36" s="110">
        <v>1389542</v>
      </c>
      <c r="BL36" s="110">
        <v>1373312</v>
      </c>
      <c r="BM36" s="110">
        <v>1409632</v>
      </c>
      <c r="BN36" s="110">
        <v>1253186</v>
      </c>
      <c r="BO36" s="110">
        <v>1112177</v>
      </c>
      <c r="BP36" s="110">
        <v>931673</v>
      </c>
      <c r="BQ36" s="110">
        <v>926022</v>
      </c>
      <c r="BR36" s="110">
        <v>891907</v>
      </c>
      <c r="BS36" s="110">
        <v>1194220</v>
      </c>
      <c r="BT36" s="110">
        <v>1120209</v>
      </c>
      <c r="BU36" s="110">
        <v>1034173</v>
      </c>
      <c r="BV36" s="110">
        <v>963863</v>
      </c>
      <c r="BW36" s="110">
        <v>979547</v>
      </c>
      <c r="BX36" s="110">
        <v>1204850</v>
      </c>
      <c r="BY36" s="110">
        <v>1185367</v>
      </c>
      <c r="BZ36" s="110">
        <v>1115775</v>
      </c>
      <c r="CA36" s="110">
        <v>1037500</v>
      </c>
      <c r="CB36" s="110">
        <v>986425</v>
      </c>
      <c r="CC36" s="110">
        <v>1040359</v>
      </c>
      <c r="CD36" s="110">
        <v>1381902</v>
      </c>
      <c r="CE36" s="110">
        <v>1504321</v>
      </c>
      <c r="CF36" s="110">
        <v>1555876</v>
      </c>
      <c r="CG36" s="110">
        <v>1670849</v>
      </c>
      <c r="CH36" s="110">
        <v>1682505</v>
      </c>
      <c r="CI36" s="110">
        <v>1693648</v>
      </c>
      <c r="CJ36" s="110">
        <v>1843400</v>
      </c>
      <c r="CK36" s="110">
        <v>1826806</v>
      </c>
      <c r="CL36" s="110">
        <v>1769528</v>
      </c>
      <c r="CM36" s="110">
        <v>1572745</v>
      </c>
      <c r="CN36" s="110">
        <v>1389914</v>
      </c>
      <c r="CO36" s="110">
        <v>1453970</v>
      </c>
      <c r="CP36" s="110">
        <v>1792097</v>
      </c>
      <c r="CQ36" s="110">
        <v>1804320</v>
      </c>
      <c r="CR36" s="110">
        <v>1810833</v>
      </c>
      <c r="CS36" s="110">
        <v>1678110</v>
      </c>
      <c r="CT36" s="110">
        <v>1596386</v>
      </c>
      <c r="CU36" s="110">
        <v>1886887</v>
      </c>
      <c r="CV36" s="110">
        <v>1865333</v>
      </c>
      <c r="CW36" s="110">
        <v>1770471</v>
      </c>
      <c r="CX36" s="110">
        <v>1772060</v>
      </c>
      <c r="CY36" s="110">
        <v>1620401</v>
      </c>
      <c r="CZ36" s="110">
        <v>1456205</v>
      </c>
      <c r="DA36" s="110">
        <v>1314820</v>
      </c>
      <c r="DB36" s="110">
        <v>1800407</v>
      </c>
      <c r="DC36" s="110">
        <v>1626639</v>
      </c>
      <c r="DD36" s="110">
        <v>1891643</v>
      </c>
      <c r="DE36" s="110">
        <v>1806700</v>
      </c>
      <c r="DF36" s="110">
        <v>1907266</v>
      </c>
      <c r="DG36" s="110">
        <v>2123132</v>
      </c>
      <c r="DH36" s="110">
        <v>2152604</v>
      </c>
      <c r="DI36" s="110">
        <v>2205700</v>
      </c>
      <c r="DJ36" s="110">
        <v>2275625</v>
      </c>
      <c r="DK36" s="110">
        <v>1912123</v>
      </c>
      <c r="DL36" s="110">
        <v>2054571</v>
      </c>
      <c r="DM36" s="110">
        <v>2035611</v>
      </c>
      <c r="DN36" s="110">
        <v>2401209</v>
      </c>
      <c r="DO36" s="110">
        <v>2293556</v>
      </c>
      <c r="DP36" s="110">
        <v>2417190</v>
      </c>
      <c r="DQ36" s="110">
        <v>2594432</v>
      </c>
      <c r="DR36" s="110">
        <v>2501359</v>
      </c>
      <c r="DS36" s="110">
        <v>2748095</v>
      </c>
      <c r="DT36" s="110">
        <v>2489097</v>
      </c>
      <c r="DU36" s="110">
        <v>2745746</v>
      </c>
      <c r="DV36" s="110">
        <v>2497249</v>
      </c>
      <c r="DW36" s="110">
        <v>2162104</v>
      </c>
      <c r="DX36" s="111">
        <v>2090619</v>
      </c>
      <c r="DY36" s="110">
        <v>2077415</v>
      </c>
      <c r="DZ36" s="110">
        <v>2378411</v>
      </c>
      <c r="EA36" s="110">
        <v>2368781</v>
      </c>
      <c r="EB36" s="110">
        <v>2528944</v>
      </c>
      <c r="EC36" s="110">
        <v>2214175</v>
      </c>
      <c r="ED36" s="110">
        <v>2289735</v>
      </c>
      <c r="EE36" s="110">
        <v>2292290</v>
      </c>
      <c r="EF36" s="110">
        <v>2209634</v>
      </c>
      <c r="EG36" s="110">
        <v>2252381</v>
      </c>
      <c r="EH36" s="110">
        <v>2044040</v>
      </c>
      <c r="EI36" s="110">
        <v>1888559</v>
      </c>
      <c r="EJ36" s="111">
        <v>1804272</v>
      </c>
      <c r="EK36" s="111">
        <v>1698808</v>
      </c>
      <c r="EL36" s="111">
        <v>1148346</v>
      </c>
      <c r="EM36" s="111">
        <v>183826</v>
      </c>
      <c r="EN36" s="111">
        <v>311052</v>
      </c>
      <c r="EO36" s="111">
        <v>335667</v>
      </c>
      <c r="EP36" s="111">
        <v>312452</v>
      </c>
      <c r="EQ36" s="111">
        <v>374798</v>
      </c>
      <c r="ER36" s="111">
        <v>451539</v>
      </c>
      <c r="ES36" s="111">
        <v>550851</v>
      </c>
      <c r="ET36" s="111">
        <v>640126</v>
      </c>
      <c r="EU36" s="111">
        <v>714580</v>
      </c>
      <c r="EV36" s="111">
        <v>699131</v>
      </c>
      <c r="EW36" s="111">
        <v>717592</v>
      </c>
      <c r="EX36" s="111">
        <v>964113</v>
      </c>
      <c r="EY36" s="111">
        <v>766592</v>
      </c>
      <c r="EZ36" s="111">
        <v>649867</v>
      </c>
      <c r="FA36" s="111">
        <v>766149</v>
      </c>
      <c r="FB36" s="111">
        <v>857546</v>
      </c>
      <c r="FC36" s="111">
        <v>957554</v>
      </c>
      <c r="FD36" s="111">
        <v>1111090</v>
      </c>
      <c r="FE36" s="111">
        <v>1190205</v>
      </c>
      <c r="FF36" s="111">
        <v>1262355</v>
      </c>
      <c r="FG36" s="111">
        <v>1255111</v>
      </c>
      <c r="FH36" s="111">
        <v>921004</v>
      </c>
      <c r="FI36" s="111">
        <v>1092620</v>
      </c>
      <c r="FJ36" s="111">
        <v>1398175</v>
      </c>
      <c r="FK36" s="111">
        <v>1528905</v>
      </c>
      <c r="FL36" s="111">
        <v>1517797</v>
      </c>
      <c r="FM36" s="111">
        <v>1524272</v>
      </c>
      <c r="FN36" s="111">
        <v>1544748</v>
      </c>
      <c r="FO36" s="111">
        <v>1765068</v>
      </c>
      <c r="FP36" s="111">
        <v>1768642</v>
      </c>
      <c r="FQ36" s="111">
        <v>1656676</v>
      </c>
      <c r="FR36" s="111">
        <v>1638024</v>
      </c>
      <c r="FS36" s="111">
        <v>1471447</v>
      </c>
      <c r="FT36" s="111">
        <v>1362794</v>
      </c>
      <c r="FU36" s="111">
        <v>1344614</v>
      </c>
      <c r="FV36" s="111">
        <v>1737961</v>
      </c>
      <c r="FW36" s="111">
        <v>1647255</v>
      </c>
      <c r="FX36" s="111">
        <v>1742355</v>
      </c>
      <c r="FY36" s="111">
        <v>1671528</v>
      </c>
      <c r="FZ36" s="111">
        <v>1639355</v>
      </c>
    </row>
    <row r="37" spans="1:187" s="106" customFormat="1" ht="11.25" x14ac:dyDescent="0.25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8"/>
      <c r="M37" s="108"/>
      <c r="N37" s="108"/>
      <c r="O37" s="108"/>
      <c r="P37" s="108"/>
      <c r="Q37" s="108"/>
      <c r="R37" s="108"/>
      <c r="S37" s="108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19"/>
      <c r="BI37" s="119"/>
      <c r="BJ37" s="108"/>
      <c r="BK37" s="108"/>
      <c r="BL37" s="108"/>
      <c r="BM37" s="108"/>
      <c r="BN37" s="108"/>
      <c r="BO37" s="108"/>
      <c r="BP37" s="108"/>
      <c r="BQ37" s="108"/>
      <c r="BR37" s="108"/>
      <c r="BS37" s="108"/>
      <c r="BT37" s="108"/>
      <c r="BU37" s="108"/>
      <c r="BV37" s="108"/>
      <c r="BW37" s="108"/>
      <c r="BX37" s="108"/>
      <c r="BY37" s="108"/>
      <c r="BZ37" s="108"/>
      <c r="CA37" s="108"/>
      <c r="CB37" s="108"/>
      <c r="CC37" s="108"/>
      <c r="CD37" s="108"/>
      <c r="CE37" s="108"/>
      <c r="CF37" s="108"/>
      <c r="CG37" s="108"/>
      <c r="CH37" s="108"/>
      <c r="CI37" s="108"/>
      <c r="CJ37" s="108"/>
      <c r="CK37" s="108"/>
      <c r="CL37" s="108"/>
      <c r="CM37" s="108"/>
      <c r="CN37" s="108"/>
      <c r="CO37" s="108"/>
      <c r="CP37" s="108"/>
      <c r="CQ37" s="108"/>
      <c r="CR37" s="108"/>
      <c r="CS37" s="108"/>
      <c r="CT37" s="108"/>
      <c r="CU37" s="108"/>
      <c r="CV37" s="108"/>
      <c r="CW37" s="108"/>
      <c r="CX37" s="108"/>
      <c r="CY37" s="108"/>
      <c r="CZ37" s="108"/>
      <c r="DA37" s="108"/>
      <c r="DB37" s="108"/>
      <c r="DC37" s="108"/>
      <c r="DD37" s="108"/>
      <c r="DE37" s="108"/>
      <c r="DF37" s="108"/>
      <c r="DG37" s="108"/>
      <c r="DH37" s="108"/>
      <c r="DI37" s="108"/>
      <c r="DJ37" s="108"/>
      <c r="DK37" s="108"/>
      <c r="DL37" s="108"/>
      <c r="DM37" s="108"/>
      <c r="DN37" s="108"/>
      <c r="DO37" s="108"/>
      <c r="DP37" s="108"/>
      <c r="DQ37" s="108"/>
      <c r="DR37" s="108"/>
      <c r="DS37" s="108"/>
      <c r="DT37" s="108"/>
      <c r="DU37" s="108"/>
      <c r="DV37" s="108"/>
      <c r="DW37" s="108"/>
      <c r="DX37" s="108"/>
      <c r="DY37" s="108"/>
      <c r="DZ37" s="108"/>
      <c r="EA37" s="108"/>
      <c r="EB37" s="108"/>
      <c r="EC37" s="108"/>
      <c r="ED37" s="108"/>
      <c r="EE37" s="108"/>
      <c r="EF37" s="108"/>
      <c r="EG37" s="108"/>
      <c r="EH37" s="108"/>
      <c r="EI37" s="108"/>
      <c r="EJ37" s="108"/>
      <c r="EK37" s="108"/>
      <c r="EL37" s="108"/>
      <c r="EM37" s="111"/>
      <c r="EN37" s="111"/>
      <c r="EO37" s="111"/>
      <c r="EP37" s="111"/>
      <c r="EQ37" s="111"/>
      <c r="ER37" s="111"/>
      <c r="ES37" s="111"/>
      <c r="ET37" s="111"/>
      <c r="EU37" s="111"/>
      <c r="EV37" s="111"/>
      <c r="EW37" s="111"/>
      <c r="EX37" s="111"/>
      <c r="EY37" s="111"/>
      <c r="EZ37" s="111"/>
      <c r="FA37" s="111"/>
      <c r="FB37" s="111"/>
      <c r="FC37" s="111"/>
      <c r="FD37" s="111"/>
      <c r="FE37" s="111"/>
      <c r="FF37" s="111"/>
      <c r="FG37" s="111"/>
      <c r="FH37" s="111"/>
      <c r="FI37" s="111"/>
      <c r="FJ37" s="111"/>
      <c r="FK37" s="111"/>
      <c r="FL37" s="111"/>
      <c r="FM37" s="111"/>
      <c r="FN37" s="111"/>
      <c r="FO37" s="111"/>
      <c r="FT37" s="111"/>
      <c r="FX37" s="166"/>
      <c r="FY37" s="166"/>
    </row>
    <row r="38" spans="1:187" s="106" customFormat="1" ht="11.25" x14ac:dyDescent="0.25">
      <c r="A38" s="102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  <c r="BC38" s="108"/>
      <c r="BD38" s="108"/>
      <c r="BE38" s="108"/>
      <c r="BF38" s="108"/>
      <c r="BG38" s="108"/>
      <c r="BH38" s="108"/>
      <c r="BI38" s="108"/>
      <c r="BJ38" s="108"/>
      <c r="BK38" s="108"/>
      <c r="BL38" s="108"/>
      <c r="BM38" s="108"/>
      <c r="BN38" s="108"/>
      <c r="BO38" s="108"/>
      <c r="BP38" s="108"/>
      <c r="BQ38" s="108"/>
      <c r="BR38" s="108"/>
      <c r="BS38" s="108"/>
      <c r="BT38" s="108"/>
      <c r="BU38" s="108"/>
      <c r="BV38" s="108"/>
      <c r="BW38" s="108"/>
      <c r="BX38" s="108"/>
      <c r="BY38" s="108"/>
      <c r="BZ38" s="108"/>
      <c r="CA38" s="108"/>
      <c r="CB38" s="108"/>
      <c r="CC38" s="108"/>
      <c r="CD38" s="108"/>
      <c r="CE38" s="108"/>
      <c r="CF38" s="108"/>
      <c r="CG38" s="108"/>
      <c r="CH38" s="108"/>
      <c r="CI38" s="108"/>
      <c r="CJ38" s="108"/>
      <c r="CK38" s="108"/>
      <c r="CL38" s="108"/>
      <c r="CM38" s="108"/>
      <c r="CN38" s="108"/>
      <c r="CO38" s="108"/>
      <c r="CP38" s="108"/>
      <c r="CQ38" s="108"/>
      <c r="CR38" s="108"/>
      <c r="CS38" s="108"/>
      <c r="CT38" s="108"/>
      <c r="CU38" s="108"/>
      <c r="CV38" s="108"/>
      <c r="CW38" s="108"/>
      <c r="CX38" s="108"/>
      <c r="CY38" s="108"/>
      <c r="CZ38" s="108"/>
      <c r="DA38" s="108"/>
      <c r="DB38" s="108"/>
      <c r="DC38" s="108"/>
      <c r="DD38" s="108"/>
      <c r="DE38" s="108"/>
      <c r="DF38" s="108"/>
      <c r="DG38" s="108"/>
      <c r="DH38" s="108"/>
      <c r="DI38" s="108"/>
      <c r="DJ38" s="108"/>
      <c r="DK38" s="108"/>
      <c r="DL38" s="108"/>
      <c r="DM38" s="108"/>
      <c r="DN38" s="108"/>
      <c r="DO38" s="108"/>
      <c r="DP38" s="108"/>
      <c r="DQ38" s="108"/>
      <c r="DR38" s="108"/>
      <c r="DS38" s="108"/>
      <c r="DT38" s="108"/>
      <c r="DU38" s="108"/>
      <c r="DV38" s="108"/>
      <c r="DW38" s="108"/>
      <c r="DX38" s="108"/>
      <c r="DY38" s="108"/>
      <c r="DZ38" s="108"/>
      <c r="EA38" s="108"/>
      <c r="EB38" s="108"/>
      <c r="EC38" s="108"/>
      <c r="ED38" s="108"/>
      <c r="EE38" s="108"/>
      <c r="EF38" s="108"/>
      <c r="EG38" s="108"/>
      <c r="EH38" s="108"/>
      <c r="EI38" s="108"/>
      <c r="EJ38" s="108"/>
      <c r="EK38" s="108"/>
      <c r="EL38" s="108"/>
      <c r="EM38" s="108"/>
      <c r="EN38" s="108"/>
      <c r="EO38" s="108"/>
      <c r="EP38" s="108"/>
      <c r="EQ38" s="108"/>
      <c r="ER38" s="108"/>
      <c r="ES38" s="108"/>
      <c r="ET38" s="108"/>
      <c r="EU38" s="108"/>
      <c r="FX38" s="166"/>
      <c r="FY38" s="166"/>
    </row>
    <row r="39" spans="1:187" s="106" customFormat="1" ht="11.25" x14ac:dyDescent="0.25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8"/>
      <c r="M39" s="108"/>
      <c r="N39" s="108"/>
      <c r="O39" s="108"/>
      <c r="P39" s="108"/>
      <c r="Q39" s="108"/>
      <c r="R39" s="108"/>
      <c r="S39" s="108"/>
      <c r="T39" s="112">
        <f t="shared" ref="T39:AE39" si="44">+T34/T36</f>
        <v>0.98052705796708572</v>
      </c>
      <c r="U39" s="112">
        <f t="shared" si="44"/>
        <v>0.98887732206685253</v>
      </c>
      <c r="V39" s="112">
        <f t="shared" si="44"/>
        <v>1.0469323900949301</v>
      </c>
      <c r="W39" s="112">
        <f t="shared" si="44"/>
        <v>0.97864476645927911</v>
      </c>
      <c r="X39" s="112">
        <f t="shared" si="44"/>
        <v>0.9860098305258308</v>
      </c>
      <c r="Y39" s="112">
        <f t="shared" si="44"/>
        <v>0.9762942247977322</v>
      </c>
      <c r="Z39" s="112">
        <f t="shared" si="44"/>
        <v>0.97348964370011914</v>
      </c>
      <c r="AA39" s="112">
        <f t="shared" si="44"/>
        <v>0.97765552081628904</v>
      </c>
      <c r="AB39" s="112">
        <f t="shared" si="44"/>
        <v>0.97554554713424868</v>
      </c>
      <c r="AC39" s="112">
        <f t="shared" si="44"/>
        <v>0.98133264074574844</v>
      </c>
      <c r="AD39" s="112">
        <f t="shared" si="44"/>
        <v>1.0746885236256827</v>
      </c>
      <c r="AE39" s="112">
        <f t="shared" si="44"/>
        <v>1.0033873071526085</v>
      </c>
      <c r="AF39" s="112">
        <f t="shared" ref="AF39:AQ39" si="45">+AF34/AF36</f>
        <v>1.0029373491346578</v>
      </c>
      <c r="AG39" s="112">
        <f t="shared" si="45"/>
        <v>1.0070498205607925</v>
      </c>
      <c r="AH39" s="112">
        <f t="shared" si="45"/>
        <v>1.013311177033049</v>
      </c>
      <c r="AI39" s="112">
        <f t="shared" si="45"/>
        <v>1.0059270528506132</v>
      </c>
      <c r="AJ39" s="112">
        <f t="shared" si="45"/>
        <v>0.99998127652967328</v>
      </c>
      <c r="AK39" s="112">
        <f t="shared" si="45"/>
        <v>1.0023033378228807</v>
      </c>
      <c r="AL39" s="112">
        <f t="shared" si="45"/>
        <v>1.0062998552218394</v>
      </c>
      <c r="AM39" s="112">
        <f t="shared" si="45"/>
        <v>1.0146695606876195</v>
      </c>
      <c r="AN39" s="112">
        <f t="shared" si="45"/>
        <v>1.0129818230818048</v>
      </c>
      <c r="AO39" s="112">
        <f t="shared" si="45"/>
        <v>1.0127946360771449</v>
      </c>
      <c r="AP39" s="112">
        <f t="shared" si="45"/>
        <v>0.93844228375037275</v>
      </c>
      <c r="AQ39" s="112">
        <f t="shared" si="45"/>
        <v>1.0163347457490501</v>
      </c>
      <c r="AR39" s="112">
        <f t="shared" ref="AR39:BO39" si="46">+AR34/AR36</f>
        <v>1.014742394272661</v>
      </c>
      <c r="AS39" s="112">
        <f t="shared" si="46"/>
        <v>1.0343395416803678</v>
      </c>
      <c r="AT39" s="112">
        <f t="shared" si="46"/>
        <v>1.0241774156560235</v>
      </c>
      <c r="AU39" s="112">
        <f t="shared" si="46"/>
        <v>1.0363844142039438</v>
      </c>
      <c r="AV39" s="112">
        <f t="shared" si="46"/>
        <v>1.022456326591745</v>
      </c>
      <c r="AW39" s="112">
        <f t="shared" si="46"/>
        <v>1.0196274682252311</v>
      </c>
      <c r="AX39" s="112">
        <f t="shared" si="46"/>
        <v>1.0235670763072493</v>
      </c>
      <c r="AY39" s="112">
        <f t="shared" si="46"/>
        <v>1.6477839373071637</v>
      </c>
      <c r="AZ39" s="112">
        <f t="shared" si="46"/>
        <v>1.7769811023088196</v>
      </c>
      <c r="BA39" s="112">
        <f t="shared" si="46"/>
        <v>1.7671028020547801</v>
      </c>
      <c r="BB39" s="112">
        <f t="shared" si="46"/>
        <v>1.7706969580284944</v>
      </c>
      <c r="BC39" s="112">
        <f t="shared" si="46"/>
        <v>2.1993141964212009</v>
      </c>
      <c r="BD39" s="112">
        <f t="shared" si="46"/>
        <v>1.4866832581946265</v>
      </c>
      <c r="BE39" s="112">
        <f t="shared" si="46"/>
        <v>1.5235732361199521</v>
      </c>
      <c r="BF39" s="112">
        <f t="shared" si="46"/>
        <v>1.5043290270029133</v>
      </c>
      <c r="BG39" s="112">
        <f t="shared" si="46"/>
        <v>1.5121350813825156</v>
      </c>
      <c r="BH39" s="112">
        <f t="shared" si="46"/>
        <v>1.6471200721661357</v>
      </c>
      <c r="BI39" s="112">
        <f t="shared" si="46"/>
        <v>1.5044580089634698</v>
      </c>
      <c r="BJ39" s="112">
        <f t="shared" si="46"/>
        <v>1.5102736296818289</v>
      </c>
      <c r="BK39" s="112">
        <f t="shared" si="46"/>
        <v>1.5091854726233536</v>
      </c>
      <c r="BL39" s="112">
        <f t="shared" si="46"/>
        <v>1.5040577086634355</v>
      </c>
      <c r="BM39" s="112">
        <f t="shared" si="46"/>
        <v>1.4961680069691949</v>
      </c>
      <c r="BN39" s="112">
        <f t="shared" si="46"/>
        <v>1.493214175708953</v>
      </c>
      <c r="BO39" s="112">
        <f t="shared" si="46"/>
        <v>1.5002222667794787</v>
      </c>
      <c r="BP39" s="112">
        <f>+BQ34/BQ36</f>
        <v>1.4912639224554063</v>
      </c>
      <c r="BQ39" s="112">
        <f t="shared" ref="BQ39:EB39" si="47">+BQ34/BQ36</f>
        <v>1.4912639224554063</v>
      </c>
      <c r="BR39" s="112">
        <f t="shared" si="47"/>
        <v>1.4914495569605348</v>
      </c>
      <c r="BS39" s="112">
        <f t="shared" si="47"/>
        <v>1.4911274304566997</v>
      </c>
      <c r="BT39" s="112">
        <f t="shared" si="47"/>
        <v>1.4681253230423965</v>
      </c>
      <c r="BU39" s="112">
        <f t="shared" si="47"/>
        <v>1.4622139622674346</v>
      </c>
      <c r="BV39" s="112">
        <f t="shared" si="47"/>
        <v>1.4427963828884396</v>
      </c>
      <c r="BW39" s="112">
        <f t="shared" si="47"/>
        <v>1.6042276685039103</v>
      </c>
      <c r="BX39" s="112">
        <f t="shared" si="47"/>
        <v>1.4592979209030168</v>
      </c>
      <c r="BY39" s="112">
        <f t="shared" si="47"/>
        <v>1.4494921404088354</v>
      </c>
      <c r="BZ39" s="112">
        <f t="shared" si="47"/>
        <v>1.45</v>
      </c>
      <c r="CA39" s="112">
        <f t="shared" si="47"/>
        <v>1.45</v>
      </c>
      <c r="CB39" s="112">
        <f t="shared" si="47"/>
        <v>1.4582927744126517</v>
      </c>
      <c r="CC39" s="112">
        <f t="shared" si="47"/>
        <v>1.4760679246298634</v>
      </c>
      <c r="CD39" s="112">
        <f t="shared" si="47"/>
        <v>1.4603097397644698</v>
      </c>
      <c r="CE39" s="112">
        <f t="shared" si="47"/>
        <v>1.4463637747528622</v>
      </c>
      <c r="CF39" s="112">
        <f t="shared" si="47"/>
        <v>1.4563527556180569</v>
      </c>
      <c r="CG39" s="112">
        <f t="shared" si="47"/>
        <v>1.4591717144996346</v>
      </c>
      <c r="CH39" s="112">
        <f t="shared" si="47"/>
        <v>1.4496612491493341</v>
      </c>
      <c r="CI39" s="112">
        <f t="shared" si="47"/>
        <v>1.4511600403389608</v>
      </c>
      <c r="CJ39" s="112">
        <f t="shared" si="47"/>
        <v>1.4457020180101983</v>
      </c>
      <c r="CK39" s="112">
        <f t="shared" si="47"/>
        <v>1.4386800514121372</v>
      </c>
      <c r="CL39" s="112">
        <f t="shared" si="47"/>
        <v>1.4455334416861447</v>
      </c>
      <c r="CM39" s="112">
        <f t="shared" si="47"/>
        <v>1.2986385586983269</v>
      </c>
      <c r="CN39" s="112">
        <f t="shared" si="47"/>
        <v>1.4470460402586061</v>
      </c>
      <c r="CO39" s="112">
        <f t="shared" si="47"/>
        <v>1.4539089183408187</v>
      </c>
      <c r="CP39" s="112">
        <f>+CQ34/CQ36</f>
        <v>2.4053160059309326</v>
      </c>
      <c r="CQ39" s="112">
        <f t="shared" si="47"/>
        <v>2.4053160059309326</v>
      </c>
      <c r="CR39" s="112">
        <f t="shared" si="47"/>
        <v>2.6458635556122516</v>
      </c>
      <c r="CS39" s="112">
        <f t="shared" si="47"/>
        <v>2.6379335919576188</v>
      </c>
      <c r="CT39" s="112">
        <f t="shared" si="47"/>
        <v>2.6500758337895722</v>
      </c>
      <c r="CU39" s="112">
        <f t="shared" si="47"/>
        <v>2.6100423925757084</v>
      </c>
      <c r="CV39" s="112">
        <f t="shared" si="47"/>
        <v>2.6015417515264034</v>
      </c>
      <c r="CW39" s="112">
        <f t="shared" si="47"/>
        <v>2.5999992205463962</v>
      </c>
      <c r="CX39" s="112">
        <f t="shared" si="47"/>
        <v>2.6046151936164699</v>
      </c>
      <c r="CY39" s="112">
        <f t="shared" si="47"/>
        <v>2.609907961054085</v>
      </c>
      <c r="CZ39" s="112">
        <f t="shared" si="47"/>
        <v>2.6101560837931475</v>
      </c>
      <c r="DA39" s="112">
        <f t="shared" si="47"/>
        <v>2.6563485876393731</v>
      </c>
      <c r="DB39" s="112">
        <f t="shared" si="47"/>
        <v>2.6238206305574243</v>
      </c>
      <c r="DC39" s="112">
        <f t="shared" si="47"/>
        <v>2.6273005319557687</v>
      </c>
      <c r="DD39" s="112">
        <f t="shared" si="47"/>
        <v>2.629378127902569</v>
      </c>
      <c r="DE39" s="112">
        <f t="shared" si="47"/>
        <v>2.5919778767919412</v>
      </c>
      <c r="DF39" s="112">
        <f t="shared" si="47"/>
        <v>2.5629855982332828</v>
      </c>
      <c r="DG39" s="112">
        <f t="shared" si="47"/>
        <v>2.5377299338901214</v>
      </c>
      <c r="DH39" s="112">
        <f t="shared" si="47"/>
        <v>2.5216009261341155</v>
      </c>
      <c r="DI39" s="112">
        <f t="shared" si="47"/>
        <v>2.5223129074670174</v>
      </c>
      <c r="DJ39" s="112">
        <f t="shared" si="47"/>
        <v>2.5097887129909369</v>
      </c>
      <c r="DK39" s="112">
        <f t="shared" si="47"/>
        <v>2.5539528524054154</v>
      </c>
      <c r="DL39" s="112">
        <f t="shared" si="47"/>
        <v>2.5612276626118056</v>
      </c>
      <c r="DM39" s="112">
        <f t="shared" si="47"/>
        <v>3.5085907621839341</v>
      </c>
      <c r="DN39" s="112">
        <f t="shared" si="47"/>
        <v>3.471903028849217</v>
      </c>
      <c r="DO39" s="112">
        <f t="shared" si="47"/>
        <v>3.4803311974941966</v>
      </c>
      <c r="DP39" s="112">
        <f>+DQ34/DQ36</f>
        <v>3.5639988637204603</v>
      </c>
      <c r="DQ39" s="112">
        <f t="shared" si="47"/>
        <v>3.5639988637204603</v>
      </c>
      <c r="DR39" s="112">
        <f t="shared" si="47"/>
        <v>3.560179366496373</v>
      </c>
      <c r="DS39" s="112">
        <f t="shared" si="47"/>
        <v>4.3229416900616604</v>
      </c>
      <c r="DT39" s="112">
        <f t="shared" si="47"/>
        <v>5.096259853472966</v>
      </c>
      <c r="DU39" s="112">
        <f t="shared" si="47"/>
        <v>5.0621567553954367</v>
      </c>
      <c r="DV39" s="112">
        <f t="shared" si="47"/>
        <v>4.9363279803095326</v>
      </c>
      <c r="DW39" s="112">
        <f t="shared" si="47"/>
        <v>5.0735527638818478</v>
      </c>
      <c r="DX39" s="112">
        <f t="shared" si="47"/>
        <v>6.5773964653374328</v>
      </c>
      <c r="DY39" s="112">
        <f t="shared" si="47"/>
        <v>8.0120461095881179</v>
      </c>
      <c r="DZ39" s="112">
        <f t="shared" si="47"/>
        <v>9.059470230334453</v>
      </c>
      <c r="EA39" s="112">
        <f t="shared" si="47"/>
        <v>9.6477821926129952</v>
      </c>
      <c r="EB39" s="112">
        <f t="shared" si="47"/>
        <v>9.6292527137809305</v>
      </c>
      <c r="EC39" s="112">
        <f t="shared" ref="EC39:EU39" si="48">+EC34/EC36</f>
        <v>9.637037886571747</v>
      </c>
      <c r="ED39" s="112">
        <f t="shared" si="48"/>
        <v>9.5953406016416753</v>
      </c>
      <c r="EE39" s="112">
        <f t="shared" si="48"/>
        <v>9.5358396243494497</v>
      </c>
      <c r="EF39" s="112">
        <f t="shared" si="48"/>
        <v>9.5199558501543677</v>
      </c>
      <c r="EG39" s="112">
        <f t="shared" si="48"/>
        <v>9.4936622456413886</v>
      </c>
      <c r="EH39" s="112">
        <f t="shared" si="48"/>
        <v>9.4983562515899891</v>
      </c>
      <c r="EI39" s="112">
        <f t="shared" si="48"/>
        <v>9.5670249380612411</v>
      </c>
      <c r="EJ39" s="112">
        <f t="shared" si="48"/>
        <v>9.5405351368862359</v>
      </c>
      <c r="EK39" s="112">
        <f t="shared" si="48"/>
        <v>9.6018532774156942</v>
      </c>
      <c r="EL39" s="112">
        <f t="shared" si="48"/>
        <v>9.5827315547753038</v>
      </c>
      <c r="EM39" s="112">
        <f t="shared" si="48"/>
        <v>9.5923429629105783</v>
      </c>
      <c r="EN39" s="112">
        <f t="shared" si="48"/>
        <v>9.6814926845029117</v>
      </c>
      <c r="EO39" s="112">
        <f t="shared" si="48"/>
        <v>9.7789343307504168</v>
      </c>
      <c r="EP39" s="112">
        <f>+EQ34/EQ36</f>
        <v>9.8953206460546745</v>
      </c>
      <c r="EQ39" s="112">
        <f t="shared" si="48"/>
        <v>9.8953206460546745</v>
      </c>
      <c r="ER39" s="112">
        <f t="shared" si="48"/>
        <v>9.8621177240504139</v>
      </c>
      <c r="ES39" s="112">
        <f t="shared" si="48"/>
        <v>9.8639189181829554</v>
      </c>
      <c r="ET39" s="112">
        <f t="shared" si="48"/>
        <v>9.8158686532026511</v>
      </c>
      <c r="EU39" s="112">
        <f t="shared" si="48"/>
        <v>9.8096781151165722</v>
      </c>
      <c r="EV39" s="112">
        <f>+EV34/EV36</f>
        <v>9.7873669777194827</v>
      </c>
      <c r="EW39" s="112">
        <f t="shared" ref="EW39:FP39" si="49">+EW34/EW36</f>
        <v>9.7586007612961136</v>
      </c>
      <c r="EX39" s="112">
        <f t="shared" si="49"/>
        <v>9.7248784634166334</v>
      </c>
      <c r="EY39" s="112">
        <f t="shared" si="49"/>
        <v>9.7621694460677908</v>
      </c>
      <c r="EZ39" s="112">
        <f t="shared" si="49"/>
        <v>9.7810295798986555</v>
      </c>
      <c r="FA39" s="112">
        <f t="shared" si="49"/>
        <v>10.687407834507388</v>
      </c>
      <c r="FB39" s="112">
        <f t="shared" si="49"/>
        <v>9.7551515020768562</v>
      </c>
      <c r="FC39" s="112">
        <f t="shared" si="49"/>
        <v>9.7552502260969103</v>
      </c>
      <c r="FD39" s="112">
        <f t="shared" si="49"/>
        <v>9.6966137419110972</v>
      </c>
      <c r="FE39" s="112">
        <f t="shared" si="49"/>
        <v>9.7095856701156507</v>
      </c>
      <c r="FF39" s="112">
        <f t="shared" si="49"/>
        <v>9.7004008084096789</v>
      </c>
      <c r="FG39" s="112">
        <f t="shared" si="49"/>
        <v>9.7540356888753248</v>
      </c>
      <c r="FH39" s="112">
        <f t="shared" si="49"/>
        <v>9.7653437851518561</v>
      </c>
      <c r="FI39" s="112">
        <f t="shared" si="49"/>
        <v>9.7537912883710707</v>
      </c>
      <c r="FJ39" s="112">
        <f t="shared" si="49"/>
        <v>9.7604491211758191</v>
      </c>
      <c r="FK39" s="112">
        <f t="shared" si="49"/>
        <v>9.7217908323277129</v>
      </c>
      <c r="FL39" s="112">
        <f t="shared" si="49"/>
        <v>9.7607343900403016</v>
      </c>
      <c r="FM39" s="112">
        <f t="shared" si="49"/>
        <v>9.7662799766052242</v>
      </c>
      <c r="FN39" s="112">
        <f t="shared" si="49"/>
        <v>9.7598231475295645</v>
      </c>
      <c r="FO39" s="112">
        <f t="shared" si="49"/>
        <v>12.176434470230042</v>
      </c>
      <c r="FP39" s="112">
        <f t="shared" si="49"/>
        <v>12.144954709602057</v>
      </c>
      <c r="FQ39" s="112">
        <f t="shared" ref="FQ39:FX39" si="50">+FQ34/FQ36</f>
        <v>12.15524481703121</v>
      </c>
      <c r="FR39" s="112">
        <f t="shared" si="50"/>
        <v>12.129690148007599</v>
      </c>
      <c r="FS39" s="112">
        <f t="shared" si="50"/>
        <v>12.168250351524723</v>
      </c>
      <c r="FT39" s="112">
        <f t="shared" si="50"/>
        <v>18.681922763088185</v>
      </c>
      <c r="FU39" s="112">
        <f t="shared" si="50"/>
        <v>18.786340020258603</v>
      </c>
      <c r="FV39" s="112">
        <f t="shared" si="50"/>
        <v>19.647468167007201</v>
      </c>
      <c r="FW39" s="112">
        <f t="shared" si="50"/>
        <v>20.990547962215931</v>
      </c>
      <c r="FX39" s="112">
        <f t="shared" si="50"/>
        <v>22.728499242117707</v>
      </c>
      <c r="FY39" s="112">
        <f t="shared" ref="FY39:FZ39" si="51">+FY34/FY36</f>
        <v>24.668473190697377</v>
      </c>
      <c r="FZ39" s="112">
        <f t="shared" si="51"/>
        <v>26.752188833413136</v>
      </c>
    </row>
    <row r="40" spans="1:187" s="106" customFormat="1" ht="11.25" x14ac:dyDescent="0.25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8"/>
      <c r="BA40" s="108"/>
      <c r="BB40" s="108"/>
      <c r="BC40" s="108"/>
      <c r="BD40" s="108"/>
      <c r="BE40" s="108"/>
      <c r="BF40" s="108"/>
      <c r="BG40" s="108"/>
      <c r="BH40" s="108"/>
      <c r="BI40" s="108"/>
      <c r="BJ40" s="108"/>
      <c r="BK40" s="108"/>
      <c r="BL40" s="108"/>
      <c r="BM40" s="108"/>
      <c r="BN40" s="108"/>
      <c r="BO40" s="108"/>
      <c r="BP40" s="108"/>
      <c r="BQ40" s="108"/>
      <c r="BR40" s="108"/>
      <c r="BS40" s="108"/>
      <c r="BT40" s="108"/>
      <c r="BU40" s="108"/>
      <c r="BV40" s="108"/>
      <c r="BW40" s="108"/>
      <c r="BX40" s="108"/>
      <c r="BY40" s="108"/>
      <c r="BZ40" s="108"/>
      <c r="CA40" s="108"/>
      <c r="CB40" s="108"/>
      <c r="CC40" s="108"/>
      <c r="CD40" s="108"/>
      <c r="CE40" s="108"/>
      <c r="CF40" s="108"/>
      <c r="CG40" s="108"/>
      <c r="CH40" s="108"/>
      <c r="CI40" s="108"/>
      <c r="CJ40" s="108"/>
      <c r="CK40" s="108"/>
      <c r="CL40" s="108"/>
      <c r="CM40" s="108"/>
      <c r="CN40" s="108"/>
      <c r="CO40" s="108"/>
      <c r="CP40" s="108"/>
      <c r="CQ40" s="108"/>
      <c r="CR40" s="108"/>
      <c r="CS40" s="108"/>
      <c r="CT40" s="108"/>
      <c r="CU40" s="108"/>
      <c r="CV40" s="108"/>
      <c r="CW40" s="108"/>
      <c r="CX40" s="108"/>
      <c r="CY40" s="108"/>
      <c r="CZ40" s="108"/>
      <c r="DA40" s="108"/>
      <c r="DB40" s="108"/>
      <c r="DC40" s="108"/>
      <c r="DD40" s="108"/>
      <c r="DE40" s="108"/>
      <c r="DF40" s="108"/>
      <c r="DG40" s="108"/>
      <c r="DH40" s="108"/>
      <c r="DI40" s="108"/>
      <c r="DJ40" s="108"/>
      <c r="DK40" s="108"/>
      <c r="DL40" s="108"/>
      <c r="DM40" s="108"/>
      <c r="DN40" s="108"/>
      <c r="DO40" s="108"/>
      <c r="DP40" s="108"/>
      <c r="DQ40" s="108"/>
      <c r="DR40" s="108"/>
      <c r="DS40" s="108"/>
      <c r="DT40" s="108"/>
      <c r="DU40" s="108"/>
      <c r="DV40" s="108"/>
      <c r="DW40" s="108"/>
      <c r="DX40" s="108"/>
      <c r="DY40" s="108"/>
      <c r="DZ40" s="108"/>
      <c r="EA40" s="108"/>
      <c r="EB40" s="108"/>
      <c r="EC40" s="108"/>
      <c r="ED40" s="108"/>
      <c r="EE40" s="108"/>
      <c r="EF40" s="108"/>
      <c r="EG40" s="108"/>
      <c r="EH40" s="108"/>
      <c r="EI40" s="108"/>
      <c r="EJ40" s="108"/>
      <c r="EK40" s="108"/>
      <c r="EL40" s="108"/>
      <c r="EM40" s="108"/>
      <c r="EN40" s="108"/>
      <c r="EO40" s="108"/>
      <c r="EP40" s="108"/>
      <c r="EQ40" s="108"/>
      <c r="ER40" s="108"/>
      <c r="ES40" s="108"/>
      <c r="ET40" s="108"/>
      <c r="EU40" s="108"/>
    </row>
    <row r="41" spans="1:187" s="106" customFormat="1" ht="11.25" x14ac:dyDescent="0.25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  <c r="AH41" s="108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08"/>
      <c r="BA41" s="108"/>
      <c r="BB41" s="108"/>
      <c r="BC41" s="108"/>
      <c r="BD41" s="108"/>
      <c r="BE41" s="108"/>
      <c r="BF41" s="108"/>
      <c r="BG41" s="108"/>
      <c r="BH41" s="108"/>
      <c r="BI41" s="108"/>
      <c r="BJ41" s="108"/>
      <c r="BK41" s="108"/>
      <c r="BL41" s="108"/>
      <c r="BM41" s="108"/>
      <c r="BN41" s="113">
        <v>1.45</v>
      </c>
      <c r="BO41" s="113">
        <v>1.45</v>
      </c>
      <c r="BP41" s="108"/>
      <c r="BQ41" s="108"/>
      <c r="BR41" s="108"/>
      <c r="BS41" s="108"/>
      <c r="BT41" s="108"/>
      <c r="BU41" s="108"/>
      <c r="BV41" s="108"/>
      <c r="BW41" s="108"/>
      <c r="BX41" s="108"/>
      <c r="BY41" s="108"/>
      <c r="BZ41" s="108"/>
      <c r="CA41" s="108"/>
      <c r="CB41" s="108"/>
      <c r="CC41" s="108"/>
      <c r="CD41" s="108"/>
      <c r="CE41" s="108"/>
      <c r="CF41" s="108"/>
      <c r="CG41" s="108"/>
      <c r="CH41" s="108"/>
      <c r="CI41" s="108"/>
      <c r="CJ41" s="108"/>
      <c r="CK41" s="108"/>
      <c r="CL41" s="108"/>
      <c r="CM41" s="108"/>
      <c r="CN41" s="108"/>
      <c r="CO41" s="108"/>
      <c r="CP41" s="108"/>
      <c r="CQ41" s="108"/>
      <c r="CR41" s="108"/>
      <c r="CS41" s="108"/>
      <c r="CT41" s="108"/>
      <c r="CU41" s="108"/>
      <c r="CV41" s="108"/>
      <c r="CW41" s="108"/>
      <c r="CX41" s="108"/>
      <c r="CY41" s="108"/>
      <c r="CZ41" s="108"/>
      <c r="DA41" s="108"/>
      <c r="DB41" s="108"/>
      <c r="DC41" s="108"/>
      <c r="DD41" s="108"/>
      <c r="DE41" s="108"/>
      <c r="DF41" s="108"/>
      <c r="DG41" s="108"/>
      <c r="DH41" s="108"/>
      <c r="DI41" s="108"/>
      <c r="DJ41" s="108"/>
      <c r="DK41" s="108"/>
      <c r="DL41" s="108"/>
      <c r="DM41" s="108"/>
      <c r="DN41" s="108"/>
      <c r="DO41" s="108"/>
      <c r="DP41" s="108"/>
      <c r="DQ41" s="108"/>
      <c r="DR41" s="108"/>
      <c r="DS41" s="108"/>
      <c r="DT41" s="108"/>
      <c r="DU41" s="108"/>
      <c r="DV41" s="108"/>
      <c r="DW41" s="108"/>
      <c r="DX41" s="108"/>
      <c r="DY41" s="108"/>
      <c r="DZ41" s="108"/>
      <c r="EA41" s="108"/>
      <c r="EB41" s="108"/>
      <c r="EC41" s="108"/>
      <c r="ED41" s="108"/>
      <c r="EE41" s="108"/>
      <c r="EF41" s="108"/>
      <c r="EG41" s="108"/>
      <c r="EH41" s="108"/>
      <c r="EI41" s="108"/>
    </row>
    <row r="42" spans="1:187" s="106" customFormat="1" ht="11.25" x14ac:dyDescent="0.25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08"/>
      <c r="BA42" s="108"/>
      <c r="BB42" s="108"/>
      <c r="BC42" s="108"/>
      <c r="BD42" s="108"/>
      <c r="BE42" s="108"/>
      <c r="BF42" s="108"/>
      <c r="BG42" s="108"/>
      <c r="BH42" s="108"/>
      <c r="BI42" s="108"/>
      <c r="BJ42" s="108"/>
      <c r="BK42" s="108"/>
      <c r="BL42" s="108"/>
      <c r="BM42" s="108"/>
      <c r="BN42" s="108"/>
      <c r="BO42" s="108"/>
      <c r="BP42" s="108"/>
      <c r="BQ42" s="108"/>
      <c r="BR42" s="108"/>
      <c r="BS42" s="108"/>
      <c r="BT42" s="108"/>
      <c r="BU42" s="108"/>
      <c r="BV42" s="108"/>
      <c r="BW42" s="108"/>
      <c r="BX42" s="108"/>
      <c r="BY42" s="108"/>
      <c r="BZ42" s="108"/>
      <c r="CA42" s="108"/>
      <c r="CB42" s="108"/>
      <c r="CC42" s="108"/>
      <c r="CD42" s="108"/>
      <c r="CE42" s="108"/>
      <c r="CF42" s="108"/>
      <c r="CG42" s="108"/>
      <c r="CH42" s="108"/>
      <c r="CI42" s="108"/>
      <c r="CJ42" s="108"/>
      <c r="CK42" s="108"/>
      <c r="CL42" s="108"/>
      <c r="CM42" s="108"/>
      <c r="CN42" s="108"/>
      <c r="CO42" s="108"/>
      <c r="CP42" s="108"/>
      <c r="CQ42" s="108"/>
      <c r="CR42" s="108"/>
      <c r="CS42" s="108"/>
      <c r="CT42" s="108"/>
      <c r="CU42" s="108"/>
      <c r="CV42" s="108"/>
      <c r="CW42" s="108"/>
      <c r="CX42" s="108"/>
      <c r="CY42" s="108"/>
      <c r="CZ42" s="108"/>
      <c r="DA42" s="108"/>
      <c r="DB42" s="108"/>
      <c r="DC42" s="108"/>
      <c r="DD42" s="108"/>
      <c r="DE42" s="108"/>
      <c r="DF42" s="108"/>
      <c r="DG42" s="108"/>
      <c r="DH42" s="108"/>
      <c r="DI42" s="108"/>
      <c r="DJ42" s="108"/>
      <c r="DK42" s="108"/>
      <c r="DL42" s="108"/>
      <c r="DM42" s="108"/>
      <c r="DN42" s="108"/>
      <c r="DO42" s="108"/>
      <c r="DP42" s="108"/>
      <c r="DQ42" s="108"/>
      <c r="DR42" s="108"/>
      <c r="DS42" s="108"/>
      <c r="DT42" s="108"/>
      <c r="DU42" s="108"/>
      <c r="DV42" s="108"/>
      <c r="DW42" s="108"/>
      <c r="DX42" s="108"/>
      <c r="DY42" s="108"/>
      <c r="DZ42" s="108"/>
      <c r="EA42" s="108"/>
      <c r="EB42" s="108"/>
      <c r="EC42" s="108"/>
      <c r="ED42" s="108"/>
      <c r="EE42" s="108"/>
      <c r="EF42" s="108"/>
      <c r="EG42" s="108"/>
      <c r="EH42" s="108"/>
      <c r="EI42" s="108"/>
      <c r="FO42" s="121">
        <f>+FO39/FN39</f>
        <v>1.2476081058202553</v>
      </c>
    </row>
    <row r="43" spans="1:187" s="106" customFormat="1" ht="11.25" x14ac:dyDescent="0.25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08"/>
      <c r="BA43" s="108"/>
      <c r="BB43" s="108"/>
      <c r="BC43" s="108"/>
      <c r="BD43" s="108"/>
      <c r="BE43" s="108"/>
      <c r="BF43" s="108"/>
      <c r="BG43" s="108"/>
      <c r="BH43" s="108"/>
      <c r="BI43" s="108"/>
      <c r="BJ43" s="108"/>
      <c r="BK43" s="108"/>
      <c r="BL43" s="108"/>
      <c r="BM43" s="108"/>
      <c r="BN43" s="108"/>
      <c r="BO43" s="108"/>
      <c r="BP43" s="108"/>
      <c r="BQ43" s="108"/>
      <c r="BR43" s="108"/>
      <c r="BS43" s="108"/>
      <c r="BT43" s="108"/>
      <c r="BU43" s="108"/>
      <c r="BV43" s="108"/>
      <c r="BW43" s="108"/>
      <c r="BX43" s="108"/>
      <c r="BY43" s="108"/>
      <c r="BZ43" s="108"/>
      <c r="CA43" s="108"/>
      <c r="CB43" s="108"/>
      <c r="CC43" s="108"/>
      <c r="CD43" s="108"/>
      <c r="CE43" s="108"/>
      <c r="CF43" s="108"/>
      <c r="CG43" s="108"/>
      <c r="CH43" s="108"/>
      <c r="CI43" s="108"/>
      <c r="CJ43" s="108"/>
      <c r="CK43" s="108"/>
      <c r="CL43" s="108"/>
      <c r="CM43" s="108"/>
      <c r="CN43" s="110">
        <f t="shared" ref="CN43:CN69" si="52">+CZ6*C6</f>
        <v>5916</v>
      </c>
      <c r="CO43" s="108"/>
      <c r="CP43" s="108"/>
      <c r="CQ43" s="108"/>
      <c r="CR43" s="108"/>
      <c r="CS43" s="108"/>
      <c r="CT43" s="108"/>
      <c r="CU43" s="108"/>
      <c r="CV43" s="108"/>
      <c r="CW43" s="108"/>
      <c r="CX43" s="108"/>
      <c r="CY43" s="108"/>
      <c r="CZ43" s="108"/>
      <c r="DA43" s="108"/>
      <c r="DB43" s="108"/>
      <c r="DC43" s="108"/>
      <c r="DD43" s="108"/>
      <c r="DE43" s="108"/>
      <c r="DF43" s="108"/>
      <c r="DG43" s="108"/>
      <c r="DH43" s="108"/>
      <c r="DI43" s="108"/>
      <c r="DJ43" s="108"/>
      <c r="DK43" s="108"/>
      <c r="DL43" s="108"/>
      <c r="DM43" s="108"/>
      <c r="DN43" s="108"/>
      <c r="DO43" s="108"/>
      <c r="DP43" s="108"/>
      <c r="DQ43" s="108"/>
      <c r="DR43" s="108"/>
      <c r="DS43" s="108"/>
      <c r="DT43" s="108"/>
      <c r="DU43" s="108"/>
      <c r="DV43" s="108"/>
      <c r="DW43" s="108"/>
      <c r="DX43" s="108"/>
      <c r="DY43" s="108"/>
      <c r="DZ43" s="108"/>
      <c r="EA43" s="114"/>
      <c r="EB43" s="114"/>
      <c r="EC43" s="114"/>
      <c r="ED43" s="114"/>
      <c r="EE43" s="114"/>
      <c r="EF43" s="114"/>
      <c r="EG43" s="114"/>
      <c r="EH43" s="114"/>
      <c r="EI43" s="114"/>
      <c r="EJ43" s="114"/>
      <c r="EK43" s="114"/>
      <c r="EL43" s="114"/>
      <c r="EM43" s="114"/>
      <c r="EN43" s="114"/>
      <c r="EO43" s="114"/>
      <c r="EP43" s="114"/>
      <c r="EQ43" s="114"/>
      <c r="ER43" s="114"/>
      <c r="ES43" s="114"/>
      <c r="ET43" s="114"/>
      <c r="EU43" s="114"/>
      <c r="EV43" s="114"/>
      <c r="EW43" s="114"/>
      <c r="EX43" s="114"/>
      <c r="EY43" s="114"/>
      <c r="EZ43" s="114"/>
      <c r="FA43" s="114"/>
    </row>
    <row r="44" spans="1:187" s="106" customFormat="1" ht="11.25" x14ac:dyDescent="0.25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8"/>
      <c r="BA44" s="108"/>
      <c r="BB44" s="108"/>
      <c r="BC44" s="108"/>
      <c r="BD44" s="108"/>
      <c r="BE44" s="108"/>
      <c r="BF44" s="108"/>
      <c r="BG44" s="108"/>
      <c r="BH44" s="108"/>
      <c r="BI44" s="108"/>
      <c r="BJ44" s="108"/>
      <c r="BK44" s="108"/>
      <c r="BL44" s="108"/>
      <c r="BM44" s="108"/>
      <c r="BN44" s="108"/>
      <c r="BO44" s="108"/>
      <c r="BP44" s="108"/>
      <c r="BQ44" s="108"/>
      <c r="BR44" s="108"/>
      <c r="BS44" s="108"/>
      <c r="BT44" s="108"/>
      <c r="BU44" s="108"/>
      <c r="BV44" s="108"/>
      <c r="BW44" s="108"/>
      <c r="BX44" s="108"/>
      <c r="BY44" s="108"/>
      <c r="BZ44" s="108"/>
      <c r="CA44" s="108"/>
      <c r="CB44" s="108"/>
      <c r="CC44" s="108"/>
      <c r="CD44" s="108"/>
      <c r="CE44" s="108"/>
      <c r="CF44" s="108"/>
      <c r="CG44" s="108"/>
      <c r="CH44" s="108"/>
      <c r="CI44" s="108"/>
      <c r="CJ44" s="108"/>
      <c r="CK44" s="108"/>
      <c r="CL44" s="108"/>
      <c r="CM44" s="108"/>
      <c r="CN44" s="110">
        <f t="shared" si="52"/>
        <v>1376</v>
      </c>
      <c r="CO44" s="108"/>
      <c r="CP44" s="108"/>
      <c r="CQ44" s="108"/>
      <c r="CR44" s="108"/>
      <c r="CS44" s="108"/>
      <c r="CT44" s="108"/>
      <c r="CU44" s="108"/>
      <c r="CV44" s="108"/>
      <c r="CW44" s="108"/>
      <c r="CX44" s="108"/>
      <c r="CY44" s="108"/>
      <c r="CZ44" s="108"/>
      <c r="DA44" s="108"/>
      <c r="DB44" s="108"/>
      <c r="DC44" s="108"/>
      <c r="DD44" s="108"/>
      <c r="DE44" s="108"/>
      <c r="DF44" s="108"/>
      <c r="DG44" s="108"/>
      <c r="DH44" s="108"/>
      <c r="DI44" s="108"/>
      <c r="DJ44" s="108"/>
      <c r="DK44" s="108"/>
      <c r="DL44" s="108"/>
      <c r="DM44" s="108"/>
      <c r="DN44" s="108"/>
      <c r="DO44" s="108"/>
      <c r="DP44" s="108"/>
      <c r="DQ44" s="108"/>
      <c r="DR44" s="108"/>
      <c r="DS44" s="108"/>
      <c r="DT44" s="108"/>
      <c r="DU44" s="108"/>
      <c r="DV44" s="108"/>
      <c r="DW44" s="108"/>
      <c r="DX44" s="108"/>
      <c r="DY44" s="108"/>
      <c r="DZ44" s="108"/>
      <c r="EA44" s="108"/>
      <c r="EB44" s="108"/>
      <c r="EC44" s="108"/>
      <c r="ED44" s="108"/>
      <c r="EE44" s="108"/>
      <c r="EF44" s="108"/>
      <c r="EG44" s="108"/>
      <c r="EH44" s="108"/>
      <c r="EI44" s="108"/>
      <c r="FG44" s="114"/>
      <c r="FH44" s="114"/>
      <c r="FI44" s="114"/>
      <c r="FJ44" s="114"/>
      <c r="FK44" s="114"/>
      <c r="FL44" s="114"/>
      <c r="FM44" s="114"/>
      <c r="FN44" s="114"/>
      <c r="FO44" s="114"/>
      <c r="FP44" s="114"/>
      <c r="FQ44" s="114"/>
      <c r="FR44" s="114"/>
      <c r="FS44" s="114"/>
      <c r="FT44" s="114"/>
      <c r="FU44" s="114"/>
      <c r="FV44" s="114"/>
      <c r="FW44" s="114"/>
    </row>
    <row r="45" spans="1:187" s="106" customFormat="1" ht="11.25" x14ac:dyDescent="0.25">
      <c r="A45" s="102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08"/>
      <c r="AZ45" s="108"/>
      <c r="BA45" s="108"/>
      <c r="BB45" s="108"/>
      <c r="BC45" s="108"/>
      <c r="BD45" s="108"/>
      <c r="BE45" s="108"/>
      <c r="BF45" s="108"/>
      <c r="BG45" s="108"/>
      <c r="BH45" s="108"/>
      <c r="BI45" s="108"/>
      <c r="BJ45" s="108"/>
      <c r="BK45" s="108"/>
      <c r="BL45" s="108"/>
      <c r="BM45" s="108"/>
      <c r="BN45" s="108"/>
      <c r="BO45" s="108"/>
      <c r="BP45" s="108"/>
      <c r="BQ45" s="108"/>
      <c r="BR45" s="108"/>
      <c r="BS45" s="108"/>
      <c r="BT45" s="108"/>
      <c r="BU45" s="108"/>
      <c r="BV45" s="108"/>
      <c r="BW45" s="108"/>
      <c r="BX45" s="108"/>
      <c r="BY45" s="108"/>
      <c r="BZ45" s="108"/>
      <c r="CA45" s="108"/>
      <c r="CB45" s="108"/>
      <c r="CC45" s="108"/>
      <c r="CD45" s="108"/>
      <c r="CE45" s="108"/>
      <c r="CF45" s="108"/>
      <c r="CG45" s="108"/>
      <c r="CH45" s="108"/>
      <c r="CI45" s="108"/>
      <c r="CJ45" s="108"/>
      <c r="CK45" s="108"/>
      <c r="CL45" s="108"/>
      <c r="CM45" s="108"/>
      <c r="CN45" s="110">
        <f t="shared" si="52"/>
        <v>321578</v>
      </c>
      <c r="CO45" s="108"/>
      <c r="CP45" s="108"/>
      <c r="CQ45" s="108"/>
      <c r="CR45" s="108"/>
      <c r="CS45" s="108"/>
      <c r="CT45" s="108"/>
      <c r="CU45" s="108"/>
      <c r="CV45" s="108"/>
      <c r="CW45" s="108"/>
      <c r="CX45" s="108"/>
      <c r="CY45" s="108"/>
      <c r="CZ45" s="108"/>
      <c r="DA45" s="108"/>
      <c r="DB45" s="108"/>
      <c r="DC45" s="108"/>
      <c r="DD45" s="108"/>
      <c r="DE45" s="108"/>
      <c r="DF45" s="108"/>
      <c r="DG45" s="108"/>
      <c r="DH45" s="108"/>
      <c r="DI45" s="108"/>
      <c r="DJ45" s="108"/>
      <c r="DK45" s="108"/>
      <c r="DL45" s="108"/>
      <c r="DM45" s="108"/>
      <c r="DN45" s="108"/>
      <c r="DO45" s="108"/>
      <c r="DP45" s="108"/>
      <c r="DQ45" s="108"/>
      <c r="DR45" s="108"/>
      <c r="DS45" s="108"/>
      <c r="DT45" s="108"/>
      <c r="DU45" s="108"/>
      <c r="DV45" s="108"/>
      <c r="DW45" s="108"/>
      <c r="DX45" s="108"/>
      <c r="DY45" s="108"/>
      <c r="DZ45" s="108"/>
      <c r="EA45" s="108"/>
      <c r="EB45" s="108"/>
      <c r="EC45" s="108"/>
      <c r="ED45" s="108"/>
      <c r="EE45" s="108"/>
      <c r="EF45" s="108"/>
      <c r="EG45" s="108"/>
      <c r="EH45" s="108"/>
      <c r="EI45" s="108"/>
      <c r="FG45" s="114"/>
      <c r="FH45" s="114"/>
      <c r="FI45" s="114"/>
      <c r="FJ45" s="114"/>
      <c r="FK45" s="114"/>
      <c r="FL45" s="114"/>
      <c r="FM45" s="114"/>
      <c r="FN45" s="114"/>
      <c r="FO45" s="114"/>
      <c r="FP45" s="114"/>
      <c r="FQ45" s="114"/>
      <c r="FR45" s="114"/>
      <c r="FS45" s="114"/>
      <c r="FT45" s="114"/>
      <c r="FU45" s="114"/>
      <c r="FV45" s="114"/>
      <c r="FW45" s="114"/>
    </row>
    <row r="46" spans="1:187" s="106" customFormat="1" ht="11.25" x14ac:dyDescent="0.25">
      <c r="A46" s="102"/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  <c r="AK46" s="108"/>
      <c r="AL46" s="108"/>
      <c r="AM46" s="108"/>
      <c r="AN46" s="108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08"/>
      <c r="AZ46" s="108"/>
      <c r="BA46" s="108"/>
      <c r="BB46" s="108"/>
      <c r="BC46" s="108"/>
      <c r="BD46" s="108"/>
      <c r="BE46" s="108"/>
      <c r="BF46" s="108"/>
      <c r="BG46" s="108"/>
      <c r="BH46" s="108"/>
      <c r="BI46" s="108"/>
      <c r="BJ46" s="108"/>
      <c r="BK46" s="108"/>
      <c r="BL46" s="108"/>
      <c r="BM46" s="108"/>
      <c r="BN46" s="108"/>
      <c r="BO46" s="108"/>
      <c r="BP46" s="108"/>
      <c r="BQ46" s="108"/>
      <c r="BR46" s="108"/>
      <c r="BS46" s="108"/>
      <c r="BT46" s="108"/>
      <c r="BU46" s="108"/>
      <c r="BV46" s="108"/>
      <c r="BW46" s="108"/>
      <c r="BX46" s="108"/>
      <c r="BY46" s="108"/>
      <c r="BZ46" s="108"/>
      <c r="CA46" s="108"/>
      <c r="CB46" s="108"/>
      <c r="CC46" s="108"/>
      <c r="CD46" s="108"/>
      <c r="CE46" s="108"/>
      <c r="CF46" s="108"/>
      <c r="CG46" s="108"/>
      <c r="CH46" s="108"/>
      <c r="CI46" s="108"/>
      <c r="CJ46" s="108"/>
      <c r="CK46" s="108"/>
      <c r="CL46" s="108"/>
      <c r="CM46" s="108"/>
      <c r="CN46" s="110">
        <f t="shared" si="52"/>
        <v>64664</v>
      </c>
      <c r="CO46" s="108"/>
      <c r="CP46" s="108"/>
      <c r="CQ46" s="108"/>
      <c r="CR46" s="108"/>
      <c r="CS46" s="108"/>
      <c r="CT46" s="108"/>
      <c r="CU46" s="108"/>
      <c r="CV46" s="108"/>
      <c r="CW46" s="108"/>
      <c r="CX46" s="108"/>
      <c r="CY46" s="108"/>
      <c r="CZ46" s="108"/>
      <c r="DA46" s="108"/>
      <c r="DB46" s="108"/>
      <c r="DC46" s="108"/>
      <c r="DD46" s="108"/>
      <c r="DE46" s="108"/>
      <c r="DF46" s="108"/>
      <c r="DG46" s="108"/>
      <c r="DH46" s="108"/>
      <c r="DI46" s="108"/>
      <c r="DJ46" s="108"/>
      <c r="DK46" s="108"/>
      <c r="DL46" s="108"/>
      <c r="DM46" s="108"/>
      <c r="DN46" s="108"/>
      <c r="DO46" s="108"/>
      <c r="DP46" s="108"/>
      <c r="DQ46" s="108"/>
      <c r="DR46" s="108"/>
      <c r="DS46" s="108"/>
      <c r="DT46" s="108"/>
      <c r="DU46" s="108"/>
      <c r="DV46" s="108"/>
      <c r="DW46" s="108"/>
      <c r="DX46" s="108"/>
      <c r="DY46" s="108"/>
      <c r="DZ46" s="108"/>
      <c r="EA46" s="108"/>
      <c r="EB46" s="108"/>
      <c r="EC46" s="108"/>
      <c r="ED46" s="108"/>
      <c r="EE46" s="108"/>
      <c r="EF46" s="108"/>
      <c r="EG46" s="108"/>
      <c r="EH46" s="108"/>
      <c r="EI46" s="108"/>
      <c r="FG46" s="114"/>
      <c r="FH46" s="114"/>
      <c r="FI46" s="114"/>
      <c r="FJ46" s="114"/>
      <c r="FK46" s="114"/>
      <c r="FL46" s="114"/>
      <c r="FM46" s="114"/>
      <c r="FN46" s="114"/>
      <c r="FO46" s="114"/>
      <c r="FP46" s="114"/>
      <c r="FQ46" s="114"/>
      <c r="FR46" s="114"/>
      <c r="FS46" s="114"/>
      <c r="FT46" s="114"/>
      <c r="FU46" s="114"/>
      <c r="FV46" s="114"/>
      <c r="FW46" s="114"/>
    </row>
    <row r="47" spans="1:187" s="106" customFormat="1" ht="11.25" x14ac:dyDescent="0.25">
      <c r="A47" s="102"/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  <c r="AK47" s="108"/>
      <c r="AL47" s="108"/>
      <c r="AM47" s="108"/>
      <c r="AN47" s="108"/>
      <c r="AO47" s="108"/>
      <c r="AP47" s="108"/>
      <c r="AQ47" s="108"/>
      <c r="AR47" s="108"/>
      <c r="AS47" s="108"/>
      <c r="AT47" s="108"/>
      <c r="AU47" s="108"/>
      <c r="AV47" s="108"/>
      <c r="AW47" s="108"/>
      <c r="AX47" s="108"/>
      <c r="AY47" s="108"/>
      <c r="AZ47" s="108"/>
      <c r="BA47" s="108"/>
      <c r="BB47" s="108"/>
      <c r="BC47" s="108"/>
      <c r="BD47" s="108"/>
      <c r="BE47" s="108"/>
      <c r="BF47" s="108"/>
      <c r="BG47" s="108"/>
      <c r="BH47" s="108"/>
      <c r="BI47" s="108"/>
      <c r="BJ47" s="108"/>
      <c r="BK47" s="108"/>
      <c r="BL47" s="108"/>
      <c r="BM47" s="108"/>
      <c r="BN47" s="108"/>
      <c r="BO47" s="108"/>
      <c r="BP47" s="108"/>
      <c r="BQ47" s="108"/>
      <c r="BR47" s="108"/>
      <c r="BS47" s="108"/>
      <c r="BT47" s="108"/>
      <c r="BU47" s="108"/>
      <c r="BV47" s="108"/>
      <c r="BW47" s="108"/>
      <c r="BX47" s="108"/>
      <c r="BY47" s="108"/>
      <c r="BZ47" s="108"/>
      <c r="CA47" s="108"/>
      <c r="CB47" s="108"/>
      <c r="CC47" s="108"/>
      <c r="CD47" s="108"/>
      <c r="CE47" s="108"/>
      <c r="CF47" s="108"/>
      <c r="CG47" s="108"/>
      <c r="CH47" s="108"/>
      <c r="CI47" s="108"/>
      <c r="CJ47" s="108"/>
      <c r="CK47" s="108"/>
      <c r="CL47" s="108"/>
      <c r="CM47" s="108"/>
      <c r="CN47" s="110">
        <f t="shared" si="52"/>
        <v>60186</v>
      </c>
      <c r="CO47" s="108"/>
      <c r="CP47" s="108"/>
      <c r="CQ47" s="108"/>
      <c r="CR47" s="108"/>
      <c r="CS47" s="108"/>
      <c r="CT47" s="108"/>
      <c r="CU47" s="108"/>
      <c r="CV47" s="108"/>
      <c r="CW47" s="108"/>
      <c r="CX47" s="108"/>
      <c r="CY47" s="108"/>
      <c r="CZ47" s="108"/>
      <c r="DA47" s="108"/>
      <c r="DB47" s="108"/>
      <c r="DC47" s="108"/>
      <c r="DD47" s="108"/>
      <c r="DE47" s="108"/>
      <c r="DF47" s="108"/>
      <c r="DG47" s="108"/>
      <c r="DH47" s="108"/>
      <c r="DI47" s="108"/>
      <c r="DJ47" s="108"/>
      <c r="DK47" s="108"/>
      <c r="DL47" s="108"/>
      <c r="DM47" s="108"/>
      <c r="DN47" s="108"/>
      <c r="DO47" s="108"/>
      <c r="DP47" s="108"/>
      <c r="DQ47" s="108"/>
      <c r="DR47" s="108"/>
      <c r="DS47" s="108"/>
      <c r="DT47" s="108"/>
      <c r="DU47" s="108"/>
      <c r="DV47" s="108"/>
      <c r="DW47" s="108"/>
      <c r="DX47" s="108"/>
      <c r="DY47" s="108"/>
      <c r="DZ47" s="108"/>
      <c r="EA47" s="108"/>
      <c r="EB47" s="108"/>
      <c r="EC47" s="108"/>
      <c r="ED47" s="108"/>
      <c r="EE47" s="108"/>
      <c r="EF47" s="108"/>
      <c r="EG47" s="108"/>
      <c r="EH47" s="108"/>
      <c r="EI47" s="108"/>
      <c r="FG47" s="114"/>
      <c r="FH47" s="114"/>
      <c r="FI47" s="114"/>
      <c r="FJ47" s="114"/>
      <c r="FK47" s="114"/>
      <c r="FL47" s="114"/>
      <c r="FM47" s="114"/>
      <c r="FN47" s="114"/>
      <c r="FO47" s="114"/>
      <c r="FP47" s="114"/>
      <c r="FQ47" s="114"/>
      <c r="FR47" s="114"/>
      <c r="FS47" s="114"/>
      <c r="FT47" s="114"/>
      <c r="FU47" s="114"/>
      <c r="FV47" s="114"/>
      <c r="FW47" s="114"/>
    </row>
    <row r="48" spans="1:187" s="106" customFormat="1" ht="11.25" x14ac:dyDescent="0.25">
      <c r="A48" s="102"/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  <c r="AH48" s="108"/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08"/>
      <c r="AZ48" s="108"/>
      <c r="BA48" s="108"/>
      <c r="BB48" s="108"/>
      <c r="BC48" s="108"/>
      <c r="BD48" s="108"/>
      <c r="BE48" s="108"/>
      <c r="BF48" s="108"/>
      <c r="BG48" s="108"/>
      <c r="BH48" s="108"/>
      <c r="BI48" s="108"/>
      <c r="BJ48" s="108"/>
      <c r="BK48" s="108"/>
      <c r="BL48" s="108"/>
      <c r="BM48" s="108"/>
      <c r="BN48" s="108"/>
      <c r="BO48" s="108"/>
      <c r="BP48" s="108"/>
      <c r="BQ48" s="108"/>
      <c r="BR48" s="108"/>
      <c r="BS48" s="108"/>
      <c r="BT48" s="108"/>
      <c r="BU48" s="108"/>
      <c r="BV48" s="108"/>
      <c r="BW48" s="108"/>
      <c r="BX48" s="108"/>
      <c r="BY48" s="108"/>
      <c r="BZ48" s="108"/>
      <c r="CA48" s="108"/>
      <c r="CB48" s="108"/>
      <c r="CC48" s="108"/>
      <c r="CD48" s="108"/>
      <c r="CE48" s="108"/>
      <c r="CF48" s="108"/>
      <c r="CG48" s="108"/>
      <c r="CH48" s="108"/>
      <c r="CI48" s="108"/>
      <c r="CJ48" s="108"/>
      <c r="CK48" s="108"/>
      <c r="CL48" s="108"/>
      <c r="CM48" s="108"/>
      <c r="CN48" s="110">
        <f t="shared" si="52"/>
        <v>12878</v>
      </c>
      <c r="CO48" s="108"/>
      <c r="CP48" s="108"/>
      <c r="CQ48" s="108"/>
      <c r="CR48" s="108"/>
      <c r="CS48" s="108"/>
      <c r="CT48" s="108"/>
      <c r="CU48" s="108"/>
      <c r="CV48" s="108"/>
      <c r="CW48" s="108"/>
      <c r="CX48" s="108"/>
      <c r="CY48" s="108"/>
      <c r="CZ48" s="108"/>
      <c r="DA48" s="108"/>
      <c r="DB48" s="108"/>
      <c r="DC48" s="108"/>
      <c r="DD48" s="108"/>
      <c r="DE48" s="108"/>
      <c r="DF48" s="108"/>
      <c r="DG48" s="108"/>
      <c r="DH48" s="108"/>
      <c r="DI48" s="108"/>
      <c r="DJ48" s="108"/>
      <c r="DK48" s="108"/>
      <c r="DL48" s="108"/>
      <c r="DM48" s="108"/>
      <c r="DN48" s="108"/>
      <c r="DO48" s="108"/>
      <c r="DP48" s="108"/>
      <c r="DQ48" s="108"/>
      <c r="DR48" s="108"/>
      <c r="DS48" s="108"/>
      <c r="DT48" s="108"/>
      <c r="DU48" s="108"/>
      <c r="DV48" s="108"/>
      <c r="DW48" s="108"/>
      <c r="DX48" s="108"/>
      <c r="DY48" s="108"/>
      <c r="DZ48" s="108"/>
      <c r="EA48" s="108"/>
      <c r="EB48" s="108"/>
      <c r="EC48" s="108"/>
      <c r="ED48" s="108"/>
      <c r="EE48" s="108"/>
      <c r="EF48" s="108"/>
      <c r="EG48" s="108"/>
      <c r="EH48" s="108"/>
      <c r="EI48" s="108"/>
      <c r="FS48" s="235"/>
    </row>
    <row r="49" spans="1:179" s="106" customFormat="1" ht="11.25" x14ac:dyDescent="0.25">
      <c r="A49" s="102"/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  <c r="AH49" s="108"/>
      <c r="AI49" s="108"/>
      <c r="AJ49" s="108"/>
      <c r="AK49" s="108"/>
      <c r="AL49" s="108"/>
      <c r="AM49" s="108"/>
      <c r="AN49" s="108"/>
      <c r="AO49" s="108"/>
      <c r="AP49" s="108"/>
      <c r="AQ49" s="108"/>
      <c r="AR49" s="108"/>
      <c r="AS49" s="108"/>
      <c r="AT49" s="108"/>
      <c r="AU49" s="108"/>
      <c r="AV49" s="108"/>
      <c r="AW49" s="108"/>
      <c r="AX49" s="108"/>
      <c r="AY49" s="108"/>
      <c r="AZ49" s="108"/>
      <c r="BA49" s="108"/>
      <c r="BB49" s="108"/>
      <c r="BC49" s="108"/>
      <c r="BD49" s="108"/>
      <c r="BE49" s="108"/>
      <c r="BF49" s="108"/>
      <c r="BG49" s="108"/>
      <c r="BH49" s="108"/>
      <c r="BI49" s="108"/>
      <c r="BJ49" s="108"/>
      <c r="BK49" s="108"/>
      <c r="BL49" s="108"/>
      <c r="BM49" s="108"/>
      <c r="BN49" s="108"/>
      <c r="BO49" s="108"/>
      <c r="BP49" s="108"/>
      <c r="BQ49" s="108"/>
      <c r="BR49" s="108"/>
      <c r="BS49" s="108"/>
      <c r="BT49" s="108"/>
      <c r="BU49" s="108"/>
      <c r="BV49" s="108"/>
      <c r="BW49" s="108"/>
      <c r="BX49" s="108"/>
      <c r="BY49" s="108"/>
      <c r="BZ49" s="108"/>
      <c r="CA49" s="108"/>
      <c r="CB49" s="108"/>
      <c r="CC49" s="108"/>
      <c r="CD49" s="108"/>
      <c r="CE49" s="108"/>
      <c r="CF49" s="108"/>
      <c r="CG49" s="108"/>
      <c r="CH49" s="108"/>
      <c r="CI49" s="108"/>
      <c r="CJ49" s="108"/>
      <c r="CK49" s="108"/>
      <c r="CL49" s="108"/>
      <c r="CM49" s="108"/>
      <c r="CN49" s="110">
        <f t="shared" si="52"/>
        <v>0</v>
      </c>
      <c r="CO49" s="108"/>
      <c r="CP49" s="108"/>
      <c r="CQ49" s="108"/>
      <c r="CR49" s="108"/>
      <c r="CS49" s="108"/>
      <c r="CT49" s="108"/>
      <c r="CU49" s="108"/>
      <c r="CV49" s="108"/>
      <c r="CW49" s="108"/>
      <c r="CX49" s="108"/>
      <c r="CY49" s="108"/>
      <c r="CZ49" s="108"/>
      <c r="DA49" s="108"/>
      <c r="DB49" s="108"/>
      <c r="DC49" s="108"/>
      <c r="DD49" s="108"/>
      <c r="DE49" s="108"/>
      <c r="DF49" s="108"/>
      <c r="DG49" s="108"/>
      <c r="DH49" s="108"/>
      <c r="DI49" s="108"/>
      <c r="DJ49" s="108"/>
      <c r="DK49" s="108"/>
      <c r="DL49" s="108"/>
      <c r="DM49" s="108"/>
      <c r="DN49" s="108"/>
      <c r="DO49" s="108"/>
      <c r="DP49" s="108"/>
      <c r="DQ49" s="108"/>
      <c r="DR49" s="108"/>
      <c r="DS49" s="108"/>
      <c r="DT49" s="108"/>
      <c r="DU49" s="108"/>
      <c r="DV49" s="108"/>
      <c r="DW49" s="108"/>
      <c r="DX49" s="108"/>
      <c r="DY49" s="108"/>
      <c r="DZ49" s="108"/>
      <c r="EA49" s="108"/>
      <c r="EB49" s="108"/>
      <c r="EC49" s="108"/>
      <c r="ED49" s="108"/>
      <c r="EE49" s="108"/>
      <c r="EF49" s="108"/>
      <c r="EG49" s="108"/>
      <c r="EH49" s="108"/>
      <c r="EI49" s="108"/>
      <c r="FG49" s="167"/>
      <c r="FH49" s="167"/>
      <c r="FI49" s="167"/>
      <c r="FJ49" s="167"/>
      <c r="FK49" s="167"/>
      <c r="FL49" s="167"/>
      <c r="FM49" s="167"/>
      <c r="FN49" s="167"/>
      <c r="FO49" s="167"/>
      <c r="FP49" s="167"/>
      <c r="FQ49" s="167"/>
      <c r="FR49" s="167"/>
      <c r="FS49" s="235"/>
      <c r="FT49" s="167"/>
      <c r="FU49" s="167"/>
      <c r="FV49" s="167"/>
      <c r="FW49" s="167"/>
    </row>
    <row r="50" spans="1:179" x14ac:dyDescent="0.25">
      <c r="A50" s="99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  <c r="AM50" s="115"/>
      <c r="AN50" s="115"/>
      <c r="AO50" s="115"/>
      <c r="AP50" s="115"/>
      <c r="AQ50" s="115"/>
      <c r="AR50" s="115"/>
      <c r="AS50" s="115"/>
      <c r="AT50" s="115"/>
      <c r="AU50" s="115"/>
      <c r="AV50" s="115"/>
      <c r="AW50" s="115"/>
      <c r="AX50" s="115"/>
      <c r="AY50" s="115"/>
      <c r="AZ50" s="115"/>
      <c r="BA50" s="115"/>
      <c r="BB50" s="115"/>
      <c r="BC50" s="115"/>
      <c r="BD50" s="115"/>
      <c r="BE50" s="115"/>
      <c r="BF50" s="115"/>
      <c r="BG50" s="115"/>
      <c r="BH50" s="115"/>
      <c r="BI50" s="115"/>
      <c r="BJ50" s="115"/>
      <c r="BK50" s="115"/>
      <c r="BL50" s="115"/>
      <c r="BM50" s="115"/>
      <c r="BN50" s="115"/>
      <c r="BO50" s="115"/>
      <c r="BP50" s="115"/>
      <c r="BQ50" s="115"/>
      <c r="BR50" s="115"/>
      <c r="BS50" s="115"/>
      <c r="BT50" s="115"/>
      <c r="BU50" s="115"/>
      <c r="BV50" s="115"/>
      <c r="BW50" s="115"/>
      <c r="BX50" s="115"/>
      <c r="BY50" s="115"/>
      <c r="BZ50" s="115"/>
      <c r="CA50" s="115"/>
      <c r="CB50" s="115"/>
      <c r="CC50" s="115"/>
      <c r="CD50" s="115"/>
      <c r="CE50" s="115"/>
      <c r="CF50" s="115"/>
      <c r="CG50" s="115"/>
      <c r="CH50" s="115"/>
      <c r="CI50" s="115"/>
      <c r="CJ50" s="115"/>
      <c r="CK50" s="115"/>
      <c r="CL50" s="115"/>
      <c r="CM50" s="115"/>
      <c r="CN50" s="116">
        <f t="shared" si="52"/>
        <v>53100</v>
      </c>
      <c r="CO50" s="115"/>
      <c r="CP50" s="115"/>
      <c r="CQ50" s="115"/>
      <c r="CR50" s="115"/>
      <c r="CS50" s="115"/>
      <c r="CT50" s="115"/>
      <c r="CU50" s="115"/>
      <c r="CV50" s="115"/>
      <c r="CW50" s="115"/>
      <c r="CX50" s="115"/>
      <c r="CY50" s="115"/>
      <c r="CZ50" s="115"/>
      <c r="DA50" s="115"/>
      <c r="DB50" s="115"/>
      <c r="DC50" s="115"/>
      <c r="DD50" s="115"/>
      <c r="DE50" s="115"/>
      <c r="DF50" s="115"/>
      <c r="DG50" s="115"/>
      <c r="DH50" s="115"/>
      <c r="DI50" s="115"/>
      <c r="DJ50" s="115"/>
      <c r="DK50" s="115"/>
      <c r="DL50" s="115"/>
      <c r="DM50" s="115"/>
      <c r="DN50" s="115"/>
      <c r="DO50" s="115"/>
      <c r="DP50" s="115"/>
      <c r="DQ50" s="115"/>
      <c r="DR50" s="115"/>
      <c r="DS50" s="115"/>
      <c r="DT50" s="115"/>
      <c r="DU50" s="115"/>
      <c r="DV50" s="115"/>
      <c r="DW50" s="115"/>
      <c r="DX50" s="115"/>
      <c r="DY50" s="115"/>
      <c r="DZ50" s="115"/>
      <c r="EA50" s="115"/>
      <c r="EB50" s="115"/>
      <c r="EC50" s="115"/>
      <c r="ED50" s="115"/>
      <c r="EE50" s="115"/>
      <c r="EF50" s="115"/>
      <c r="EG50" s="115"/>
      <c r="EH50" s="115"/>
      <c r="EI50" s="115"/>
      <c r="FG50" s="168"/>
      <c r="FH50" s="168"/>
      <c r="FI50" s="168"/>
      <c r="FJ50" s="168"/>
      <c r="FK50" s="168"/>
      <c r="FL50" s="168"/>
      <c r="FM50" s="168"/>
      <c r="FN50" s="168"/>
      <c r="FO50" s="168"/>
      <c r="FP50" s="168"/>
      <c r="FQ50" s="168"/>
      <c r="FR50" s="168"/>
      <c r="FS50" s="236"/>
      <c r="FT50" s="168"/>
      <c r="FU50" s="168"/>
      <c r="FV50" s="168"/>
      <c r="FW50" s="168"/>
    </row>
    <row r="51" spans="1:179" x14ac:dyDescent="0.25">
      <c r="A51" s="99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115"/>
      <c r="AN51" s="115"/>
      <c r="AO51" s="115"/>
      <c r="AP51" s="115"/>
      <c r="AQ51" s="115"/>
      <c r="AR51" s="115"/>
      <c r="AS51" s="115"/>
      <c r="AT51" s="115"/>
      <c r="AU51" s="115"/>
      <c r="AV51" s="115"/>
      <c r="AW51" s="115"/>
      <c r="AX51" s="115"/>
      <c r="AY51" s="115"/>
      <c r="AZ51" s="115"/>
      <c r="BA51" s="115"/>
      <c r="BB51" s="115"/>
      <c r="BC51" s="115"/>
      <c r="BD51" s="115"/>
      <c r="BE51" s="115"/>
      <c r="BF51" s="115"/>
      <c r="BG51" s="115"/>
      <c r="BH51" s="115"/>
      <c r="BI51" s="115"/>
      <c r="BJ51" s="115"/>
      <c r="BK51" s="115"/>
      <c r="BL51" s="115"/>
      <c r="BM51" s="115"/>
      <c r="BN51" s="115"/>
      <c r="BO51" s="115"/>
      <c r="BP51" s="115"/>
      <c r="BQ51" s="115"/>
      <c r="BR51" s="115"/>
      <c r="BS51" s="115"/>
      <c r="BT51" s="115"/>
      <c r="BU51" s="115"/>
      <c r="BV51" s="115"/>
      <c r="BW51" s="115"/>
      <c r="BX51" s="115"/>
      <c r="BY51" s="115"/>
      <c r="BZ51" s="115"/>
      <c r="CA51" s="115"/>
      <c r="CB51" s="115"/>
      <c r="CC51" s="115"/>
      <c r="CD51" s="115"/>
      <c r="CE51" s="115"/>
      <c r="CF51" s="115"/>
      <c r="CG51" s="115"/>
      <c r="CH51" s="115"/>
      <c r="CI51" s="115"/>
      <c r="CJ51" s="115"/>
      <c r="CK51" s="115"/>
      <c r="CL51" s="115"/>
      <c r="CM51" s="115"/>
      <c r="CN51" s="116">
        <f t="shared" si="52"/>
        <v>0</v>
      </c>
      <c r="CO51" s="115"/>
      <c r="CP51" s="115"/>
      <c r="CQ51" s="115"/>
      <c r="CR51" s="115"/>
      <c r="CS51" s="115"/>
      <c r="CT51" s="115"/>
      <c r="CU51" s="115"/>
      <c r="CV51" s="115"/>
      <c r="CW51" s="115"/>
      <c r="CX51" s="115"/>
      <c r="CY51" s="115"/>
      <c r="CZ51" s="115"/>
      <c r="DA51" s="115"/>
      <c r="DB51" s="115"/>
      <c r="DC51" s="115"/>
      <c r="DD51" s="115"/>
      <c r="DE51" s="115"/>
      <c r="DF51" s="115"/>
      <c r="DG51" s="115"/>
      <c r="DH51" s="115"/>
      <c r="DI51" s="115"/>
      <c r="DJ51" s="115"/>
      <c r="DK51" s="115"/>
      <c r="DL51" s="115"/>
      <c r="DM51" s="115"/>
      <c r="DN51" s="115"/>
      <c r="DO51" s="115"/>
      <c r="DP51" s="115"/>
      <c r="DQ51" s="115"/>
      <c r="DR51" s="115"/>
      <c r="DS51" s="115"/>
      <c r="DT51" s="115"/>
      <c r="DU51" s="115"/>
      <c r="DV51" s="115"/>
      <c r="DW51" s="115"/>
      <c r="DX51" s="115"/>
      <c r="DY51" s="115"/>
      <c r="DZ51" s="115"/>
      <c r="EA51" s="115"/>
      <c r="EB51" s="115"/>
      <c r="EC51" s="115"/>
      <c r="ED51" s="115"/>
      <c r="EE51" s="115"/>
      <c r="EF51" s="115"/>
      <c r="EG51" s="115"/>
      <c r="EH51" s="115"/>
      <c r="EI51" s="115"/>
      <c r="FG51" s="168"/>
      <c r="FH51" s="168"/>
      <c r="FI51" s="168"/>
      <c r="FJ51" s="168"/>
      <c r="FK51" s="168"/>
      <c r="FL51" s="168"/>
      <c r="FM51" s="168"/>
      <c r="FN51" s="168"/>
      <c r="FO51" s="168"/>
      <c r="FP51" s="168"/>
      <c r="FQ51" s="168"/>
      <c r="FR51" s="168"/>
      <c r="FS51" s="168"/>
      <c r="FT51" s="168"/>
      <c r="FU51" s="168"/>
      <c r="FV51" s="168"/>
      <c r="FW51" s="168"/>
    </row>
    <row r="52" spans="1:179" x14ac:dyDescent="0.25">
      <c r="A52" s="99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  <c r="AM52" s="115"/>
      <c r="AN52" s="115"/>
      <c r="AO52" s="115"/>
      <c r="AP52" s="115"/>
      <c r="AQ52" s="115"/>
      <c r="AR52" s="115"/>
      <c r="AS52" s="115"/>
      <c r="AT52" s="115"/>
      <c r="AU52" s="115"/>
      <c r="AV52" s="115"/>
      <c r="AW52" s="115"/>
      <c r="AX52" s="115"/>
      <c r="AY52" s="115"/>
      <c r="AZ52" s="115"/>
      <c r="BA52" s="115"/>
      <c r="BB52" s="115"/>
      <c r="BC52" s="115"/>
      <c r="BD52" s="115"/>
      <c r="BE52" s="115"/>
      <c r="BF52" s="115"/>
      <c r="BG52" s="115"/>
      <c r="BH52" s="115"/>
      <c r="BI52" s="115"/>
      <c r="BJ52" s="115"/>
      <c r="BK52" s="115"/>
      <c r="BL52" s="115"/>
      <c r="BM52" s="115"/>
      <c r="BN52" s="115"/>
      <c r="BO52" s="115"/>
      <c r="BP52" s="115"/>
      <c r="BQ52" s="115"/>
      <c r="BR52" s="115"/>
      <c r="BS52" s="115"/>
      <c r="BT52" s="115"/>
      <c r="BU52" s="115"/>
      <c r="BV52" s="115"/>
      <c r="BW52" s="115"/>
      <c r="BX52" s="115"/>
      <c r="BY52" s="115"/>
      <c r="BZ52" s="115"/>
      <c r="CA52" s="115"/>
      <c r="CB52" s="115"/>
      <c r="CC52" s="115"/>
      <c r="CD52" s="115"/>
      <c r="CE52" s="115"/>
      <c r="CF52" s="115"/>
      <c r="CG52" s="115"/>
      <c r="CH52" s="115"/>
      <c r="CI52" s="115"/>
      <c r="CJ52" s="115"/>
      <c r="CK52" s="115"/>
      <c r="CL52" s="115"/>
      <c r="CM52" s="115"/>
      <c r="CN52" s="116">
        <f t="shared" si="52"/>
        <v>1319</v>
      </c>
      <c r="CO52" s="115"/>
      <c r="CP52" s="115"/>
      <c r="CQ52" s="115"/>
      <c r="CR52" s="115"/>
      <c r="CS52" s="115"/>
      <c r="CT52" s="115"/>
      <c r="CU52" s="115"/>
      <c r="CV52" s="115"/>
      <c r="CW52" s="115"/>
      <c r="CX52" s="115"/>
      <c r="CY52" s="115"/>
      <c r="CZ52" s="115"/>
      <c r="DA52" s="115"/>
      <c r="DB52" s="115"/>
      <c r="DC52" s="115"/>
      <c r="DD52" s="115"/>
      <c r="DE52" s="115"/>
      <c r="DF52" s="115"/>
      <c r="DG52" s="115"/>
      <c r="DH52" s="115"/>
      <c r="DI52" s="115"/>
      <c r="DJ52" s="115"/>
      <c r="DK52" s="115"/>
      <c r="DL52" s="115"/>
      <c r="DM52" s="115"/>
      <c r="DN52" s="115"/>
      <c r="DO52" s="115"/>
      <c r="DP52" s="115"/>
      <c r="DQ52" s="115"/>
      <c r="DR52" s="115"/>
      <c r="DS52" s="115"/>
      <c r="DT52" s="115"/>
      <c r="DU52" s="115"/>
      <c r="DV52" s="115"/>
      <c r="DW52" s="115"/>
      <c r="DX52" s="115"/>
      <c r="DY52" s="115"/>
      <c r="DZ52" s="115"/>
      <c r="EA52" s="115"/>
      <c r="EB52" s="115"/>
      <c r="EC52" s="115"/>
      <c r="ED52" s="115"/>
      <c r="EE52" s="115"/>
      <c r="EF52" s="115"/>
      <c r="EG52" s="115"/>
      <c r="EH52" s="115"/>
      <c r="EI52" s="115"/>
      <c r="FS52" s="237"/>
    </row>
    <row r="53" spans="1:179" x14ac:dyDescent="0.25">
      <c r="A53" s="99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/>
      <c r="AD53" s="115"/>
      <c r="AE53" s="115"/>
      <c r="AF53" s="115"/>
      <c r="AG53" s="115"/>
      <c r="AH53" s="115"/>
      <c r="AI53" s="115"/>
      <c r="AJ53" s="115"/>
      <c r="AK53" s="115"/>
      <c r="AL53" s="115"/>
      <c r="AM53" s="115"/>
      <c r="AN53" s="115"/>
      <c r="AO53" s="115"/>
      <c r="AP53" s="115"/>
      <c r="AQ53" s="115"/>
      <c r="AR53" s="115"/>
      <c r="AS53" s="115"/>
      <c r="AT53" s="115"/>
      <c r="AU53" s="115"/>
      <c r="AV53" s="115"/>
      <c r="AW53" s="115"/>
      <c r="AX53" s="115"/>
      <c r="AY53" s="115"/>
      <c r="AZ53" s="115"/>
      <c r="BA53" s="115"/>
      <c r="BB53" s="115"/>
      <c r="BC53" s="115"/>
      <c r="BD53" s="115"/>
      <c r="BE53" s="115"/>
      <c r="BF53" s="115"/>
      <c r="BG53" s="115"/>
      <c r="BH53" s="115"/>
      <c r="BI53" s="115"/>
      <c r="BJ53" s="115"/>
      <c r="BK53" s="115"/>
      <c r="BL53" s="115"/>
      <c r="BM53" s="115"/>
      <c r="BN53" s="115"/>
      <c r="BO53" s="115"/>
      <c r="BP53" s="115"/>
      <c r="BQ53" s="115"/>
      <c r="BR53" s="115"/>
      <c r="BS53" s="115"/>
      <c r="BT53" s="115"/>
      <c r="BU53" s="115"/>
      <c r="BV53" s="115"/>
      <c r="BW53" s="115"/>
      <c r="BX53" s="115"/>
      <c r="BY53" s="115"/>
      <c r="BZ53" s="115"/>
      <c r="CA53" s="115"/>
      <c r="CB53" s="115"/>
      <c r="CC53" s="115"/>
      <c r="CD53" s="115"/>
      <c r="CE53" s="115"/>
      <c r="CF53" s="115"/>
      <c r="CG53" s="115"/>
      <c r="CH53" s="115"/>
      <c r="CI53" s="115"/>
      <c r="CJ53" s="115"/>
      <c r="CK53" s="115"/>
      <c r="CL53" s="115"/>
      <c r="CM53" s="115"/>
      <c r="CN53" s="116">
        <f t="shared" si="52"/>
        <v>830</v>
      </c>
      <c r="CO53" s="115"/>
      <c r="CP53" s="115"/>
      <c r="CQ53" s="115"/>
      <c r="CR53" s="115"/>
      <c r="CS53" s="115"/>
      <c r="CT53" s="115"/>
      <c r="CU53" s="115"/>
      <c r="CV53" s="115"/>
      <c r="CW53" s="115"/>
      <c r="CX53" s="115"/>
      <c r="CY53" s="115"/>
      <c r="CZ53" s="115"/>
      <c r="DA53" s="115"/>
      <c r="DB53" s="115"/>
      <c r="DC53" s="115"/>
      <c r="DD53" s="115"/>
      <c r="DE53" s="115"/>
      <c r="DF53" s="115"/>
      <c r="DG53" s="115"/>
      <c r="DH53" s="115"/>
      <c r="DI53" s="115"/>
      <c r="DJ53" s="115"/>
      <c r="DK53" s="115"/>
      <c r="DL53" s="115"/>
      <c r="DM53" s="115"/>
      <c r="DN53" s="115"/>
      <c r="DO53" s="115"/>
      <c r="DP53" s="115"/>
      <c r="DQ53" s="115"/>
      <c r="DR53" s="115"/>
      <c r="DS53" s="115"/>
      <c r="DT53" s="115"/>
      <c r="DU53" s="115"/>
      <c r="DV53" s="115"/>
      <c r="DW53" s="115"/>
      <c r="DX53" s="115"/>
      <c r="DY53" s="115"/>
      <c r="DZ53" s="115"/>
      <c r="EA53" s="115"/>
      <c r="EB53" s="115"/>
      <c r="EC53" s="115"/>
      <c r="ED53" s="115"/>
      <c r="EE53" s="115"/>
      <c r="EF53" s="115"/>
      <c r="EG53" s="115"/>
      <c r="EH53" s="115"/>
      <c r="EI53" s="115"/>
      <c r="FS53" s="237"/>
    </row>
    <row r="54" spans="1:179" x14ac:dyDescent="0.25">
      <c r="A54" s="99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B54" s="115"/>
      <c r="AC54" s="115"/>
      <c r="AD54" s="115"/>
      <c r="AE54" s="115"/>
      <c r="AF54" s="115"/>
      <c r="AG54" s="115"/>
      <c r="AH54" s="115"/>
      <c r="AI54" s="115"/>
      <c r="AJ54" s="115"/>
      <c r="AK54" s="115"/>
      <c r="AL54" s="115"/>
      <c r="AM54" s="115"/>
      <c r="AN54" s="115"/>
      <c r="AO54" s="115"/>
      <c r="AP54" s="115"/>
      <c r="AQ54" s="115"/>
      <c r="AR54" s="115"/>
      <c r="AS54" s="115"/>
      <c r="AT54" s="115"/>
      <c r="AU54" s="115"/>
      <c r="AV54" s="115"/>
      <c r="AW54" s="115"/>
      <c r="AX54" s="115"/>
      <c r="AY54" s="115"/>
      <c r="AZ54" s="115"/>
      <c r="BA54" s="115"/>
      <c r="BB54" s="115"/>
      <c r="BC54" s="115"/>
      <c r="BD54" s="115"/>
      <c r="BE54" s="115"/>
      <c r="BF54" s="115"/>
      <c r="BG54" s="115"/>
      <c r="BH54" s="115"/>
      <c r="BI54" s="115"/>
      <c r="BJ54" s="115"/>
      <c r="BK54" s="115"/>
      <c r="BL54" s="115"/>
      <c r="BM54" s="115"/>
      <c r="BN54" s="115"/>
      <c r="BO54" s="115"/>
      <c r="BP54" s="115"/>
      <c r="BQ54" s="115"/>
      <c r="BR54" s="115"/>
      <c r="BS54" s="115"/>
      <c r="BT54" s="115"/>
      <c r="BU54" s="115"/>
      <c r="BV54" s="115"/>
      <c r="BW54" s="115"/>
      <c r="BX54" s="115"/>
      <c r="BY54" s="115"/>
      <c r="BZ54" s="115"/>
      <c r="CA54" s="115"/>
      <c r="CB54" s="115"/>
      <c r="CC54" s="115"/>
      <c r="CD54" s="115"/>
      <c r="CE54" s="115"/>
      <c r="CF54" s="115"/>
      <c r="CG54" s="115"/>
      <c r="CH54" s="115"/>
      <c r="CI54" s="115"/>
      <c r="CJ54" s="115"/>
      <c r="CK54" s="115"/>
      <c r="CL54" s="115"/>
      <c r="CM54" s="115"/>
      <c r="CN54" s="116">
        <f t="shared" si="52"/>
        <v>243978</v>
      </c>
      <c r="CO54" s="115"/>
      <c r="CP54" s="115"/>
      <c r="CQ54" s="115"/>
      <c r="CR54" s="115"/>
      <c r="CS54" s="115"/>
      <c r="CT54" s="115"/>
      <c r="CU54" s="115"/>
      <c r="CV54" s="115"/>
      <c r="CW54" s="115"/>
      <c r="CX54" s="115"/>
      <c r="CY54" s="115"/>
      <c r="CZ54" s="115"/>
      <c r="DA54" s="115"/>
      <c r="DB54" s="115"/>
      <c r="DC54" s="115"/>
      <c r="DD54" s="115"/>
      <c r="DE54" s="115"/>
      <c r="DF54" s="115"/>
      <c r="DG54" s="115"/>
      <c r="DH54" s="115"/>
      <c r="DI54" s="115"/>
      <c r="DJ54" s="115"/>
      <c r="DK54" s="115"/>
      <c r="DL54" s="115"/>
      <c r="DM54" s="115"/>
      <c r="DN54" s="115"/>
      <c r="DO54" s="115"/>
      <c r="DP54" s="115"/>
      <c r="DQ54" s="115"/>
      <c r="DR54" s="115"/>
      <c r="DS54" s="115"/>
      <c r="DT54" s="115"/>
      <c r="DU54" s="115"/>
      <c r="DV54" s="115"/>
      <c r="DW54" s="115"/>
      <c r="DX54" s="115"/>
      <c r="DY54" s="115"/>
      <c r="DZ54" s="115"/>
      <c r="EA54" s="115"/>
      <c r="EB54" s="115"/>
      <c r="EC54" s="115"/>
      <c r="ED54" s="115"/>
      <c r="EE54" s="115"/>
      <c r="EF54" s="115"/>
      <c r="EG54" s="115"/>
      <c r="EH54" s="115"/>
      <c r="EI54" s="115"/>
    </row>
    <row r="55" spans="1:179" x14ac:dyDescent="0.25">
      <c r="A55" s="99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B55" s="115"/>
      <c r="AC55" s="115"/>
      <c r="AD55" s="115"/>
      <c r="AE55" s="115"/>
      <c r="AF55" s="115"/>
      <c r="AG55" s="115"/>
      <c r="AH55" s="115"/>
      <c r="AI55" s="115"/>
      <c r="AJ55" s="115"/>
      <c r="AK55" s="115"/>
      <c r="AL55" s="115"/>
      <c r="AM55" s="115"/>
      <c r="AN55" s="115"/>
      <c r="AO55" s="115"/>
      <c r="AP55" s="115"/>
      <c r="AQ55" s="115"/>
      <c r="AR55" s="115"/>
      <c r="AS55" s="115"/>
      <c r="AT55" s="115"/>
      <c r="AU55" s="115"/>
      <c r="AV55" s="115"/>
      <c r="AW55" s="115"/>
      <c r="AX55" s="115"/>
      <c r="AY55" s="115"/>
      <c r="AZ55" s="115"/>
      <c r="BA55" s="115"/>
      <c r="BB55" s="115"/>
      <c r="BC55" s="115"/>
      <c r="BD55" s="115"/>
      <c r="BE55" s="115"/>
      <c r="BF55" s="115"/>
      <c r="BG55" s="115"/>
      <c r="BH55" s="115"/>
      <c r="BI55" s="115"/>
      <c r="BJ55" s="115"/>
      <c r="BK55" s="115"/>
      <c r="BL55" s="115"/>
      <c r="BM55" s="115"/>
      <c r="BN55" s="115"/>
      <c r="BO55" s="115"/>
      <c r="BP55" s="115"/>
      <c r="BQ55" s="115"/>
      <c r="BR55" s="115"/>
      <c r="BS55" s="115"/>
      <c r="BT55" s="115"/>
      <c r="BU55" s="115"/>
      <c r="BV55" s="115"/>
      <c r="BW55" s="115"/>
      <c r="BX55" s="115"/>
      <c r="BY55" s="115"/>
      <c r="BZ55" s="115"/>
      <c r="CA55" s="115"/>
      <c r="CB55" s="115"/>
      <c r="CC55" s="115"/>
      <c r="CD55" s="115"/>
      <c r="CE55" s="115"/>
      <c r="CF55" s="115"/>
      <c r="CG55" s="115"/>
      <c r="CH55" s="115"/>
      <c r="CI55" s="115"/>
      <c r="CJ55" s="115"/>
      <c r="CK55" s="115"/>
      <c r="CL55" s="115"/>
      <c r="CM55" s="115"/>
      <c r="CN55" s="116">
        <f t="shared" si="52"/>
        <v>30056</v>
      </c>
      <c r="CO55" s="115"/>
      <c r="CP55" s="115"/>
      <c r="CQ55" s="115"/>
      <c r="CR55" s="115"/>
      <c r="CS55" s="115"/>
      <c r="CT55" s="115"/>
      <c r="CU55" s="115"/>
      <c r="CV55" s="115"/>
      <c r="CW55" s="115"/>
      <c r="CX55" s="115"/>
      <c r="CY55" s="115"/>
      <c r="CZ55" s="115"/>
      <c r="DA55" s="115"/>
      <c r="DB55" s="115"/>
      <c r="DC55" s="115"/>
      <c r="DD55" s="115"/>
      <c r="DE55" s="115"/>
      <c r="DF55" s="115"/>
      <c r="DG55" s="115"/>
      <c r="DH55" s="115"/>
      <c r="DI55" s="115"/>
      <c r="DJ55" s="115"/>
      <c r="DK55" s="115"/>
      <c r="DL55" s="115"/>
      <c r="DM55" s="115"/>
      <c r="DN55" s="115"/>
      <c r="DO55" s="115"/>
      <c r="DP55" s="115"/>
      <c r="DQ55" s="115"/>
      <c r="DR55" s="115"/>
      <c r="DS55" s="115"/>
      <c r="DT55" s="115"/>
      <c r="DU55" s="115"/>
      <c r="DV55" s="115"/>
      <c r="DW55" s="115"/>
      <c r="DX55" s="115"/>
      <c r="DY55" s="115"/>
      <c r="DZ55" s="115"/>
      <c r="EA55" s="115"/>
      <c r="EB55" s="115"/>
      <c r="EC55" s="115"/>
      <c r="ED55" s="115"/>
      <c r="EE55" s="115"/>
      <c r="EF55" s="115"/>
      <c r="EG55" s="115"/>
      <c r="EH55" s="115"/>
      <c r="EI55" s="115"/>
    </row>
    <row r="56" spans="1:179" x14ac:dyDescent="0.25">
      <c r="A56" s="99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B56" s="115"/>
      <c r="AC56" s="115"/>
      <c r="AD56" s="115"/>
      <c r="AE56" s="115"/>
      <c r="AF56" s="115"/>
      <c r="AG56" s="115"/>
      <c r="AH56" s="115"/>
      <c r="AI56" s="115"/>
      <c r="AJ56" s="115"/>
      <c r="AK56" s="115"/>
      <c r="AL56" s="115"/>
      <c r="AM56" s="115"/>
      <c r="AN56" s="115"/>
      <c r="AO56" s="115"/>
      <c r="AP56" s="115"/>
      <c r="AQ56" s="115"/>
      <c r="AR56" s="115"/>
      <c r="AS56" s="115"/>
      <c r="AT56" s="115"/>
      <c r="AU56" s="115"/>
      <c r="AV56" s="115"/>
      <c r="AW56" s="115"/>
      <c r="AX56" s="115"/>
      <c r="AY56" s="115"/>
      <c r="AZ56" s="115"/>
      <c r="BA56" s="115"/>
      <c r="BB56" s="115"/>
      <c r="BC56" s="115"/>
      <c r="BD56" s="115"/>
      <c r="BE56" s="115"/>
      <c r="BF56" s="115"/>
      <c r="BG56" s="115"/>
      <c r="BH56" s="115"/>
      <c r="BI56" s="115"/>
      <c r="BJ56" s="115"/>
      <c r="BK56" s="115"/>
      <c r="BL56" s="115"/>
      <c r="BM56" s="115"/>
      <c r="BN56" s="115"/>
      <c r="BO56" s="115"/>
      <c r="BP56" s="115"/>
      <c r="BQ56" s="115"/>
      <c r="BR56" s="115"/>
      <c r="BS56" s="115"/>
      <c r="BT56" s="115"/>
      <c r="BU56" s="115"/>
      <c r="BV56" s="115"/>
      <c r="BW56" s="115"/>
      <c r="BX56" s="115"/>
      <c r="BY56" s="115"/>
      <c r="BZ56" s="115"/>
      <c r="CA56" s="115"/>
      <c r="CB56" s="115"/>
      <c r="CC56" s="115"/>
      <c r="CD56" s="115"/>
      <c r="CE56" s="115"/>
      <c r="CF56" s="115"/>
      <c r="CG56" s="115"/>
      <c r="CH56" s="115"/>
      <c r="CI56" s="115"/>
      <c r="CJ56" s="115"/>
      <c r="CK56" s="115"/>
      <c r="CL56" s="115"/>
      <c r="CM56" s="115"/>
      <c r="CN56" s="116">
        <f t="shared" si="52"/>
        <v>59026</v>
      </c>
      <c r="CO56" s="115"/>
      <c r="CP56" s="115"/>
      <c r="CQ56" s="115"/>
      <c r="CR56" s="115"/>
      <c r="CS56" s="115"/>
      <c r="CT56" s="115"/>
      <c r="CU56" s="115"/>
      <c r="CV56" s="115"/>
      <c r="CW56" s="115"/>
      <c r="CX56" s="115"/>
      <c r="CY56" s="115"/>
      <c r="CZ56" s="115"/>
      <c r="DA56" s="115"/>
      <c r="DB56" s="115"/>
      <c r="DC56" s="115"/>
      <c r="DD56" s="115"/>
      <c r="DE56" s="115"/>
      <c r="DF56" s="115"/>
      <c r="DG56" s="115"/>
      <c r="DH56" s="115"/>
      <c r="DI56" s="115"/>
      <c r="DJ56" s="115"/>
      <c r="DK56" s="115"/>
      <c r="DL56" s="115"/>
      <c r="DM56" s="115"/>
      <c r="DN56" s="115"/>
      <c r="DO56" s="115"/>
      <c r="DP56" s="115"/>
      <c r="DQ56" s="115"/>
      <c r="DR56" s="115"/>
      <c r="DS56" s="115"/>
      <c r="DT56" s="115"/>
      <c r="DU56" s="115"/>
      <c r="DV56" s="115"/>
      <c r="DW56" s="115"/>
      <c r="DX56" s="115"/>
      <c r="DY56" s="115"/>
      <c r="DZ56" s="115"/>
      <c r="EA56" s="115"/>
      <c r="EB56" s="115"/>
      <c r="EC56" s="115"/>
      <c r="ED56" s="115"/>
      <c r="EE56" s="115"/>
      <c r="EF56" s="115"/>
      <c r="EG56" s="115"/>
      <c r="EH56" s="115"/>
      <c r="EI56" s="115"/>
    </row>
    <row r="57" spans="1:179" x14ac:dyDescent="0.25">
      <c r="A57" s="99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C57" s="115"/>
      <c r="AD57" s="115"/>
      <c r="AE57" s="115"/>
      <c r="AF57" s="115"/>
      <c r="AG57" s="115"/>
      <c r="AH57" s="115"/>
      <c r="AI57" s="115"/>
      <c r="AJ57" s="115"/>
      <c r="AK57" s="115"/>
      <c r="AL57" s="115"/>
      <c r="AM57" s="115"/>
      <c r="AN57" s="115"/>
      <c r="AO57" s="115"/>
      <c r="AP57" s="115"/>
      <c r="AQ57" s="115"/>
      <c r="AR57" s="115"/>
      <c r="AS57" s="115"/>
      <c r="AT57" s="115"/>
      <c r="AU57" s="115"/>
      <c r="AV57" s="115"/>
      <c r="AW57" s="115"/>
      <c r="AX57" s="115"/>
      <c r="AY57" s="115"/>
      <c r="AZ57" s="115"/>
      <c r="BA57" s="115"/>
      <c r="BB57" s="115"/>
      <c r="BC57" s="115"/>
      <c r="BD57" s="115"/>
      <c r="BE57" s="115"/>
      <c r="BF57" s="115"/>
      <c r="BG57" s="115"/>
      <c r="BH57" s="115"/>
      <c r="BI57" s="115"/>
      <c r="BJ57" s="115"/>
      <c r="BK57" s="115"/>
      <c r="BL57" s="115"/>
      <c r="BM57" s="115"/>
      <c r="BN57" s="115"/>
      <c r="BO57" s="115"/>
      <c r="BP57" s="115"/>
      <c r="BQ57" s="115"/>
      <c r="BR57" s="115"/>
      <c r="BS57" s="115"/>
      <c r="BT57" s="115"/>
      <c r="BU57" s="115"/>
      <c r="BV57" s="115"/>
      <c r="BW57" s="115"/>
      <c r="BX57" s="115"/>
      <c r="BY57" s="115"/>
      <c r="BZ57" s="115"/>
      <c r="CA57" s="115"/>
      <c r="CB57" s="115"/>
      <c r="CC57" s="115"/>
      <c r="CD57" s="115"/>
      <c r="CE57" s="115"/>
      <c r="CF57" s="115"/>
      <c r="CG57" s="115"/>
      <c r="CH57" s="115"/>
      <c r="CI57" s="115"/>
      <c r="CJ57" s="115"/>
      <c r="CK57" s="115"/>
      <c r="CL57" s="115"/>
      <c r="CM57" s="115"/>
      <c r="CN57" s="116">
        <f t="shared" si="52"/>
        <v>8296</v>
      </c>
      <c r="CO57" s="115"/>
      <c r="CP57" s="115"/>
      <c r="CQ57" s="115"/>
      <c r="CR57" s="115"/>
      <c r="CS57" s="115"/>
      <c r="CT57" s="115"/>
      <c r="CU57" s="115"/>
      <c r="CV57" s="115"/>
      <c r="CW57" s="115"/>
      <c r="CX57" s="115"/>
      <c r="CY57" s="115"/>
      <c r="CZ57" s="115"/>
      <c r="DA57" s="115"/>
      <c r="DB57" s="115"/>
      <c r="DC57" s="115"/>
      <c r="DD57" s="115"/>
      <c r="DE57" s="115"/>
      <c r="DF57" s="115"/>
      <c r="DG57" s="115"/>
      <c r="DH57" s="115"/>
      <c r="DI57" s="115"/>
      <c r="DJ57" s="115"/>
      <c r="DK57" s="115"/>
      <c r="DL57" s="115"/>
      <c r="DM57" s="115"/>
      <c r="DN57" s="115"/>
      <c r="DO57" s="115"/>
      <c r="DP57" s="115"/>
      <c r="DQ57" s="115"/>
      <c r="DR57" s="115"/>
      <c r="DS57" s="115"/>
      <c r="DT57" s="115"/>
      <c r="DU57" s="115"/>
      <c r="DV57" s="115"/>
      <c r="DW57" s="115"/>
      <c r="DX57" s="115"/>
      <c r="DY57" s="115"/>
      <c r="DZ57" s="115"/>
      <c r="EA57" s="115"/>
      <c r="EB57" s="115"/>
      <c r="EC57" s="115"/>
      <c r="ED57" s="115"/>
      <c r="EE57" s="115"/>
      <c r="EF57" s="115"/>
      <c r="EG57" s="115"/>
      <c r="EH57" s="115"/>
      <c r="EI57" s="115"/>
    </row>
    <row r="58" spans="1:179" x14ac:dyDescent="0.25">
      <c r="A58" s="99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5"/>
      <c r="AD58" s="115"/>
      <c r="AE58" s="115"/>
      <c r="AF58" s="115"/>
      <c r="AG58" s="115"/>
      <c r="AH58" s="115"/>
      <c r="AI58" s="115"/>
      <c r="AJ58" s="115"/>
      <c r="AK58" s="115"/>
      <c r="AL58" s="115"/>
      <c r="AM58" s="115"/>
      <c r="AN58" s="115"/>
      <c r="AO58" s="115"/>
      <c r="AP58" s="115"/>
      <c r="AQ58" s="115"/>
      <c r="AR58" s="115"/>
      <c r="AS58" s="115"/>
      <c r="AT58" s="115"/>
      <c r="AU58" s="115"/>
      <c r="AV58" s="115"/>
      <c r="AW58" s="115"/>
      <c r="AX58" s="115"/>
      <c r="AY58" s="115"/>
      <c r="AZ58" s="115"/>
      <c r="BA58" s="115"/>
      <c r="BB58" s="115"/>
      <c r="BC58" s="115"/>
      <c r="BD58" s="115"/>
      <c r="BE58" s="115"/>
      <c r="BF58" s="115"/>
      <c r="BG58" s="115"/>
      <c r="BH58" s="115"/>
      <c r="BI58" s="115"/>
      <c r="BJ58" s="115"/>
      <c r="BK58" s="115"/>
      <c r="BL58" s="115"/>
      <c r="BM58" s="115"/>
      <c r="BN58" s="115"/>
      <c r="BO58" s="115"/>
      <c r="BP58" s="115"/>
      <c r="BQ58" s="115"/>
      <c r="BR58" s="115"/>
      <c r="BS58" s="115"/>
      <c r="BT58" s="115"/>
      <c r="BU58" s="115"/>
      <c r="BV58" s="115"/>
      <c r="BW58" s="115"/>
      <c r="BX58" s="115"/>
      <c r="BY58" s="115"/>
      <c r="BZ58" s="115"/>
      <c r="CA58" s="115"/>
      <c r="CB58" s="115"/>
      <c r="CC58" s="115"/>
      <c r="CD58" s="115"/>
      <c r="CE58" s="115"/>
      <c r="CF58" s="115"/>
      <c r="CG58" s="115"/>
      <c r="CH58" s="115"/>
      <c r="CI58" s="115"/>
      <c r="CJ58" s="115"/>
      <c r="CK58" s="115"/>
      <c r="CL58" s="115"/>
      <c r="CM58" s="115"/>
      <c r="CN58" s="116">
        <f t="shared" si="52"/>
        <v>0</v>
      </c>
      <c r="CO58" s="115"/>
      <c r="CP58" s="115"/>
      <c r="CQ58" s="115"/>
      <c r="CR58" s="115"/>
      <c r="CS58" s="115"/>
      <c r="CT58" s="115"/>
      <c r="CU58" s="115"/>
      <c r="CV58" s="115"/>
      <c r="CW58" s="115"/>
      <c r="CX58" s="115"/>
      <c r="CY58" s="115"/>
      <c r="CZ58" s="115"/>
      <c r="DA58" s="115"/>
      <c r="DB58" s="115"/>
      <c r="DC58" s="115"/>
      <c r="DD58" s="115"/>
      <c r="DE58" s="115"/>
      <c r="DF58" s="115"/>
      <c r="DG58" s="115"/>
      <c r="DH58" s="115"/>
      <c r="DI58" s="115"/>
      <c r="DJ58" s="115"/>
      <c r="DK58" s="115"/>
      <c r="DL58" s="115"/>
      <c r="DM58" s="115"/>
      <c r="DN58" s="115"/>
      <c r="DO58" s="115"/>
      <c r="DP58" s="115"/>
      <c r="DQ58" s="115"/>
      <c r="DR58" s="115"/>
      <c r="DS58" s="115"/>
      <c r="DT58" s="115"/>
      <c r="DU58" s="115"/>
      <c r="DV58" s="115"/>
      <c r="DW58" s="115"/>
      <c r="DX58" s="115"/>
      <c r="DY58" s="115"/>
      <c r="DZ58" s="115"/>
      <c r="EA58" s="115"/>
      <c r="EB58" s="115"/>
      <c r="EC58" s="115"/>
      <c r="ED58" s="115"/>
      <c r="EE58" s="115"/>
      <c r="EF58" s="115"/>
      <c r="EG58" s="115"/>
      <c r="EH58" s="115"/>
      <c r="EI58" s="115"/>
    </row>
    <row r="59" spans="1:179" x14ac:dyDescent="0.25">
      <c r="A59" s="99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/>
      <c r="AD59" s="115"/>
      <c r="AE59" s="115"/>
      <c r="AF59" s="115"/>
      <c r="AG59" s="115"/>
      <c r="AH59" s="115"/>
      <c r="AI59" s="115"/>
      <c r="AJ59" s="115"/>
      <c r="AK59" s="115"/>
      <c r="AL59" s="115"/>
      <c r="AM59" s="115"/>
      <c r="AN59" s="115"/>
      <c r="AO59" s="115"/>
      <c r="AP59" s="115"/>
      <c r="AQ59" s="115"/>
      <c r="AR59" s="115"/>
      <c r="AS59" s="115"/>
      <c r="AT59" s="115"/>
      <c r="AU59" s="115"/>
      <c r="AV59" s="115"/>
      <c r="AW59" s="115"/>
      <c r="AX59" s="115"/>
      <c r="AY59" s="115"/>
      <c r="AZ59" s="115"/>
      <c r="BA59" s="115"/>
      <c r="BB59" s="115"/>
      <c r="BC59" s="115"/>
      <c r="BD59" s="115"/>
      <c r="BE59" s="115"/>
      <c r="BF59" s="115"/>
      <c r="BG59" s="115"/>
      <c r="BH59" s="115"/>
      <c r="BI59" s="115"/>
      <c r="BJ59" s="115"/>
      <c r="BK59" s="115"/>
      <c r="BL59" s="115"/>
      <c r="BM59" s="115"/>
      <c r="BN59" s="115"/>
      <c r="BO59" s="115"/>
      <c r="BP59" s="115"/>
      <c r="BQ59" s="115"/>
      <c r="BR59" s="115"/>
      <c r="BS59" s="115"/>
      <c r="BT59" s="115"/>
      <c r="BU59" s="115"/>
      <c r="BV59" s="115"/>
      <c r="BW59" s="115"/>
      <c r="BX59" s="115"/>
      <c r="BY59" s="115"/>
      <c r="BZ59" s="115"/>
      <c r="CA59" s="115"/>
      <c r="CB59" s="115"/>
      <c r="CC59" s="115"/>
      <c r="CD59" s="115"/>
      <c r="CE59" s="115"/>
      <c r="CF59" s="115"/>
      <c r="CG59" s="115"/>
      <c r="CH59" s="115"/>
      <c r="CI59" s="115"/>
      <c r="CJ59" s="115"/>
      <c r="CK59" s="115"/>
      <c r="CL59" s="115"/>
      <c r="CM59" s="115"/>
      <c r="CN59" s="116">
        <f t="shared" si="52"/>
        <v>23670</v>
      </c>
      <c r="CO59" s="115"/>
      <c r="CP59" s="115"/>
      <c r="CQ59" s="115"/>
      <c r="CR59" s="115"/>
      <c r="CS59" s="115"/>
      <c r="CT59" s="115"/>
      <c r="CU59" s="115"/>
      <c r="CV59" s="115"/>
      <c r="CW59" s="115"/>
      <c r="CX59" s="115"/>
      <c r="CY59" s="115"/>
      <c r="CZ59" s="115"/>
      <c r="DA59" s="115"/>
      <c r="DB59" s="115"/>
      <c r="DC59" s="115"/>
      <c r="DD59" s="115"/>
      <c r="DE59" s="115"/>
      <c r="DF59" s="115"/>
      <c r="DG59" s="115"/>
      <c r="DH59" s="115"/>
      <c r="DI59" s="115"/>
      <c r="DJ59" s="115"/>
      <c r="DK59" s="115"/>
      <c r="DL59" s="115"/>
      <c r="DM59" s="115"/>
      <c r="DN59" s="115"/>
      <c r="DO59" s="115"/>
      <c r="DP59" s="115"/>
      <c r="DQ59" s="115"/>
      <c r="DR59" s="115"/>
      <c r="DS59" s="115"/>
      <c r="DT59" s="115"/>
      <c r="DU59" s="115"/>
      <c r="DV59" s="115"/>
      <c r="DW59" s="115"/>
      <c r="DX59" s="115"/>
      <c r="DY59" s="115"/>
      <c r="DZ59" s="115"/>
      <c r="EA59" s="115"/>
      <c r="EB59" s="115"/>
      <c r="EC59" s="115"/>
      <c r="ED59" s="115"/>
      <c r="EE59" s="115"/>
      <c r="EF59" s="115"/>
      <c r="EG59" s="115"/>
      <c r="EH59" s="115"/>
      <c r="EI59" s="115"/>
    </row>
    <row r="60" spans="1:179" x14ac:dyDescent="0.25">
      <c r="A60" s="99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/>
      <c r="AD60" s="115"/>
      <c r="AE60" s="115"/>
      <c r="AF60" s="115"/>
      <c r="AG60" s="115"/>
      <c r="AH60" s="115"/>
      <c r="AI60" s="115"/>
      <c r="AJ60" s="115"/>
      <c r="AK60" s="115"/>
      <c r="AL60" s="115"/>
      <c r="AM60" s="115"/>
      <c r="AN60" s="115"/>
      <c r="AO60" s="115"/>
      <c r="AP60" s="115"/>
      <c r="AQ60" s="115"/>
      <c r="AR60" s="115"/>
      <c r="AS60" s="115"/>
      <c r="AT60" s="115"/>
      <c r="AU60" s="115"/>
      <c r="AV60" s="115"/>
      <c r="AW60" s="115"/>
      <c r="AX60" s="115"/>
      <c r="AY60" s="115"/>
      <c r="AZ60" s="115"/>
      <c r="BA60" s="115"/>
      <c r="BB60" s="115"/>
      <c r="BC60" s="115"/>
      <c r="BD60" s="115"/>
      <c r="BE60" s="115"/>
      <c r="BF60" s="115"/>
      <c r="BG60" s="115"/>
      <c r="BH60" s="115"/>
      <c r="BI60" s="115"/>
      <c r="BJ60" s="115"/>
      <c r="BK60" s="115"/>
      <c r="BL60" s="115"/>
      <c r="BM60" s="115"/>
      <c r="BN60" s="115"/>
      <c r="BO60" s="115"/>
      <c r="BP60" s="115"/>
      <c r="BQ60" s="115"/>
      <c r="BR60" s="115"/>
      <c r="BS60" s="115"/>
      <c r="BT60" s="115"/>
      <c r="BU60" s="115"/>
      <c r="BV60" s="115"/>
      <c r="BW60" s="115"/>
      <c r="BX60" s="115"/>
      <c r="BY60" s="115"/>
      <c r="BZ60" s="115"/>
      <c r="CA60" s="115"/>
      <c r="CB60" s="115"/>
      <c r="CC60" s="115"/>
      <c r="CD60" s="115"/>
      <c r="CE60" s="115"/>
      <c r="CF60" s="115"/>
      <c r="CG60" s="115"/>
      <c r="CH60" s="115"/>
      <c r="CI60" s="115"/>
      <c r="CJ60" s="115"/>
      <c r="CK60" s="115"/>
      <c r="CL60" s="115"/>
      <c r="CM60" s="115"/>
      <c r="CN60" s="116">
        <f t="shared" si="52"/>
        <v>0</v>
      </c>
      <c r="CO60" s="115"/>
      <c r="CP60" s="115"/>
      <c r="CQ60" s="115"/>
      <c r="CR60" s="115"/>
      <c r="CS60" s="115"/>
      <c r="CT60" s="115"/>
      <c r="CU60" s="115"/>
      <c r="CV60" s="115"/>
      <c r="CW60" s="115"/>
      <c r="CX60" s="115"/>
      <c r="CY60" s="115"/>
      <c r="CZ60" s="115"/>
      <c r="DA60" s="115"/>
      <c r="DB60" s="115"/>
      <c r="DC60" s="115"/>
      <c r="DD60" s="115"/>
      <c r="DE60" s="115"/>
      <c r="DF60" s="115"/>
      <c r="DG60" s="115"/>
      <c r="DH60" s="115"/>
      <c r="DI60" s="115"/>
      <c r="DJ60" s="115"/>
      <c r="DK60" s="115"/>
      <c r="DL60" s="115"/>
      <c r="DM60" s="115"/>
      <c r="DN60" s="115"/>
      <c r="DO60" s="115"/>
      <c r="DP60" s="115"/>
      <c r="DQ60" s="115"/>
      <c r="DR60" s="115"/>
      <c r="DS60" s="115"/>
      <c r="DT60" s="115"/>
      <c r="DU60" s="115"/>
      <c r="DV60" s="115"/>
      <c r="DW60" s="115"/>
      <c r="DX60" s="115"/>
      <c r="DY60" s="115"/>
      <c r="DZ60" s="115"/>
      <c r="EA60" s="115"/>
      <c r="EB60" s="115"/>
      <c r="EC60" s="115"/>
      <c r="ED60" s="115"/>
      <c r="EE60" s="115"/>
      <c r="EF60" s="115"/>
      <c r="EG60" s="115"/>
      <c r="EH60" s="115"/>
      <c r="EI60" s="115"/>
    </row>
    <row r="61" spans="1:179" x14ac:dyDescent="0.25">
      <c r="A61" s="99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B61" s="115"/>
      <c r="AC61" s="115"/>
      <c r="AD61" s="115"/>
      <c r="AE61" s="115"/>
      <c r="AF61" s="115"/>
      <c r="AG61" s="115"/>
      <c r="AH61" s="115"/>
      <c r="AI61" s="115"/>
      <c r="AJ61" s="115"/>
      <c r="AK61" s="115"/>
      <c r="AL61" s="115"/>
      <c r="AM61" s="115"/>
      <c r="AN61" s="115"/>
      <c r="AO61" s="115"/>
      <c r="AP61" s="115"/>
      <c r="AQ61" s="115"/>
      <c r="AR61" s="115"/>
      <c r="AS61" s="115"/>
      <c r="AT61" s="115"/>
      <c r="AU61" s="115"/>
      <c r="AV61" s="115"/>
      <c r="AW61" s="115"/>
      <c r="AX61" s="115"/>
      <c r="AY61" s="115"/>
      <c r="AZ61" s="115"/>
      <c r="BA61" s="115"/>
      <c r="BB61" s="115"/>
      <c r="BC61" s="115"/>
      <c r="BD61" s="115"/>
      <c r="BE61" s="115"/>
      <c r="BF61" s="115"/>
      <c r="BG61" s="115"/>
      <c r="BH61" s="115"/>
      <c r="BI61" s="115"/>
      <c r="BJ61" s="115"/>
      <c r="BK61" s="115"/>
      <c r="BL61" s="115"/>
      <c r="BM61" s="115"/>
      <c r="BN61" s="115"/>
      <c r="BO61" s="115"/>
      <c r="BP61" s="115"/>
      <c r="BQ61" s="115"/>
      <c r="BR61" s="115"/>
      <c r="BS61" s="115"/>
      <c r="BT61" s="115"/>
      <c r="BU61" s="115"/>
      <c r="BV61" s="115"/>
      <c r="BW61" s="115"/>
      <c r="BX61" s="115"/>
      <c r="BY61" s="115"/>
      <c r="BZ61" s="115"/>
      <c r="CA61" s="115"/>
      <c r="CB61" s="115"/>
      <c r="CC61" s="115"/>
      <c r="CD61" s="115"/>
      <c r="CE61" s="115"/>
      <c r="CF61" s="115"/>
      <c r="CG61" s="115"/>
      <c r="CH61" s="115"/>
      <c r="CI61" s="115"/>
      <c r="CJ61" s="115"/>
      <c r="CK61" s="115"/>
      <c r="CL61" s="115"/>
      <c r="CM61" s="115"/>
      <c r="CN61" s="116">
        <f t="shared" si="52"/>
        <v>613</v>
      </c>
      <c r="CO61" s="115"/>
      <c r="CP61" s="115"/>
      <c r="CQ61" s="115"/>
      <c r="CR61" s="115"/>
      <c r="CS61" s="115"/>
      <c r="CT61" s="115"/>
      <c r="CU61" s="115"/>
      <c r="CV61" s="115"/>
      <c r="CW61" s="115"/>
      <c r="CX61" s="115"/>
      <c r="CY61" s="115"/>
      <c r="CZ61" s="115"/>
      <c r="DA61" s="115"/>
      <c r="DB61" s="115"/>
      <c r="DC61" s="115"/>
      <c r="DD61" s="115"/>
      <c r="DE61" s="115"/>
      <c r="DF61" s="115"/>
      <c r="DG61" s="115"/>
      <c r="DH61" s="115"/>
      <c r="DI61" s="115"/>
      <c r="DJ61" s="115"/>
      <c r="DK61" s="115"/>
      <c r="DL61" s="115"/>
      <c r="DM61" s="115"/>
      <c r="DN61" s="115"/>
      <c r="DO61" s="115"/>
      <c r="DP61" s="115"/>
      <c r="DQ61" s="115"/>
      <c r="DR61" s="115"/>
      <c r="DS61" s="115"/>
      <c r="DT61" s="115"/>
      <c r="DU61" s="115"/>
      <c r="DV61" s="115"/>
      <c r="DW61" s="115"/>
      <c r="DX61" s="115"/>
      <c r="DY61" s="115"/>
      <c r="DZ61" s="115"/>
      <c r="EA61" s="115"/>
      <c r="EB61" s="115"/>
      <c r="EC61" s="115"/>
      <c r="ED61" s="115"/>
      <c r="EE61" s="115"/>
      <c r="EF61" s="115"/>
      <c r="EG61" s="115"/>
      <c r="EH61" s="115"/>
      <c r="EI61" s="115"/>
    </row>
    <row r="62" spans="1:179" x14ac:dyDescent="0.25">
      <c r="A62" s="99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B62" s="115"/>
      <c r="AC62" s="115"/>
      <c r="AD62" s="115"/>
      <c r="AE62" s="115"/>
      <c r="AF62" s="115"/>
      <c r="AG62" s="115"/>
      <c r="AH62" s="115"/>
      <c r="AI62" s="115"/>
      <c r="AJ62" s="115"/>
      <c r="AK62" s="115"/>
      <c r="AL62" s="115"/>
      <c r="AM62" s="115"/>
      <c r="AN62" s="115"/>
      <c r="AO62" s="115"/>
      <c r="AP62" s="115"/>
      <c r="AQ62" s="115"/>
      <c r="AR62" s="115"/>
      <c r="AS62" s="115"/>
      <c r="AT62" s="115"/>
      <c r="AU62" s="115"/>
      <c r="AV62" s="115"/>
      <c r="AW62" s="115"/>
      <c r="AX62" s="115"/>
      <c r="AY62" s="115"/>
      <c r="AZ62" s="115"/>
      <c r="BA62" s="115"/>
      <c r="BB62" s="115"/>
      <c r="BC62" s="115"/>
      <c r="BD62" s="115"/>
      <c r="BE62" s="115"/>
      <c r="BF62" s="115"/>
      <c r="BG62" s="115"/>
      <c r="BH62" s="115"/>
      <c r="BI62" s="115"/>
      <c r="BJ62" s="115"/>
      <c r="BK62" s="115"/>
      <c r="BL62" s="115"/>
      <c r="BM62" s="115"/>
      <c r="BN62" s="115"/>
      <c r="BO62" s="115"/>
      <c r="BP62" s="115"/>
      <c r="BQ62" s="115"/>
      <c r="BR62" s="115"/>
      <c r="BS62" s="115"/>
      <c r="BT62" s="115"/>
      <c r="BU62" s="115"/>
      <c r="BV62" s="115"/>
      <c r="BW62" s="115"/>
      <c r="BX62" s="115"/>
      <c r="BY62" s="115"/>
      <c r="BZ62" s="115"/>
      <c r="CA62" s="115"/>
      <c r="CB62" s="115"/>
      <c r="CC62" s="115"/>
      <c r="CD62" s="115"/>
      <c r="CE62" s="115"/>
      <c r="CF62" s="115"/>
      <c r="CG62" s="115"/>
      <c r="CH62" s="115"/>
      <c r="CI62" s="115"/>
      <c r="CJ62" s="115"/>
      <c r="CK62" s="115"/>
      <c r="CL62" s="115"/>
      <c r="CM62" s="115"/>
      <c r="CN62" s="116">
        <f t="shared" si="52"/>
        <v>276</v>
      </c>
      <c r="CO62" s="115"/>
      <c r="CP62" s="115"/>
      <c r="CQ62" s="115"/>
      <c r="CR62" s="115"/>
      <c r="CS62" s="115"/>
      <c r="CT62" s="115"/>
      <c r="CU62" s="115"/>
      <c r="CV62" s="115"/>
      <c r="CW62" s="115"/>
      <c r="CX62" s="115"/>
      <c r="CY62" s="115"/>
      <c r="CZ62" s="115"/>
      <c r="DA62" s="115"/>
      <c r="DB62" s="115"/>
      <c r="DC62" s="115"/>
      <c r="DD62" s="115"/>
      <c r="DE62" s="115"/>
      <c r="DF62" s="115"/>
      <c r="DG62" s="115"/>
      <c r="DH62" s="115"/>
      <c r="DI62" s="115"/>
      <c r="DJ62" s="115"/>
      <c r="DK62" s="115"/>
      <c r="DL62" s="115"/>
      <c r="DM62" s="115"/>
      <c r="DN62" s="115"/>
      <c r="DO62" s="115"/>
      <c r="DP62" s="115"/>
      <c r="DQ62" s="115"/>
      <c r="DR62" s="115"/>
      <c r="DS62" s="115"/>
      <c r="DT62" s="115"/>
      <c r="DU62" s="115"/>
      <c r="DV62" s="115"/>
      <c r="DW62" s="115"/>
      <c r="DX62" s="115"/>
      <c r="DY62" s="115"/>
      <c r="DZ62" s="115"/>
      <c r="EA62" s="115"/>
      <c r="EB62" s="115"/>
      <c r="EC62" s="115"/>
      <c r="ED62" s="115"/>
      <c r="EE62" s="115"/>
      <c r="EF62" s="115"/>
      <c r="EG62" s="115"/>
      <c r="EH62" s="115"/>
      <c r="EI62" s="115"/>
    </row>
    <row r="63" spans="1:179" x14ac:dyDescent="0.25">
      <c r="A63" s="99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B63" s="115"/>
      <c r="AC63" s="115"/>
      <c r="AD63" s="115"/>
      <c r="AE63" s="115"/>
      <c r="AF63" s="115"/>
      <c r="AG63" s="115"/>
      <c r="AH63" s="115"/>
      <c r="AI63" s="115"/>
      <c r="AJ63" s="115"/>
      <c r="AK63" s="115"/>
      <c r="AL63" s="115"/>
      <c r="AM63" s="115"/>
      <c r="AN63" s="115"/>
      <c r="AO63" s="115"/>
      <c r="AP63" s="115"/>
      <c r="AQ63" s="115"/>
      <c r="AR63" s="115"/>
      <c r="AS63" s="115"/>
      <c r="AT63" s="115"/>
      <c r="AU63" s="115"/>
      <c r="AV63" s="115"/>
      <c r="AW63" s="115"/>
      <c r="AX63" s="115"/>
      <c r="AY63" s="115"/>
      <c r="AZ63" s="115"/>
      <c r="BA63" s="115"/>
      <c r="BB63" s="115"/>
      <c r="BC63" s="115"/>
      <c r="BD63" s="115"/>
      <c r="BE63" s="115"/>
      <c r="BF63" s="115"/>
      <c r="BG63" s="115"/>
      <c r="BH63" s="115"/>
      <c r="BI63" s="115"/>
      <c r="BJ63" s="115"/>
      <c r="BK63" s="115"/>
      <c r="BL63" s="115"/>
      <c r="BM63" s="115"/>
      <c r="BN63" s="115"/>
      <c r="BO63" s="115"/>
      <c r="BP63" s="115"/>
      <c r="BQ63" s="115"/>
      <c r="BR63" s="115"/>
      <c r="BS63" s="115"/>
      <c r="BT63" s="115"/>
      <c r="BU63" s="115"/>
      <c r="BV63" s="115"/>
      <c r="BW63" s="115"/>
      <c r="BX63" s="115"/>
      <c r="BY63" s="115"/>
      <c r="BZ63" s="115"/>
      <c r="CA63" s="115"/>
      <c r="CB63" s="115"/>
      <c r="CC63" s="115"/>
      <c r="CD63" s="115"/>
      <c r="CE63" s="115"/>
      <c r="CF63" s="115"/>
      <c r="CG63" s="115"/>
      <c r="CH63" s="115"/>
      <c r="CI63" s="115"/>
      <c r="CJ63" s="115"/>
      <c r="CK63" s="115"/>
      <c r="CL63" s="115"/>
      <c r="CM63" s="115"/>
      <c r="CN63" s="116">
        <f t="shared" si="52"/>
        <v>404452</v>
      </c>
      <c r="CO63" s="115"/>
      <c r="CP63" s="115"/>
      <c r="CQ63" s="115"/>
      <c r="CR63" s="115"/>
      <c r="CS63" s="115"/>
      <c r="CT63" s="115"/>
      <c r="CU63" s="115"/>
      <c r="CV63" s="115"/>
      <c r="CW63" s="115"/>
      <c r="CX63" s="115"/>
      <c r="CY63" s="115"/>
      <c r="CZ63" s="115"/>
      <c r="DA63" s="115"/>
      <c r="DB63" s="115"/>
      <c r="DC63" s="115"/>
      <c r="DD63" s="115"/>
      <c r="DE63" s="115"/>
      <c r="DF63" s="115"/>
      <c r="DG63" s="115"/>
      <c r="DH63" s="115"/>
      <c r="DI63" s="115"/>
      <c r="DJ63" s="115"/>
      <c r="DK63" s="115"/>
      <c r="DL63" s="115"/>
      <c r="DM63" s="115"/>
      <c r="DN63" s="115"/>
      <c r="DO63" s="115"/>
      <c r="DP63" s="115"/>
      <c r="DQ63" s="115"/>
      <c r="DR63" s="115"/>
      <c r="DS63" s="115"/>
      <c r="DT63" s="115"/>
      <c r="DU63" s="115"/>
      <c r="DV63" s="115"/>
      <c r="DW63" s="115"/>
      <c r="DX63" s="115"/>
      <c r="DY63" s="115"/>
      <c r="DZ63" s="115"/>
      <c r="EA63" s="115"/>
      <c r="EB63" s="115"/>
      <c r="EC63" s="115"/>
      <c r="ED63" s="115"/>
      <c r="EE63" s="115"/>
      <c r="EF63" s="115"/>
      <c r="EG63" s="115"/>
      <c r="EH63" s="115"/>
      <c r="EI63" s="115"/>
    </row>
    <row r="64" spans="1:179" x14ac:dyDescent="0.25">
      <c r="A64" s="99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B64" s="115"/>
      <c r="AC64" s="115"/>
      <c r="AD64" s="115"/>
      <c r="AE64" s="115"/>
      <c r="AF64" s="115"/>
      <c r="AG64" s="115"/>
      <c r="AH64" s="115"/>
      <c r="AI64" s="115"/>
      <c r="AJ64" s="115"/>
      <c r="AK64" s="115"/>
      <c r="AL64" s="115"/>
      <c r="AM64" s="115"/>
      <c r="AN64" s="115"/>
      <c r="AO64" s="115"/>
      <c r="AP64" s="115"/>
      <c r="AQ64" s="115"/>
      <c r="AR64" s="115"/>
      <c r="AS64" s="115"/>
      <c r="AT64" s="115"/>
      <c r="AU64" s="115"/>
      <c r="AV64" s="115"/>
      <c r="AW64" s="115"/>
      <c r="AX64" s="115"/>
      <c r="AY64" s="115"/>
      <c r="AZ64" s="115"/>
      <c r="BA64" s="115"/>
      <c r="BB64" s="115"/>
      <c r="BC64" s="115"/>
      <c r="BD64" s="115"/>
      <c r="BE64" s="115"/>
      <c r="BF64" s="115"/>
      <c r="BG64" s="115"/>
      <c r="BH64" s="115"/>
      <c r="BI64" s="115"/>
      <c r="BJ64" s="115"/>
      <c r="BK64" s="115"/>
      <c r="BL64" s="115"/>
      <c r="BM64" s="115"/>
      <c r="BN64" s="115"/>
      <c r="BO64" s="115"/>
      <c r="BP64" s="115"/>
      <c r="BQ64" s="115"/>
      <c r="BR64" s="115"/>
      <c r="BS64" s="115"/>
      <c r="BT64" s="115"/>
      <c r="BU64" s="115"/>
      <c r="BV64" s="115"/>
      <c r="BW64" s="115"/>
      <c r="BX64" s="115"/>
      <c r="BY64" s="115"/>
      <c r="BZ64" s="115"/>
      <c r="CA64" s="115"/>
      <c r="CB64" s="115"/>
      <c r="CC64" s="115"/>
      <c r="CD64" s="115"/>
      <c r="CE64" s="115"/>
      <c r="CF64" s="115"/>
      <c r="CG64" s="115"/>
      <c r="CH64" s="115"/>
      <c r="CI64" s="115"/>
      <c r="CJ64" s="115"/>
      <c r="CK64" s="115"/>
      <c r="CL64" s="115"/>
      <c r="CM64" s="115"/>
      <c r="CN64" s="116">
        <f t="shared" si="52"/>
        <v>13044</v>
      </c>
      <c r="CO64" s="115"/>
      <c r="CP64" s="115"/>
      <c r="CQ64" s="115"/>
      <c r="CR64" s="115"/>
      <c r="CS64" s="115"/>
      <c r="CT64" s="115"/>
      <c r="CU64" s="115"/>
      <c r="CV64" s="115"/>
      <c r="CW64" s="115"/>
      <c r="CX64" s="115"/>
      <c r="CY64" s="115"/>
      <c r="CZ64" s="115"/>
      <c r="DA64" s="115"/>
      <c r="DB64" s="115"/>
      <c r="DC64" s="115"/>
      <c r="DD64" s="115"/>
      <c r="DE64" s="115"/>
      <c r="DF64" s="115"/>
      <c r="DG64" s="115"/>
      <c r="DH64" s="115"/>
      <c r="DI64" s="115"/>
      <c r="DJ64" s="115"/>
      <c r="DK64" s="115"/>
      <c r="DL64" s="115"/>
      <c r="DM64" s="115"/>
      <c r="DN64" s="115"/>
      <c r="DO64" s="115"/>
      <c r="DP64" s="115"/>
      <c r="DQ64" s="115"/>
      <c r="DR64" s="115"/>
      <c r="DS64" s="115"/>
      <c r="DT64" s="115"/>
      <c r="DU64" s="115"/>
      <c r="DV64" s="115"/>
      <c r="DW64" s="115"/>
      <c r="DX64" s="115"/>
      <c r="DY64" s="115"/>
      <c r="DZ64" s="115"/>
      <c r="EA64" s="115"/>
      <c r="EB64" s="115"/>
      <c r="EC64" s="115"/>
      <c r="ED64" s="115"/>
      <c r="EE64" s="115"/>
      <c r="EF64" s="115"/>
      <c r="EG64" s="115"/>
      <c r="EH64" s="115"/>
      <c r="EI64" s="115"/>
    </row>
    <row r="65" spans="1:141" x14ac:dyDescent="0.25">
      <c r="A65" s="99" t="s">
        <v>98</v>
      </c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115"/>
      <c r="AQ65" s="115"/>
      <c r="AR65" s="115"/>
      <c r="AS65" s="115"/>
      <c r="AT65" s="115"/>
      <c r="AU65" s="115"/>
      <c r="AV65" s="115"/>
      <c r="AW65" s="115"/>
      <c r="AX65" s="115"/>
      <c r="AY65" s="115"/>
      <c r="AZ65" s="115"/>
      <c r="BA65" s="115"/>
      <c r="BB65" s="115"/>
      <c r="BC65" s="115"/>
      <c r="BD65" s="115"/>
      <c r="BE65" s="115"/>
      <c r="BF65" s="115"/>
      <c r="BG65" s="115"/>
      <c r="BH65" s="115"/>
      <c r="BI65" s="115"/>
      <c r="BJ65" s="115"/>
      <c r="BK65" s="115"/>
      <c r="BL65" s="115"/>
      <c r="BM65" s="115"/>
      <c r="BN65" s="115"/>
      <c r="BO65" s="115"/>
      <c r="BP65" s="115"/>
      <c r="BQ65" s="115"/>
      <c r="BR65" s="115"/>
      <c r="BS65" s="115"/>
      <c r="BT65" s="115"/>
      <c r="BU65" s="115"/>
      <c r="BV65" s="115"/>
      <c r="BW65" s="115"/>
      <c r="BX65" s="115"/>
      <c r="BY65" s="115"/>
      <c r="BZ65" s="115"/>
      <c r="CA65" s="115"/>
      <c r="CB65" s="115"/>
      <c r="CC65" s="115"/>
      <c r="CD65" s="115"/>
      <c r="CE65" s="115"/>
      <c r="CF65" s="115"/>
      <c r="CG65" s="115"/>
      <c r="CH65" s="115"/>
      <c r="CI65" s="115"/>
      <c r="CJ65" s="115"/>
      <c r="CK65" s="115"/>
      <c r="CL65" s="115"/>
      <c r="CM65" s="115"/>
      <c r="CN65" s="116">
        <f t="shared" si="52"/>
        <v>121501</v>
      </c>
      <c r="CO65" s="115"/>
      <c r="CP65" s="115"/>
      <c r="CQ65" s="115"/>
      <c r="CR65" s="115"/>
      <c r="CS65" s="115"/>
      <c r="CT65" s="115"/>
      <c r="CU65" s="115"/>
      <c r="CV65" s="115"/>
      <c r="CW65" s="115"/>
      <c r="CX65" s="115"/>
      <c r="CY65" s="115"/>
      <c r="CZ65" s="115"/>
      <c r="DA65" s="115"/>
      <c r="DB65" s="115"/>
      <c r="DC65" s="115"/>
      <c r="DD65" s="115"/>
      <c r="DE65" s="115"/>
      <c r="DF65" s="115"/>
      <c r="DG65" s="115"/>
      <c r="DH65" s="115"/>
      <c r="DI65" s="115"/>
      <c r="DJ65" s="115"/>
      <c r="DK65" s="115"/>
      <c r="DL65" s="115"/>
      <c r="DM65" s="115"/>
      <c r="DN65" s="115"/>
      <c r="DO65" s="115"/>
      <c r="DP65" s="115"/>
      <c r="DQ65" s="115"/>
      <c r="DR65" s="115"/>
      <c r="DS65" s="115"/>
      <c r="DT65" s="115"/>
      <c r="DU65" s="115"/>
      <c r="DV65" s="115"/>
      <c r="DW65" s="115"/>
      <c r="DX65" s="115"/>
      <c r="DY65" s="115"/>
      <c r="DZ65" s="115"/>
      <c r="EA65" s="115"/>
      <c r="EB65" s="115"/>
      <c r="EC65" s="115"/>
      <c r="ED65" s="115"/>
      <c r="EE65" s="115"/>
      <c r="EF65" s="115"/>
      <c r="EG65" s="115"/>
      <c r="EH65" s="115"/>
      <c r="EI65" s="115"/>
    </row>
    <row r="66" spans="1:141" x14ac:dyDescent="0.25">
      <c r="A66" s="99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115"/>
      <c r="AQ66" s="115"/>
      <c r="AR66" s="115"/>
      <c r="AS66" s="115"/>
      <c r="AT66" s="115"/>
      <c r="AU66" s="115"/>
      <c r="AV66" s="115"/>
      <c r="AW66" s="115"/>
      <c r="AX66" s="115"/>
      <c r="AY66" s="115"/>
      <c r="AZ66" s="115"/>
      <c r="BA66" s="115"/>
      <c r="BB66" s="115"/>
      <c r="BC66" s="115"/>
      <c r="BD66" s="115"/>
      <c r="BE66" s="115"/>
      <c r="BF66" s="115"/>
      <c r="BG66" s="115"/>
      <c r="BH66" s="115"/>
      <c r="BI66" s="115"/>
      <c r="BJ66" s="115"/>
      <c r="BK66" s="115"/>
      <c r="BL66" s="115"/>
      <c r="BM66" s="115"/>
      <c r="BN66" s="115"/>
      <c r="BO66" s="115"/>
      <c r="BP66" s="115"/>
      <c r="BQ66" s="115"/>
      <c r="BR66" s="115"/>
      <c r="BS66" s="115"/>
      <c r="BT66" s="115"/>
      <c r="BU66" s="115"/>
      <c r="BV66" s="115"/>
      <c r="BW66" s="115"/>
      <c r="BX66" s="115"/>
      <c r="BY66" s="115"/>
      <c r="BZ66" s="115"/>
      <c r="CA66" s="115"/>
      <c r="CB66" s="115"/>
      <c r="CC66" s="115"/>
      <c r="CD66" s="115"/>
      <c r="CE66" s="115"/>
      <c r="CF66" s="115"/>
      <c r="CG66" s="115"/>
      <c r="CH66" s="115"/>
      <c r="CI66" s="115"/>
      <c r="CJ66" s="115"/>
      <c r="CK66" s="115"/>
      <c r="CL66" s="115"/>
      <c r="CM66" s="115"/>
      <c r="CN66" s="116">
        <f t="shared" si="52"/>
        <v>4418</v>
      </c>
      <c r="CO66" s="115"/>
      <c r="CP66" s="115"/>
      <c r="CQ66" s="115"/>
      <c r="CR66" s="115"/>
      <c r="CS66" s="115"/>
      <c r="CT66" s="115"/>
      <c r="CU66" s="115"/>
      <c r="CV66" s="115"/>
      <c r="CW66" s="115"/>
      <c r="CX66" s="115"/>
      <c r="CY66" s="115"/>
      <c r="CZ66" s="115"/>
      <c r="DA66" s="115"/>
      <c r="DB66" s="115"/>
      <c r="DC66" s="115"/>
      <c r="DD66" s="115"/>
      <c r="DE66" s="115"/>
      <c r="DF66" s="115"/>
      <c r="DG66" s="115"/>
      <c r="DH66" s="115"/>
      <c r="DI66" s="115"/>
      <c r="DJ66" s="115"/>
      <c r="DK66" s="115"/>
      <c r="DL66" s="115"/>
      <c r="DM66" s="115"/>
      <c r="DN66" s="115"/>
      <c r="DO66" s="115"/>
      <c r="DP66" s="115"/>
      <c r="DQ66" s="115"/>
      <c r="DR66" s="115"/>
      <c r="DS66" s="115"/>
      <c r="DT66" s="115"/>
      <c r="DU66" s="115"/>
      <c r="DV66" s="115"/>
      <c r="DW66" s="115"/>
      <c r="DX66" s="115"/>
      <c r="DY66" s="115"/>
      <c r="DZ66" s="115"/>
      <c r="EA66" s="115"/>
      <c r="EB66" s="115"/>
      <c r="EC66" s="115"/>
      <c r="ED66" s="115"/>
      <c r="EE66" s="115"/>
      <c r="EF66" s="115"/>
      <c r="EG66" s="115"/>
      <c r="EH66" s="115"/>
      <c r="EI66" s="115"/>
    </row>
    <row r="67" spans="1:141" x14ac:dyDescent="0.25">
      <c r="A67" s="88" t="s">
        <v>99</v>
      </c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 t="s">
        <v>100</v>
      </c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8"/>
      <c r="BA67" s="88"/>
      <c r="BB67" s="88"/>
      <c r="BC67" s="88"/>
      <c r="BD67" s="88"/>
      <c r="BE67" s="88"/>
      <c r="BF67" s="88"/>
      <c r="BG67" s="88"/>
      <c r="BH67" s="88"/>
      <c r="BI67" s="88"/>
      <c r="BJ67" s="88"/>
      <c r="BK67" s="88"/>
      <c r="BL67" s="88"/>
      <c r="BM67" s="88"/>
      <c r="BN67" s="88"/>
      <c r="BO67" s="88"/>
      <c r="BP67" s="88"/>
      <c r="BQ67" s="88"/>
      <c r="BR67" s="88"/>
      <c r="BS67" s="88"/>
      <c r="BT67" s="88"/>
      <c r="BU67" s="88"/>
      <c r="BV67" s="88"/>
      <c r="BW67" s="88"/>
      <c r="BX67" s="88"/>
      <c r="BY67" s="88"/>
      <c r="BZ67" s="88"/>
      <c r="CA67" s="88"/>
      <c r="CB67" s="88"/>
      <c r="CC67" s="88"/>
      <c r="CD67" s="88"/>
      <c r="CE67" s="88"/>
      <c r="CF67" s="88"/>
      <c r="CG67" s="88"/>
      <c r="CH67" s="88"/>
      <c r="CI67" s="88"/>
      <c r="CJ67" s="88"/>
      <c r="CK67" s="88"/>
      <c r="CL67" s="88"/>
      <c r="CM67" s="88"/>
      <c r="CN67" s="116">
        <f t="shared" si="52"/>
        <v>0</v>
      </c>
      <c r="CO67" s="88"/>
      <c r="CP67" s="88"/>
      <c r="CQ67" s="88"/>
      <c r="CR67" s="88"/>
      <c r="CS67" s="88"/>
      <c r="CT67" s="88"/>
      <c r="CU67" s="88"/>
      <c r="CV67" s="88"/>
      <c r="CW67" s="88"/>
      <c r="CX67" s="88"/>
      <c r="CY67" s="88"/>
      <c r="CZ67" s="88"/>
      <c r="DA67" s="88"/>
      <c r="DB67" s="88"/>
      <c r="DC67" s="88"/>
      <c r="DD67" s="88"/>
      <c r="DE67" s="88"/>
      <c r="DF67" s="88"/>
      <c r="DG67" s="88"/>
      <c r="DH67" s="88"/>
      <c r="DI67" s="88"/>
      <c r="DJ67" s="88"/>
      <c r="DK67" s="88"/>
      <c r="DL67" s="88"/>
      <c r="DM67" s="88"/>
      <c r="DN67" s="88"/>
      <c r="DO67" s="88"/>
      <c r="DP67" s="88"/>
      <c r="DQ67" s="88"/>
      <c r="DR67" s="88"/>
      <c r="DS67" s="88"/>
      <c r="DT67" s="88"/>
      <c r="DU67" s="88"/>
      <c r="DV67" s="88"/>
      <c r="DW67" s="88"/>
      <c r="DX67" s="88"/>
      <c r="DY67" s="88"/>
      <c r="DZ67" s="88"/>
      <c r="EA67" s="88"/>
      <c r="EB67" s="88"/>
      <c r="EC67" s="88"/>
      <c r="ED67" s="88"/>
      <c r="EE67" s="88"/>
      <c r="EF67" s="88"/>
      <c r="EG67" s="88"/>
      <c r="EH67" s="88"/>
      <c r="EI67" s="88"/>
      <c r="EJ67" s="88" t="s">
        <v>101</v>
      </c>
      <c r="EK67" s="88" t="s">
        <v>102</v>
      </c>
    </row>
    <row r="68" spans="1:141" x14ac:dyDescent="0.25">
      <c r="A68" s="88" t="s">
        <v>103</v>
      </c>
      <c r="B68" s="88" t="s">
        <v>104</v>
      </c>
      <c r="C68" s="88"/>
      <c r="D68" s="88"/>
      <c r="E68" s="88"/>
      <c r="F68" s="88"/>
      <c r="G68" s="88"/>
      <c r="H68" s="88"/>
      <c r="I68" s="88"/>
      <c r="J68" s="88"/>
      <c r="K68" s="88"/>
      <c r="L68" s="88">
        <v>8</v>
      </c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  <c r="AH68" s="88"/>
      <c r="AI68" s="88"/>
      <c r="AJ68" s="88"/>
      <c r="AK68" s="88"/>
      <c r="AL68" s="88"/>
      <c r="AM68" s="88"/>
      <c r="AN68" s="88"/>
      <c r="AO68" s="88"/>
      <c r="AP68" s="88"/>
      <c r="AQ68" s="88"/>
      <c r="AR68" s="88"/>
      <c r="AS68" s="88"/>
      <c r="AT68" s="88"/>
      <c r="AU68" s="88"/>
      <c r="AV68" s="88"/>
      <c r="AW68" s="88"/>
      <c r="AX68" s="88"/>
      <c r="AY68" s="88"/>
      <c r="AZ68" s="88"/>
      <c r="BA68" s="88"/>
      <c r="BB68" s="88"/>
      <c r="BC68" s="88"/>
      <c r="BD68" s="88"/>
      <c r="BE68" s="88"/>
      <c r="BF68" s="88"/>
      <c r="BG68" s="88"/>
      <c r="BH68" s="88"/>
      <c r="BI68" s="88"/>
      <c r="BJ68" s="88"/>
      <c r="BK68" s="88"/>
      <c r="BL68" s="88"/>
      <c r="BM68" s="88"/>
      <c r="BN68" s="88"/>
      <c r="BO68" s="88"/>
      <c r="BP68" s="88"/>
      <c r="BQ68" s="88"/>
      <c r="BR68" s="88"/>
      <c r="BS68" s="88"/>
      <c r="BT68" s="88"/>
      <c r="BU68" s="88"/>
      <c r="BV68" s="88"/>
      <c r="BW68" s="88"/>
      <c r="BX68" s="88"/>
      <c r="BY68" s="88"/>
      <c r="BZ68" s="88"/>
      <c r="CA68" s="88"/>
      <c r="CB68" s="88"/>
      <c r="CC68" s="88"/>
      <c r="CD68" s="88"/>
      <c r="CE68" s="88"/>
      <c r="CF68" s="88"/>
      <c r="CG68" s="88"/>
      <c r="CH68" s="88"/>
      <c r="CI68" s="88"/>
      <c r="CJ68" s="88"/>
      <c r="CK68" s="88"/>
      <c r="CL68" s="88"/>
      <c r="CM68" s="88"/>
      <c r="CN68" s="116">
        <f t="shared" si="52"/>
        <v>8370</v>
      </c>
      <c r="CO68" s="88"/>
      <c r="CP68" s="88"/>
      <c r="CQ68" s="88"/>
      <c r="CR68" s="88"/>
      <c r="CS68" s="88"/>
      <c r="CT68" s="88"/>
      <c r="CU68" s="88"/>
      <c r="CV68" s="88"/>
      <c r="CW68" s="88"/>
      <c r="CX68" s="88"/>
      <c r="CY68" s="88"/>
      <c r="CZ68" s="88"/>
      <c r="DA68" s="88"/>
      <c r="DB68" s="88"/>
      <c r="DC68" s="88"/>
      <c r="DD68" s="88"/>
      <c r="DE68" s="88"/>
      <c r="DF68" s="88"/>
      <c r="DG68" s="88"/>
      <c r="DH68" s="88"/>
      <c r="DI68" s="88"/>
      <c r="DJ68" s="88"/>
      <c r="DK68" s="88"/>
      <c r="DL68" s="88"/>
      <c r="DM68" s="88"/>
      <c r="DN68" s="88"/>
      <c r="DO68" s="88"/>
      <c r="DP68" s="88"/>
      <c r="DQ68" s="88"/>
      <c r="DR68" s="88"/>
      <c r="DS68" s="88"/>
      <c r="DT68" s="88"/>
      <c r="DU68" s="88"/>
      <c r="DV68" s="88"/>
      <c r="DW68" s="88"/>
      <c r="DX68" s="88"/>
      <c r="DY68" s="88"/>
      <c r="DZ68" s="88"/>
      <c r="EA68" s="88"/>
      <c r="EB68" s="88"/>
      <c r="EC68" s="88"/>
      <c r="ED68" s="88"/>
      <c r="EE68" s="88"/>
      <c r="EF68" s="88"/>
      <c r="EG68" s="88"/>
      <c r="EH68" s="88"/>
      <c r="EI68" s="88"/>
      <c r="EJ68" s="88">
        <v>11</v>
      </c>
      <c r="EK68" s="88">
        <v>13.25</v>
      </c>
    </row>
    <row r="69" spans="1:141" x14ac:dyDescent="0.25">
      <c r="B69" s="88" t="s">
        <v>105</v>
      </c>
      <c r="C69" s="88"/>
      <c r="D69" s="88"/>
      <c r="E69" s="88"/>
      <c r="F69" s="88"/>
      <c r="G69" s="88"/>
      <c r="H69" s="88"/>
      <c r="I69" s="88"/>
      <c r="J69" s="88"/>
      <c r="K69" s="88"/>
      <c r="L69" s="88">
        <v>16</v>
      </c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88"/>
      <c r="AM69" s="88"/>
      <c r="AN69" s="88"/>
      <c r="AO69" s="88"/>
      <c r="AP69" s="88"/>
      <c r="AQ69" s="88"/>
      <c r="AR69" s="88"/>
      <c r="AS69" s="88"/>
      <c r="AT69" s="88"/>
      <c r="AU69" s="88"/>
      <c r="AV69" s="88"/>
      <c r="AW69" s="88"/>
      <c r="AX69" s="88"/>
      <c r="AY69" s="88"/>
      <c r="AZ69" s="88"/>
      <c r="BA69" s="88"/>
      <c r="BB69" s="88"/>
      <c r="BC69" s="88"/>
      <c r="BD69" s="88"/>
      <c r="BE69" s="88"/>
      <c r="BF69" s="88"/>
      <c r="BG69" s="88"/>
      <c r="BH69" s="88"/>
      <c r="BI69" s="88"/>
      <c r="BJ69" s="88"/>
      <c r="BK69" s="88"/>
      <c r="BL69" s="88"/>
      <c r="BM69" s="88"/>
      <c r="BN69" s="88"/>
      <c r="BO69" s="88"/>
      <c r="BP69" s="88"/>
      <c r="BQ69" s="88"/>
      <c r="BR69" s="88"/>
      <c r="BS69" s="88"/>
      <c r="BT69" s="88"/>
      <c r="BU69" s="88"/>
      <c r="BV69" s="88"/>
      <c r="BW69" s="88"/>
      <c r="BX69" s="88"/>
      <c r="BY69" s="88"/>
      <c r="BZ69" s="88"/>
      <c r="CA69" s="88"/>
      <c r="CB69" s="88"/>
      <c r="CC69" s="88"/>
      <c r="CD69" s="88"/>
      <c r="CE69" s="88"/>
      <c r="CF69" s="88"/>
      <c r="CG69" s="88"/>
      <c r="CH69" s="88"/>
      <c r="CI69" s="88"/>
      <c r="CJ69" s="88"/>
      <c r="CK69" s="88"/>
      <c r="CL69" s="88"/>
      <c r="CM69" s="88"/>
      <c r="CN69" s="116">
        <f t="shared" si="52"/>
        <v>0</v>
      </c>
      <c r="CO69" s="88"/>
      <c r="CP69" s="88"/>
      <c r="CQ69" s="88"/>
      <c r="CR69" s="88"/>
      <c r="CS69" s="88"/>
      <c r="CT69" s="88"/>
      <c r="CU69" s="88"/>
      <c r="CV69" s="88"/>
      <c r="CW69" s="88"/>
      <c r="CX69" s="88"/>
      <c r="CY69" s="88"/>
      <c r="CZ69" s="88"/>
      <c r="DA69" s="88"/>
      <c r="DB69" s="88"/>
      <c r="DC69" s="88"/>
      <c r="DD69" s="88"/>
      <c r="DE69" s="88"/>
      <c r="DF69" s="88"/>
      <c r="DG69" s="88"/>
      <c r="DH69" s="88"/>
      <c r="DI69" s="88"/>
      <c r="DJ69" s="88"/>
      <c r="DK69" s="88"/>
      <c r="DL69" s="88"/>
      <c r="DM69" s="88"/>
      <c r="DN69" s="88"/>
      <c r="DO69" s="88"/>
      <c r="DP69" s="88"/>
      <c r="DQ69" s="88"/>
      <c r="DR69" s="88"/>
      <c r="DS69" s="88"/>
      <c r="DT69" s="88"/>
      <c r="DU69" s="88"/>
      <c r="DV69" s="88"/>
      <c r="DW69" s="88"/>
      <c r="DX69" s="88"/>
      <c r="DY69" s="88"/>
      <c r="DZ69" s="88"/>
      <c r="EA69" s="88"/>
      <c r="EB69" s="88"/>
      <c r="EC69" s="88"/>
      <c r="ED69" s="88"/>
      <c r="EE69" s="88"/>
      <c r="EF69" s="88"/>
      <c r="EG69" s="88"/>
      <c r="EH69" s="88"/>
      <c r="EI69" s="88"/>
      <c r="EJ69" s="88">
        <v>22</v>
      </c>
      <c r="EK69" s="88">
        <v>26</v>
      </c>
    </row>
    <row r="70" spans="1:141" x14ac:dyDescent="0.25">
      <c r="A70" s="88" t="s">
        <v>106</v>
      </c>
      <c r="B70" s="88" t="s">
        <v>104</v>
      </c>
      <c r="C70" s="88"/>
      <c r="D70" s="88"/>
      <c r="E70" s="88"/>
      <c r="F70" s="88"/>
      <c r="G70" s="88"/>
      <c r="H70" s="88"/>
      <c r="I70" s="88"/>
      <c r="J70" s="88"/>
      <c r="K70" s="88"/>
      <c r="L70" s="88">
        <v>16</v>
      </c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88"/>
      <c r="AJ70" s="88"/>
      <c r="AK70" s="88"/>
      <c r="AL70" s="88"/>
      <c r="AM70" s="88"/>
      <c r="AN70" s="88"/>
      <c r="AO70" s="88"/>
      <c r="AP70" s="88"/>
      <c r="AQ70" s="88"/>
      <c r="AR70" s="88"/>
      <c r="AS70" s="88"/>
      <c r="AT70" s="88"/>
      <c r="AU70" s="88"/>
      <c r="AV70" s="88"/>
      <c r="AW70" s="88"/>
      <c r="AX70" s="88"/>
      <c r="AY70" s="88"/>
      <c r="AZ70" s="88"/>
      <c r="BA70" s="88"/>
      <c r="BB70" s="88"/>
      <c r="BC70" s="88"/>
      <c r="BD70" s="88"/>
      <c r="BE70" s="88"/>
      <c r="BF70" s="88"/>
      <c r="BG70" s="88"/>
      <c r="BH70" s="88"/>
      <c r="BI70" s="88"/>
      <c r="BJ70" s="88"/>
      <c r="BK70" s="88"/>
      <c r="BL70" s="88"/>
      <c r="BM70" s="88"/>
      <c r="BN70" s="88"/>
      <c r="BO70" s="88"/>
      <c r="BP70" s="88"/>
      <c r="BQ70" s="88"/>
      <c r="BR70" s="88"/>
      <c r="BS70" s="88"/>
      <c r="BT70" s="88"/>
      <c r="BU70" s="88"/>
      <c r="BV70" s="88"/>
      <c r="BW70" s="88"/>
      <c r="BX70" s="88"/>
      <c r="BY70" s="88"/>
      <c r="BZ70" s="88"/>
      <c r="CA70" s="88"/>
      <c r="CB70" s="88"/>
      <c r="CC70" s="88"/>
      <c r="CD70" s="88"/>
      <c r="CE70" s="88"/>
      <c r="CF70" s="88"/>
      <c r="CG70" s="88"/>
      <c r="CH70" s="88"/>
      <c r="CI70" s="88"/>
      <c r="CJ70" s="88"/>
      <c r="CK70" s="88"/>
      <c r="CL70" s="88"/>
      <c r="CM70" s="88"/>
      <c r="CN70" s="116">
        <f>SUM(CN43:CN69)</f>
        <v>1439547</v>
      </c>
      <c r="CO70" s="88"/>
      <c r="CP70" s="88"/>
      <c r="CQ70" s="88"/>
      <c r="CR70" s="88"/>
      <c r="CS70" s="88"/>
      <c r="CT70" s="88"/>
      <c r="CU70" s="88"/>
      <c r="CV70" s="88"/>
      <c r="CW70" s="88"/>
      <c r="CX70" s="88"/>
      <c r="CY70" s="88"/>
      <c r="CZ70" s="88"/>
      <c r="DA70" s="88"/>
      <c r="DB70" s="88"/>
      <c r="DC70" s="88"/>
      <c r="DD70" s="88"/>
      <c r="DE70" s="88"/>
      <c r="DF70" s="88"/>
      <c r="DG70" s="88"/>
      <c r="DH70" s="88"/>
      <c r="DI70" s="88"/>
      <c r="DJ70" s="88"/>
      <c r="DK70" s="88"/>
      <c r="DL70" s="88"/>
      <c r="DM70" s="88"/>
      <c r="DN70" s="88"/>
      <c r="DO70" s="88"/>
      <c r="DP70" s="88"/>
      <c r="DQ70" s="88"/>
      <c r="DR70" s="88"/>
      <c r="DS70" s="88"/>
      <c r="DT70" s="88"/>
      <c r="DU70" s="88"/>
      <c r="DV70" s="88"/>
      <c r="DW70" s="88"/>
      <c r="DX70" s="88"/>
      <c r="DY70" s="88"/>
      <c r="DZ70" s="88"/>
      <c r="EA70" s="88"/>
      <c r="EB70" s="88"/>
      <c r="EC70" s="88"/>
      <c r="ED70" s="88"/>
      <c r="EE70" s="88"/>
      <c r="EF70" s="88"/>
      <c r="EG70" s="88"/>
      <c r="EH70" s="88"/>
      <c r="EI70" s="88"/>
      <c r="EJ70" s="88">
        <v>22</v>
      </c>
      <c r="EK70" s="88">
        <v>26.5</v>
      </c>
    </row>
    <row r="71" spans="1:141" x14ac:dyDescent="0.25">
      <c r="B71" s="88" t="s">
        <v>105</v>
      </c>
      <c r="C71" s="88"/>
      <c r="D71" s="88"/>
      <c r="E71" s="88"/>
      <c r="F71" s="88"/>
      <c r="G71" s="88"/>
      <c r="H71" s="88"/>
      <c r="I71" s="88"/>
      <c r="J71" s="88"/>
      <c r="K71" s="88"/>
      <c r="L71" s="88">
        <v>32</v>
      </c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  <c r="AP71" s="88"/>
      <c r="AQ71" s="88"/>
      <c r="AR71" s="88"/>
      <c r="AS71" s="88"/>
      <c r="AT71" s="88"/>
      <c r="AU71" s="88"/>
      <c r="AV71" s="88"/>
      <c r="AW71" s="88"/>
      <c r="AX71" s="88"/>
      <c r="AY71" s="88"/>
      <c r="AZ71" s="88"/>
      <c r="BA71" s="88"/>
      <c r="BB71" s="88"/>
      <c r="BC71" s="88"/>
      <c r="BD71" s="88"/>
      <c r="BE71" s="88"/>
      <c r="BF71" s="88"/>
      <c r="BG71" s="88"/>
      <c r="BH71" s="88"/>
      <c r="BI71" s="88"/>
      <c r="BJ71" s="88"/>
      <c r="BK71" s="88"/>
      <c r="BL71" s="88"/>
      <c r="BM71" s="88"/>
      <c r="BN71" s="88"/>
      <c r="BO71" s="88"/>
      <c r="BP71" s="88"/>
      <c r="BQ71" s="88"/>
      <c r="BR71" s="88"/>
      <c r="BS71" s="88"/>
      <c r="BT71" s="88"/>
      <c r="BU71" s="88"/>
      <c r="BV71" s="88"/>
      <c r="BW71" s="88"/>
      <c r="BX71" s="88"/>
      <c r="BY71" s="88"/>
      <c r="BZ71" s="88"/>
      <c r="CA71" s="88"/>
      <c r="CB71" s="88"/>
      <c r="CC71" s="88"/>
      <c r="CD71" s="88"/>
      <c r="CE71" s="88"/>
      <c r="CF71" s="88"/>
      <c r="CG71" s="88"/>
      <c r="CH71" s="88"/>
      <c r="CI71" s="88"/>
      <c r="CJ71" s="88"/>
      <c r="CK71" s="88"/>
      <c r="CL71" s="88"/>
      <c r="CM71" s="88"/>
      <c r="CN71" s="116"/>
      <c r="CO71" s="88"/>
      <c r="CP71" s="88"/>
      <c r="CQ71" s="88"/>
      <c r="CR71" s="88"/>
      <c r="CS71" s="88"/>
      <c r="CT71" s="88"/>
      <c r="CU71" s="88"/>
      <c r="CV71" s="88"/>
      <c r="CW71" s="88"/>
      <c r="CX71" s="88"/>
      <c r="CY71" s="88"/>
      <c r="CZ71" s="88"/>
      <c r="DA71" s="88"/>
      <c r="DB71" s="88"/>
      <c r="DC71" s="88"/>
      <c r="DD71" s="88"/>
      <c r="DE71" s="88"/>
      <c r="DF71" s="88"/>
      <c r="DG71" s="88"/>
      <c r="DH71" s="88"/>
      <c r="DI71" s="88"/>
      <c r="DJ71" s="88"/>
      <c r="DK71" s="88"/>
      <c r="DL71" s="88"/>
      <c r="DM71" s="88"/>
      <c r="DN71" s="88"/>
      <c r="DO71" s="88"/>
      <c r="DP71" s="88"/>
      <c r="DQ71" s="88"/>
      <c r="DR71" s="88"/>
      <c r="DS71" s="88"/>
      <c r="DT71" s="88"/>
      <c r="DU71" s="88"/>
      <c r="DV71" s="88"/>
      <c r="DW71" s="88"/>
      <c r="DX71" s="88"/>
      <c r="DY71" s="88"/>
      <c r="DZ71" s="88"/>
      <c r="EA71" s="88"/>
      <c r="EB71" s="88"/>
      <c r="EC71" s="88"/>
      <c r="ED71" s="88"/>
      <c r="EE71" s="88"/>
      <c r="EF71" s="88"/>
      <c r="EG71" s="88"/>
      <c r="EH71" s="88"/>
      <c r="EI71" s="88"/>
      <c r="EJ71" s="88">
        <v>44</v>
      </c>
      <c r="EK71" s="88">
        <v>53</v>
      </c>
    </row>
    <row r="72" spans="1:141" x14ac:dyDescent="0.25">
      <c r="A72" s="88" t="s">
        <v>107</v>
      </c>
      <c r="B72" s="88" t="s">
        <v>104</v>
      </c>
      <c r="C72" s="88"/>
      <c r="D72" s="88"/>
      <c r="E72" s="88"/>
      <c r="F72" s="88"/>
      <c r="G72" s="88"/>
      <c r="H72" s="88"/>
      <c r="I72" s="88"/>
      <c r="J72" s="88"/>
      <c r="K72" s="88"/>
      <c r="L72" s="88">
        <v>336</v>
      </c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  <c r="AP72" s="88"/>
      <c r="AQ72" s="88"/>
      <c r="AR72" s="88"/>
      <c r="AS72" s="88"/>
      <c r="AT72" s="88"/>
      <c r="AU72" s="88"/>
      <c r="AV72" s="88"/>
      <c r="AW72" s="88"/>
      <c r="AX72" s="88"/>
      <c r="AY72" s="88"/>
      <c r="AZ72" s="88"/>
      <c r="BA72" s="88"/>
      <c r="BB72" s="88"/>
      <c r="BC72" s="88"/>
      <c r="BD72" s="88"/>
      <c r="BE72" s="88"/>
      <c r="BF72" s="88"/>
      <c r="BG72" s="88"/>
      <c r="BH72" s="88"/>
      <c r="BI72" s="88"/>
      <c r="BJ72" s="88"/>
      <c r="BK72" s="88"/>
      <c r="BL72" s="88"/>
      <c r="BM72" s="88"/>
      <c r="BN72" s="88"/>
      <c r="BO72" s="88"/>
      <c r="BP72" s="88"/>
      <c r="BQ72" s="88"/>
      <c r="BR72" s="88"/>
      <c r="BS72" s="88"/>
      <c r="BT72" s="88"/>
      <c r="BU72" s="88"/>
      <c r="BV72" s="88"/>
      <c r="BW72" s="88"/>
      <c r="BX72" s="88"/>
      <c r="BY72" s="88"/>
      <c r="BZ72" s="88"/>
      <c r="CA72" s="88"/>
      <c r="CB72" s="88"/>
      <c r="CC72" s="88"/>
      <c r="CD72" s="88"/>
      <c r="CE72" s="88"/>
      <c r="CF72" s="88"/>
      <c r="CG72" s="88"/>
      <c r="CH72" s="88"/>
      <c r="CI72" s="88"/>
      <c r="CJ72" s="88"/>
      <c r="CK72" s="88"/>
      <c r="CL72" s="88"/>
      <c r="CM72" s="88"/>
      <c r="CN72" s="116"/>
      <c r="CO72" s="88"/>
      <c r="CP72" s="88"/>
      <c r="CQ72" s="88"/>
      <c r="CR72" s="88"/>
      <c r="CS72" s="88"/>
      <c r="CT72" s="88"/>
      <c r="CU72" s="88"/>
      <c r="CV72" s="88"/>
      <c r="CW72" s="88"/>
      <c r="CX72" s="88"/>
      <c r="CY72" s="88"/>
      <c r="CZ72" s="88"/>
      <c r="DA72" s="88"/>
      <c r="DB72" s="88"/>
      <c r="DC72" s="88"/>
      <c r="DD72" s="88"/>
      <c r="DE72" s="88"/>
      <c r="DF72" s="88"/>
      <c r="DG72" s="88"/>
      <c r="DH72" s="88"/>
      <c r="DI72" s="88"/>
      <c r="DJ72" s="88"/>
      <c r="DK72" s="88"/>
      <c r="DL72" s="88"/>
      <c r="DM72" s="88"/>
      <c r="DN72" s="88"/>
      <c r="DO72" s="88"/>
      <c r="DP72" s="88"/>
      <c r="DQ72" s="88"/>
      <c r="DR72" s="88"/>
      <c r="DS72" s="88"/>
      <c r="DT72" s="88"/>
      <c r="DU72" s="88"/>
      <c r="DV72" s="88"/>
      <c r="DW72" s="88"/>
      <c r="DX72" s="88"/>
      <c r="DY72" s="88"/>
      <c r="DZ72" s="88"/>
      <c r="EA72" s="88"/>
      <c r="EB72" s="88"/>
      <c r="EC72" s="88"/>
      <c r="ED72" s="88"/>
      <c r="EE72" s="88"/>
      <c r="EF72" s="88"/>
      <c r="EG72" s="88"/>
      <c r="EH72" s="88"/>
      <c r="EI72" s="88"/>
      <c r="EJ72" s="88">
        <v>462</v>
      </c>
      <c r="EK72" s="88">
        <v>556.5</v>
      </c>
    </row>
    <row r="73" spans="1:141" x14ac:dyDescent="0.25">
      <c r="B73" s="88" t="s">
        <v>105</v>
      </c>
      <c r="C73" s="88"/>
      <c r="D73" s="88"/>
      <c r="E73" s="88"/>
      <c r="F73" s="88"/>
      <c r="G73" s="88"/>
      <c r="H73" s="88"/>
      <c r="I73" s="88"/>
      <c r="J73" s="88"/>
      <c r="K73" s="88"/>
      <c r="L73" s="88">
        <v>672</v>
      </c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  <c r="AP73" s="88"/>
      <c r="AQ73" s="88"/>
      <c r="AR73" s="88"/>
      <c r="AS73" s="88"/>
      <c r="AT73" s="88"/>
      <c r="AU73" s="88"/>
      <c r="AV73" s="88"/>
      <c r="AW73" s="88"/>
      <c r="AX73" s="88"/>
      <c r="AY73" s="88"/>
      <c r="AZ73" s="88"/>
      <c r="BA73" s="88"/>
      <c r="BB73" s="88"/>
      <c r="BC73" s="88"/>
      <c r="BD73" s="88"/>
      <c r="BE73" s="88"/>
      <c r="BF73" s="88"/>
      <c r="BG73" s="88"/>
      <c r="BH73" s="88"/>
      <c r="BI73" s="88"/>
      <c r="BJ73" s="88"/>
      <c r="BK73" s="88"/>
      <c r="BL73" s="88"/>
      <c r="BM73" s="88"/>
      <c r="BN73" s="88"/>
      <c r="BO73" s="88"/>
      <c r="BP73" s="88"/>
      <c r="BQ73" s="88"/>
      <c r="BR73" s="88"/>
      <c r="BS73" s="88"/>
      <c r="BT73" s="88"/>
      <c r="BU73" s="88"/>
      <c r="BV73" s="88"/>
      <c r="BW73" s="88"/>
      <c r="BX73" s="88"/>
      <c r="BY73" s="88"/>
      <c r="BZ73" s="88"/>
      <c r="CA73" s="88"/>
      <c r="CB73" s="88"/>
      <c r="CC73" s="88"/>
      <c r="CD73" s="88"/>
      <c r="CE73" s="88"/>
      <c r="CF73" s="88"/>
      <c r="CG73" s="88"/>
      <c r="CH73" s="88"/>
      <c r="CI73" s="88"/>
      <c r="CJ73" s="88"/>
      <c r="CK73" s="88"/>
      <c r="CL73" s="88"/>
      <c r="CM73" s="88"/>
      <c r="CN73" s="88"/>
      <c r="CO73" s="88"/>
      <c r="CP73" s="88"/>
      <c r="CQ73" s="88"/>
      <c r="CR73" s="88"/>
      <c r="CS73" s="88"/>
      <c r="CT73" s="88"/>
      <c r="CU73" s="88"/>
      <c r="CV73" s="88"/>
      <c r="CW73" s="88"/>
      <c r="CX73" s="88"/>
      <c r="CY73" s="88"/>
      <c r="CZ73" s="88"/>
      <c r="DA73" s="88"/>
      <c r="DB73" s="88"/>
      <c r="DC73" s="88"/>
      <c r="DD73" s="88"/>
      <c r="DE73" s="88"/>
      <c r="DF73" s="88"/>
      <c r="DG73" s="88"/>
      <c r="DH73" s="88"/>
      <c r="DI73" s="88"/>
      <c r="DJ73" s="88"/>
      <c r="DK73" s="88"/>
      <c r="DL73" s="88"/>
      <c r="DM73" s="88"/>
      <c r="DN73" s="88"/>
      <c r="DO73" s="88"/>
      <c r="DP73" s="88"/>
      <c r="DQ73" s="88"/>
      <c r="DR73" s="88"/>
      <c r="DS73" s="88"/>
      <c r="DT73" s="88"/>
      <c r="DU73" s="88"/>
      <c r="DV73" s="88"/>
      <c r="DW73" s="88"/>
      <c r="DX73" s="88"/>
      <c r="DY73" s="88"/>
      <c r="DZ73" s="88"/>
      <c r="EA73" s="88"/>
      <c r="EB73" s="88"/>
      <c r="EC73" s="88"/>
      <c r="ED73" s="88"/>
      <c r="EE73" s="88"/>
      <c r="EF73" s="88"/>
      <c r="EG73" s="88"/>
      <c r="EH73" s="88"/>
      <c r="EI73" s="88"/>
      <c r="EJ73" s="88">
        <v>924</v>
      </c>
      <c r="EK73" s="88">
        <v>1092</v>
      </c>
    </row>
    <row r="74" spans="1:141" x14ac:dyDescent="0.25">
      <c r="A74" s="99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  <c r="AF74" s="115"/>
      <c r="AG74" s="115"/>
      <c r="AH74" s="115"/>
      <c r="AI74" s="115"/>
      <c r="AJ74" s="115"/>
      <c r="AK74" s="115"/>
      <c r="AL74" s="115"/>
      <c r="AM74" s="115"/>
      <c r="AN74" s="115"/>
      <c r="AO74" s="115"/>
      <c r="AP74" s="115"/>
      <c r="AQ74" s="115"/>
      <c r="AR74" s="115"/>
      <c r="AS74" s="115"/>
      <c r="AT74" s="115"/>
      <c r="AU74" s="115"/>
      <c r="AV74" s="115"/>
      <c r="AW74" s="115"/>
      <c r="AX74" s="115"/>
      <c r="AY74" s="115"/>
      <c r="AZ74" s="115"/>
      <c r="BA74" s="115"/>
      <c r="BB74" s="115"/>
      <c r="BC74" s="115"/>
      <c r="BD74" s="115"/>
      <c r="BE74" s="115"/>
      <c r="BF74" s="115"/>
      <c r="BG74" s="115"/>
      <c r="BH74" s="115"/>
      <c r="BI74" s="115"/>
      <c r="BJ74" s="115"/>
      <c r="BK74" s="115"/>
      <c r="BL74" s="115"/>
      <c r="BM74" s="115"/>
      <c r="BN74" s="115"/>
      <c r="BO74" s="115"/>
      <c r="BP74" s="115"/>
      <c r="BQ74" s="115"/>
      <c r="BR74" s="115"/>
      <c r="BS74" s="115"/>
      <c r="BT74" s="115"/>
      <c r="BU74" s="115"/>
      <c r="BV74" s="115"/>
      <c r="BW74" s="115"/>
      <c r="BX74" s="115"/>
      <c r="BY74" s="115"/>
      <c r="BZ74" s="115"/>
      <c r="CA74" s="115"/>
      <c r="CB74" s="115"/>
      <c r="CC74" s="115"/>
      <c r="CD74" s="115"/>
      <c r="CE74" s="115"/>
      <c r="CF74" s="115"/>
      <c r="CG74" s="115"/>
      <c r="CH74" s="115"/>
      <c r="CI74" s="115"/>
      <c r="CJ74" s="115"/>
      <c r="CK74" s="115"/>
      <c r="CL74" s="115"/>
      <c r="CM74" s="115"/>
      <c r="CN74" s="115"/>
      <c r="CO74" s="115"/>
      <c r="CP74" s="115"/>
      <c r="CQ74" s="115"/>
      <c r="CR74" s="115"/>
      <c r="CS74" s="115"/>
      <c r="CT74" s="115"/>
      <c r="CU74" s="115"/>
      <c r="CV74" s="115"/>
      <c r="CW74" s="115"/>
      <c r="CX74" s="115"/>
      <c r="CY74" s="115"/>
      <c r="CZ74" s="115"/>
      <c r="DA74" s="115"/>
      <c r="DB74" s="115"/>
      <c r="DC74" s="115"/>
      <c r="DD74" s="115"/>
      <c r="DE74" s="115"/>
      <c r="DF74" s="115"/>
      <c r="DG74" s="115"/>
      <c r="DH74" s="115"/>
      <c r="DI74" s="115"/>
      <c r="DJ74" s="115"/>
      <c r="DK74" s="115"/>
      <c r="DL74" s="115"/>
      <c r="DM74" s="115"/>
      <c r="DN74" s="115"/>
      <c r="DO74" s="115"/>
      <c r="DP74" s="115"/>
      <c r="DQ74" s="115"/>
      <c r="DR74" s="115"/>
      <c r="DS74" s="115"/>
      <c r="DT74" s="115"/>
      <c r="DU74" s="115"/>
      <c r="DV74" s="115"/>
      <c r="DW74" s="115"/>
      <c r="DX74" s="115"/>
      <c r="DY74" s="115"/>
      <c r="DZ74" s="115"/>
      <c r="EA74" s="115"/>
      <c r="EB74" s="115"/>
      <c r="EC74" s="115"/>
      <c r="ED74" s="115"/>
      <c r="EE74" s="115"/>
      <c r="EF74" s="115"/>
      <c r="EG74" s="115"/>
      <c r="EH74" s="115"/>
      <c r="EI74" s="115"/>
    </row>
    <row r="75" spans="1:141" x14ac:dyDescent="0.25">
      <c r="A75" s="99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  <c r="AF75" s="115"/>
      <c r="AG75" s="115"/>
      <c r="AH75" s="115"/>
      <c r="AI75" s="115"/>
      <c r="AJ75" s="115"/>
      <c r="AK75" s="115"/>
      <c r="AL75" s="115"/>
      <c r="AM75" s="115"/>
      <c r="AN75" s="115"/>
      <c r="AO75" s="115"/>
      <c r="AP75" s="115"/>
      <c r="AQ75" s="115"/>
      <c r="AR75" s="115"/>
      <c r="AS75" s="115"/>
      <c r="AT75" s="115"/>
      <c r="AU75" s="115"/>
      <c r="AV75" s="115"/>
      <c r="AW75" s="115"/>
      <c r="AX75" s="115"/>
      <c r="AY75" s="115"/>
      <c r="AZ75" s="115"/>
      <c r="BA75" s="115"/>
      <c r="BB75" s="115"/>
      <c r="BC75" s="115"/>
      <c r="BD75" s="115"/>
      <c r="BE75" s="115"/>
      <c r="BF75" s="115"/>
      <c r="BG75" s="115"/>
      <c r="BH75" s="115"/>
      <c r="BI75" s="115"/>
      <c r="BJ75" s="115"/>
      <c r="BK75" s="115"/>
      <c r="BL75" s="115"/>
      <c r="BM75" s="115"/>
      <c r="BN75" s="115"/>
      <c r="BO75" s="115"/>
      <c r="BP75" s="115"/>
      <c r="BQ75" s="115"/>
      <c r="BR75" s="115"/>
      <c r="BS75" s="115"/>
      <c r="BT75" s="115"/>
      <c r="BU75" s="115"/>
      <c r="BV75" s="115"/>
      <c r="BW75" s="115"/>
      <c r="BX75" s="115"/>
      <c r="BY75" s="115"/>
      <c r="BZ75" s="115"/>
      <c r="CA75" s="115"/>
      <c r="CB75" s="115"/>
      <c r="CC75" s="115"/>
      <c r="CD75" s="115"/>
      <c r="CE75" s="115"/>
      <c r="CF75" s="115"/>
      <c r="CG75" s="115"/>
      <c r="CH75" s="115"/>
      <c r="CI75" s="115"/>
      <c r="CJ75" s="115"/>
      <c r="CK75" s="115"/>
      <c r="CL75" s="115"/>
      <c r="CM75" s="115"/>
      <c r="CN75" s="115"/>
      <c r="CO75" s="115"/>
      <c r="CP75" s="115"/>
      <c r="CQ75" s="115"/>
      <c r="CR75" s="115"/>
      <c r="CS75" s="115"/>
      <c r="CT75" s="115"/>
      <c r="CU75" s="115"/>
      <c r="CV75" s="115"/>
      <c r="CW75" s="115"/>
      <c r="CX75" s="115"/>
      <c r="CY75" s="115"/>
      <c r="CZ75" s="115"/>
      <c r="DA75" s="115"/>
      <c r="DB75" s="115"/>
      <c r="DC75" s="115"/>
      <c r="DD75" s="115"/>
      <c r="DE75" s="115"/>
      <c r="DF75" s="115"/>
      <c r="DG75" s="115"/>
      <c r="DH75" s="115"/>
      <c r="DI75" s="115"/>
      <c r="DJ75" s="115"/>
      <c r="DK75" s="115"/>
      <c r="DL75" s="115"/>
      <c r="DM75" s="115"/>
      <c r="DN75" s="115"/>
      <c r="DO75" s="115"/>
      <c r="DP75" s="115"/>
      <c r="DQ75" s="115"/>
      <c r="DR75" s="115"/>
      <c r="DS75" s="115"/>
      <c r="DT75" s="115"/>
      <c r="DU75" s="115"/>
      <c r="DV75" s="115"/>
      <c r="DW75" s="115"/>
      <c r="DX75" s="115"/>
      <c r="DY75" s="115"/>
      <c r="DZ75" s="115"/>
      <c r="EA75" s="115"/>
      <c r="EB75" s="115"/>
      <c r="EC75" s="115"/>
      <c r="ED75" s="115"/>
      <c r="EE75" s="115"/>
      <c r="EF75" s="115"/>
      <c r="EG75" s="115"/>
      <c r="EH75" s="115"/>
      <c r="EI75" s="115"/>
    </row>
    <row r="76" spans="1:141" x14ac:dyDescent="0.25">
      <c r="A76" s="99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  <c r="AE76" s="115"/>
      <c r="AF76" s="115"/>
      <c r="AG76" s="115"/>
      <c r="AH76" s="115"/>
      <c r="AI76" s="115"/>
      <c r="AJ76" s="115"/>
      <c r="AK76" s="115"/>
      <c r="AL76" s="115"/>
      <c r="AM76" s="115"/>
      <c r="AN76" s="115"/>
      <c r="AO76" s="115"/>
      <c r="AP76" s="115"/>
      <c r="AQ76" s="115"/>
      <c r="AR76" s="115"/>
      <c r="AS76" s="115"/>
      <c r="AT76" s="115"/>
      <c r="AU76" s="115"/>
      <c r="AV76" s="115"/>
      <c r="AW76" s="115"/>
      <c r="AX76" s="115"/>
      <c r="AY76" s="115"/>
      <c r="AZ76" s="115"/>
      <c r="BA76" s="115"/>
      <c r="BB76" s="115"/>
      <c r="BC76" s="115"/>
      <c r="BD76" s="115"/>
      <c r="BE76" s="115"/>
      <c r="BF76" s="115"/>
      <c r="BG76" s="115"/>
      <c r="BH76" s="115"/>
      <c r="BI76" s="115"/>
      <c r="BJ76" s="115"/>
      <c r="BK76" s="115"/>
      <c r="BL76" s="115"/>
      <c r="BM76" s="115"/>
      <c r="BN76" s="115"/>
      <c r="BO76" s="115"/>
      <c r="BP76" s="115"/>
      <c r="BQ76" s="115"/>
      <c r="BR76" s="115"/>
      <c r="BS76" s="115"/>
      <c r="BT76" s="115"/>
      <c r="BU76" s="115"/>
      <c r="BV76" s="115"/>
      <c r="BW76" s="115"/>
      <c r="BX76" s="115"/>
      <c r="BY76" s="115"/>
      <c r="BZ76" s="115"/>
      <c r="CA76" s="115"/>
      <c r="CB76" s="115"/>
      <c r="CC76" s="115"/>
      <c r="CD76" s="115"/>
      <c r="CE76" s="115"/>
      <c r="CF76" s="115"/>
      <c r="CG76" s="115"/>
      <c r="CH76" s="115"/>
      <c r="CI76" s="115"/>
      <c r="CJ76" s="115"/>
      <c r="CK76" s="115"/>
      <c r="CL76" s="115"/>
      <c r="CM76" s="115"/>
      <c r="CN76" s="115"/>
      <c r="CO76" s="115"/>
      <c r="CP76" s="115"/>
      <c r="CQ76" s="115"/>
      <c r="CR76" s="115"/>
      <c r="CS76" s="115"/>
      <c r="CT76" s="115"/>
      <c r="CU76" s="115"/>
      <c r="CV76" s="115"/>
      <c r="CW76" s="115"/>
      <c r="CX76" s="115"/>
      <c r="CY76" s="115"/>
      <c r="CZ76" s="115"/>
      <c r="DA76" s="115"/>
      <c r="DB76" s="115"/>
      <c r="DC76" s="115"/>
      <c r="DD76" s="115"/>
      <c r="DE76" s="115"/>
      <c r="DF76" s="115"/>
      <c r="DG76" s="115"/>
      <c r="DH76" s="115"/>
      <c r="DI76" s="115"/>
      <c r="DJ76" s="115"/>
      <c r="DK76" s="115"/>
      <c r="DL76" s="115"/>
      <c r="DM76" s="115"/>
      <c r="DN76" s="115"/>
      <c r="DO76" s="115"/>
      <c r="DP76" s="115"/>
      <c r="DQ76" s="115"/>
      <c r="DR76" s="115"/>
      <c r="DS76" s="115"/>
      <c r="DT76" s="115"/>
      <c r="DU76" s="115"/>
      <c r="DV76" s="115"/>
      <c r="DW76" s="115"/>
      <c r="DX76" s="115"/>
      <c r="DY76" s="115"/>
      <c r="DZ76" s="115"/>
      <c r="EA76" s="115"/>
      <c r="EB76" s="115"/>
      <c r="EC76" s="115"/>
      <c r="ED76" s="115"/>
      <c r="EE76" s="115"/>
      <c r="EF76" s="115"/>
      <c r="EG76" s="115"/>
      <c r="EH76" s="115"/>
      <c r="EI76" s="115"/>
    </row>
    <row r="77" spans="1:141" x14ac:dyDescent="0.25">
      <c r="A77" s="99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  <c r="AE77" s="115"/>
      <c r="AF77" s="115"/>
      <c r="AG77" s="115"/>
      <c r="AH77" s="115"/>
      <c r="AI77" s="115"/>
      <c r="AJ77" s="115"/>
      <c r="AK77" s="115"/>
      <c r="AL77" s="115"/>
      <c r="AM77" s="115"/>
      <c r="AN77" s="115"/>
      <c r="AO77" s="115"/>
      <c r="AP77" s="115"/>
      <c r="AQ77" s="115"/>
      <c r="AR77" s="115"/>
      <c r="AS77" s="115"/>
      <c r="AT77" s="115"/>
      <c r="AU77" s="115"/>
      <c r="AV77" s="115"/>
      <c r="AW77" s="115"/>
      <c r="AX77" s="115"/>
      <c r="AY77" s="115"/>
      <c r="AZ77" s="115"/>
      <c r="BA77" s="115"/>
      <c r="BB77" s="115"/>
      <c r="BC77" s="115"/>
      <c r="BD77" s="115"/>
      <c r="BE77" s="115"/>
      <c r="BF77" s="115"/>
      <c r="BG77" s="115"/>
      <c r="BH77" s="115"/>
      <c r="BI77" s="115"/>
      <c r="BJ77" s="115"/>
      <c r="BK77" s="115"/>
      <c r="BL77" s="115"/>
      <c r="BM77" s="115"/>
      <c r="BN77" s="115"/>
      <c r="BO77" s="115"/>
      <c r="BP77" s="115"/>
      <c r="BQ77" s="115"/>
      <c r="BR77" s="115"/>
      <c r="BS77" s="115"/>
      <c r="BT77" s="115"/>
      <c r="BU77" s="115"/>
      <c r="BV77" s="115"/>
      <c r="BW77" s="115"/>
      <c r="BX77" s="115"/>
      <c r="BY77" s="115"/>
      <c r="BZ77" s="115"/>
      <c r="CA77" s="115"/>
      <c r="CB77" s="115"/>
      <c r="CC77" s="115"/>
      <c r="CD77" s="115"/>
      <c r="CE77" s="115"/>
      <c r="CF77" s="115"/>
      <c r="CG77" s="115"/>
      <c r="CH77" s="115"/>
      <c r="CI77" s="115"/>
      <c r="CJ77" s="115"/>
      <c r="CK77" s="115"/>
      <c r="CL77" s="115"/>
      <c r="CM77" s="115"/>
      <c r="CN77" s="115"/>
      <c r="CO77" s="115"/>
      <c r="CP77" s="115"/>
      <c r="CQ77" s="115"/>
      <c r="CR77" s="115"/>
      <c r="CS77" s="115"/>
      <c r="CT77" s="115"/>
      <c r="CU77" s="115"/>
      <c r="CV77" s="115"/>
      <c r="CW77" s="115"/>
      <c r="CX77" s="115"/>
      <c r="CY77" s="115"/>
      <c r="CZ77" s="115"/>
      <c r="DA77" s="115"/>
      <c r="DB77" s="115"/>
      <c r="DC77" s="115"/>
      <c r="DD77" s="115"/>
      <c r="DE77" s="115"/>
      <c r="DF77" s="115"/>
      <c r="DG77" s="115"/>
      <c r="DH77" s="115"/>
      <c r="DI77" s="115"/>
      <c r="DJ77" s="115"/>
      <c r="DK77" s="115"/>
      <c r="DL77" s="115"/>
      <c r="DM77" s="115"/>
      <c r="DN77" s="115"/>
      <c r="DO77" s="115"/>
      <c r="DP77" s="115"/>
      <c r="DQ77" s="115"/>
      <c r="DR77" s="115"/>
      <c r="DS77" s="115"/>
      <c r="DT77" s="115"/>
      <c r="DU77" s="115"/>
      <c r="DV77" s="115"/>
      <c r="DW77" s="115"/>
      <c r="DX77" s="115"/>
      <c r="DY77" s="115"/>
      <c r="DZ77" s="115"/>
      <c r="EA77" s="115"/>
      <c r="EB77" s="115"/>
      <c r="EC77" s="115"/>
      <c r="ED77" s="115"/>
      <c r="EE77" s="115"/>
      <c r="EF77" s="115"/>
      <c r="EG77" s="115"/>
      <c r="EH77" s="115"/>
      <c r="EI77" s="115"/>
    </row>
    <row r="78" spans="1:141" x14ac:dyDescent="0.25">
      <c r="A78" s="99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  <c r="AD78" s="115"/>
      <c r="AE78" s="115"/>
      <c r="AF78" s="115"/>
      <c r="AG78" s="115"/>
      <c r="AH78" s="115"/>
      <c r="AI78" s="115"/>
      <c r="AJ78" s="115"/>
      <c r="AK78" s="115"/>
      <c r="AL78" s="115"/>
      <c r="AM78" s="115"/>
      <c r="AN78" s="115"/>
      <c r="AO78" s="115"/>
      <c r="AP78" s="115"/>
      <c r="AQ78" s="115"/>
      <c r="AR78" s="115"/>
      <c r="AS78" s="115"/>
      <c r="AT78" s="115"/>
      <c r="AU78" s="115"/>
      <c r="AV78" s="115"/>
      <c r="AW78" s="115"/>
      <c r="AX78" s="115"/>
      <c r="AY78" s="115"/>
      <c r="AZ78" s="115"/>
      <c r="BA78" s="115"/>
      <c r="BB78" s="115"/>
      <c r="BC78" s="115"/>
      <c r="BD78" s="115"/>
      <c r="BE78" s="115"/>
      <c r="BF78" s="115"/>
      <c r="BG78" s="115"/>
      <c r="BH78" s="115"/>
      <c r="BI78" s="115"/>
      <c r="BJ78" s="115"/>
      <c r="BK78" s="115"/>
      <c r="BL78" s="115"/>
      <c r="BM78" s="115"/>
      <c r="BN78" s="115"/>
      <c r="BO78" s="115"/>
      <c r="BP78" s="115"/>
      <c r="BQ78" s="115"/>
      <c r="BR78" s="115"/>
      <c r="BS78" s="115"/>
      <c r="BT78" s="115"/>
      <c r="BU78" s="115"/>
      <c r="BV78" s="115"/>
      <c r="BW78" s="115"/>
      <c r="BX78" s="115"/>
      <c r="BY78" s="115"/>
      <c r="BZ78" s="115"/>
      <c r="CA78" s="115"/>
      <c r="CB78" s="115"/>
      <c r="CC78" s="115"/>
      <c r="CD78" s="115"/>
      <c r="CE78" s="115"/>
      <c r="CF78" s="115"/>
      <c r="CG78" s="115"/>
      <c r="CH78" s="115"/>
      <c r="CI78" s="115"/>
      <c r="CJ78" s="115"/>
      <c r="CK78" s="115"/>
      <c r="CL78" s="115"/>
      <c r="CM78" s="115"/>
      <c r="CN78" s="115"/>
      <c r="CO78" s="115"/>
      <c r="CP78" s="115"/>
      <c r="CQ78" s="115"/>
      <c r="CR78" s="115"/>
      <c r="CS78" s="115"/>
      <c r="CT78" s="115"/>
      <c r="CU78" s="115"/>
      <c r="CV78" s="115"/>
      <c r="CW78" s="115"/>
      <c r="CX78" s="115"/>
      <c r="CY78" s="115"/>
      <c r="CZ78" s="115"/>
      <c r="DA78" s="115"/>
      <c r="DB78" s="115"/>
      <c r="DC78" s="115"/>
      <c r="DD78" s="115"/>
      <c r="DE78" s="115"/>
      <c r="DF78" s="115"/>
      <c r="DG78" s="115"/>
      <c r="DH78" s="115"/>
      <c r="DI78" s="115"/>
      <c r="DJ78" s="115"/>
      <c r="DK78" s="115"/>
      <c r="DL78" s="115"/>
      <c r="DM78" s="115"/>
      <c r="DN78" s="115"/>
      <c r="DO78" s="115"/>
      <c r="DP78" s="115"/>
      <c r="DQ78" s="115"/>
      <c r="DR78" s="115"/>
      <c r="DS78" s="115"/>
      <c r="DT78" s="115"/>
      <c r="DU78" s="115"/>
      <c r="DV78" s="115"/>
      <c r="DW78" s="115"/>
      <c r="DX78" s="115"/>
      <c r="DY78" s="115"/>
      <c r="DZ78" s="115"/>
      <c r="EA78" s="115"/>
      <c r="EB78" s="115"/>
      <c r="EC78" s="115"/>
      <c r="ED78" s="115"/>
      <c r="EE78" s="115"/>
      <c r="EF78" s="115"/>
      <c r="EG78" s="115"/>
      <c r="EH78" s="115"/>
      <c r="EI78" s="115"/>
    </row>
    <row r="79" spans="1:141" x14ac:dyDescent="0.25">
      <c r="A79" s="99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  <c r="AD79" s="115"/>
      <c r="AE79" s="115"/>
      <c r="AF79" s="115"/>
      <c r="AG79" s="115"/>
      <c r="AH79" s="115"/>
      <c r="AI79" s="115"/>
      <c r="AJ79" s="115"/>
      <c r="AK79" s="115"/>
      <c r="AL79" s="115"/>
      <c r="AM79" s="115"/>
      <c r="AN79" s="115"/>
      <c r="AO79" s="115"/>
      <c r="AP79" s="115"/>
      <c r="AQ79" s="115"/>
      <c r="AR79" s="115"/>
      <c r="AS79" s="115"/>
      <c r="AT79" s="115"/>
      <c r="AU79" s="115"/>
      <c r="AV79" s="115"/>
      <c r="AW79" s="115"/>
      <c r="AX79" s="115"/>
      <c r="AY79" s="115"/>
      <c r="AZ79" s="115"/>
      <c r="BA79" s="115"/>
      <c r="BB79" s="115"/>
      <c r="BC79" s="115"/>
      <c r="BD79" s="115"/>
      <c r="BE79" s="115"/>
      <c r="BF79" s="115"/>
      <c r="BG79" s="115"/>
      <c r="BH79" s="115"/>
      <c r="BI79" s="115"/>
      <c r="BJ79" s="115"/>
      <c r="BK79" s="115"/>
      <c r="BL79" s="115"/>
      <c r="BM79" s="115"/>
      <c r="BN79" s="115"/>
      <c r="BO79" s="115"/>
      <c r="BP79" s="115"/>
      <c r="BQ79" s="115"/>
      <c r="BR79" s="115"/>
      <c r="BS79" s="115"/>
      <c r="BT79" s="115"/>
      <c r="BU79" s="115"/>
      <c r="BV79" s="115"/>
      <c r="BW79" s="115"/>
      <c r="BX79" s="115"/>
      <c r="BY79" s="115"/>
      <c r="BZ79" s="115"/>
      <c r="CA79" s="115"/>
      <c r="CB79" s="115"/>
      <c r="CC79" s="115"/>
      <c r="CD79" s="115"/>
      <c r="CE79" s="115"/>
      <c r="CF79" s="115"/>
      <c r="CG79" s="115"/>
      <c r="CH79" s="115"/>
      <c r="CI79" s="115"/>
      <c r="CJ79" s="115"/>
      <c r="CK79" s="115"/>
      <c r="CL79" s="115"/>
      <c r="CM79" s="115"/>
      <c r="CN79" s="115"/>
      <c r="CO79" s="115"/>
      <c r="CP79" s="115"/>
      <c r="CQ79" s="115"/>
      <c r="CR79" s="115"/>
      <c r="CS79" s="115"/>
      <c r="CT79" s="115"/>
      <c r="CU79" s="115"/>
      <c r="CV79" s="115"/>
      <c r="CW79" s="115"/>
      <c r="CX79" s="115"/>
      <c r="CY79" s="115"/>
      <c r="CZ79" s="115"/>
      <c r="DA79" s="115"/>
      <c r="DB79" s="115"/>
      <c r="DC79" s="115"/>
      <c r="DD79" s="115"/>
      <c r="DE79" s="115"/>
      <c r="DF79" s="115"/>
      <c r="DG79" s="115"/>
      <c r="DH79" s="115"/>
      <c r="DI79" s="115"/>
      <c r="DJ79" s="115"/>
      <c r="DK79" s="115"/>
      <c r="DL79" s="115"/>
      <c r="DM79" s="115"/>
      <c r="DN79" s="115"/>
      <c r="DO79" s="115"/>
      <c r="DP79" s="115"/>
      <c r="DQ79" s="115"/>
      <c r="DR79" s="115"/>
      <c r="DS79" s="115"/>
      <c r="DT79" s="115"/>
      <c r="DU79" s="115"/>
      <c r="DV79" s="115"/>
      <c r="DW79" s="115"/>
      <c r="DX79" s="115"/>
      <c r="DY79" s="115"/>
      <c r="DZ79" s="115"/>
      <c r="EA79" s="115"/>
      <c r="EB79" s="115"/>
      <c r="EC79" s="115"/>
      <c r="ED79" s="115"/>
      <c r="EE79" s="115"/>
      <c r="EF79" s="115"/>
      <c r="EG79" s="115"/>
      <c r="EH79" s="115"/>
      <c r="EI79" s="115"/>
    </row>
    <row r="80" spans="1:141" x14ac:dyDescent="0.25">
      <c r="A80" s="99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H80" s="115"/>
      <c r="AI80" s="115"/>
      <c r="AJ80" s="115"/>
      <c r="AK80" s="115"/>
      <c r="AL80" s="115"/>
      <c r="AM80" s="115"/>
      <c r="AN80" s="115"/>
      <c r="AO80" s="115"/>
      <c r="AP80" s="115"/>
      <c r="AQ80" s="115"/>
      <c r="AR80" s="115"/>
      <c r="AS80" s="115"/>
      <c r="AT80" s="115"/>
      <c r="AU80" s="115"/>
      <c r="AV80" s="115"/>
      <c r="AW80" s="115"/>
      <c r="AX80" s="115"/>
      <c r="AY80" s="115"/>
      <c r="AZ80" s="115"/>
      <c r="BA80" s="115"/>
      <c r="BB80" s="115"/>
      <c r="BC80" s="115"/>
      <c r="BD80" s="115"/>
      <c r="BE80" s="115"/>
      <c r="BF80" s="115"/>
      <c r="BG80" s="115"/>
      <c r="BH80" s="115"/>
      <c r="BI80" s="115"/>
      <c r="BJ80" s="115"/>
      <c r="BK80" s="115"/>
      <c r="BL80" s="115"/>
      <c r="BM80" s="115"/>
      <c r="BN80" s="115"/>
      <c r="BO80" s="115"/>
      <c r="BP80" s="115"/>
      <c r="BQ80" s="115"/>
      <c r="BR80" s="115"/>
      <c r="BS80" s="115"/>
      <c r="BT80" s="115"/>
      <c r="BU80" s="115"/>
      <c r="BV80" s="115"/>
      <c r="BW80" s="115"/>
      <c r="BX80" s="115"/>
      <c r="BY80" s="115"/>
      <c r="BZ80" s="115"/>
      <c r="CA80" s="115"/>
      <c r="CB80" s="115"/>
      <c r="CC80" s="115"/>
      <c r="CD80" s="115"/>
      <c r="CE80" s="115"/>
      <c r="CF80" s="115"/>
      <c r="CG80" s="115"/>
      <c r="CH80" s="115"/>
      <c r="CI80" s="115"/>
      <c r="CJ80" s="115"/>
      <c r="CK80" s="115"/>
      <c r="CL80" s="115"/>
      <c r="CM80" s="115"/>
      <c r="CN80" s="115"/>
      <c r="CO80" s="115"/>
      <c r="CP80" s="115"/>
      <c r="CQ80" s="115"/>
      <c r="CR80" s="115"/>
      <c r="CS80" s="115"/>
      <c r="CT80" s="115"/>
      <c r="CU80" s="115"/>
      <c r="CV80" s="115"/>
      <c r="CW80" s="115"/>
      <c r="CX80" s="115"/>
      <c r="CY80" s="115"/>
      <c r="CZ80" s="115"/>
      <c r="DA80" s="115"/>
      <c r="DB80" s="115"/>
      <c r="DC80" s="115"/>
      <c r="DD80" s="115"/>
      <c r="DE80" s="115"/>
      <c r="DF80" s="115"/>
      <c r="DG80" s="115"/>
      <c r="DH80" s="115"/>
      <c r="DI80" s="115"/>
      <c r="DJ80" s="115"/>
      <c r="DK80" s="115"/>
      <c r="DL80" s="115"/>
      <c r="DM80" s="115"/>
      <c r="DN80" s="115"/>
      <c r="DO80" s="115"/>
      <c r="DP80" s="115"/>
      <c r="DQ80" s="115"/>
      <c r="DR80" s="115"/>
      <c r="DS80" s="115"/>
      <c r="DT80" s="115"/>
      <c r="DU80" s="115"/>
      <c r="DV80" s="115"/>
      <c r="DW80" s="115"/>
      <c r="DX80" s="115"/>
      <c r="DY80" s="115"/>
      <c r="DZ80" s="115"/>
      <c r="EA80" s="115"/>
      <c r="EB80" s="115"/>
      <c r="EC80" s="115"/>
      <c r="ED80" s="115"/>
      <c r="EE80" s="115"/>
      <c r="EF80" s="115"/>
      <c r="EG80" s="115"/>
      <c r="EH80" s="115"/>
      <c r="EI80" s="115"/>
    </row>
    <row r="81" spans="1:139" x14ac:dyDescent="0.25">
      <c r="A81" s="117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  <c r="AE81" s="115"/>
      <c r="AF81" s="115"/>
      <c r="AG81" s="115"/>
      <c r="AH81" s="115"/>
      <c r="AI81" s="115"/>
      <c r="AJ81" s="115"/>
      <c r="AK81" s="115"/>
      <c r="AL81" s="115"/>
      <c r="AM81" s="115"/>
      <c r="AN81" s="115"/>
      <c r="AO81" s="115"/>
      <c r="AP81" s="115"/>
      <c r="AQ81" s="115"/>
      <c r="AR81" s="115"/>
      <c r="AS81" s="115"/>
      <c r="AT81" s="115"/>
      <c r="AU81" s="115"/>
      <c r="AV81" s="115"/>
      <c r="AW81" s="115"/>
      <c r="AX81" s="115"/>
      <c r="AY81" s="115"/>
      <c r="AZ81" s="115"/>
      <c r="BA81" s="115"/>
      <c r="BB81" s="115"/>
      <c r="BC81" s="115"/>
      <c r="BD81" s="115"/>
      <c r="BE81" s="115"/>
      <c r="BF81" s="115"/>
      <c r="BG81" s="115"/>
      <c r="BH81" s="115"/>
      <c r="BI81" s="115"/>
      <c r="BJ81" s="115"/>
      <c r="BK81" s="115"/>
      <c r="BL81" s="115"/>
      <c r="BM81" s="115"/>
      <c r="BN81" s="115"/>
      <c r="BO81" s="115"/>
      <c r="BP81" s="115"/>
      <c r="BQ81" s="115"/>
      <c r="BR81" s="115"/>
      <c r="BS81" s="115"/>
      <c r="BT81" s="115"/>
      <c r="BU81" s="115"/>
      <c r="BV81" s="115"/>
      <c r="BW81" s="115"/>
      <c r="BX81" s="115"/>
      <c r="BY81" s="115"/>
      <c r="BZ81" s="115"/>
      <c r="CA81" s="115"/>
      <c r="CB81" s="115"/>
      <c r="CC81" s="115"/>
      <c r="CD81" s="115"/>
      <c r="CE81" s="115"/>
      <c r="CF81" s="115"/>
      <c r="CG81" s="115"/>
      <c r="CH81" s="115"/>
      <c r="CI81" s="115"/>
      <c r="CJ81" s="115"/>
      <c r="CK81" s="115"/>
      <c r="CL81" s="115"/>
      <c r="CM81" s="115"/>
      <c r="CN81" s="115"/>
      <c r="CO81" s="115"/>
      <c r="CP81" s="115"/>
      <c r="CQ81" s="115"/>
      <c r="CR81" s="115"/>
      <c r="CS81" s="115"/>
      <c r="CT81" s="115"/>
      <c r="CU81" s="115"/>
      <c r="CV81" s="115"/>
      <c r="CW81" s="115"/>
      <c r="CX81" s="115"/>
      <c r="CY81" s="115"/>
      <c r="CZ81" s="115"/>
      <c r="DA81" s="115"/>
      <c r="DB81" s="115"/>
      <c r="DC81" s="115"/>
      <c r="DD81" s="115"/>
      <c r="DE81" s="115"/>
      <c r="DF81" s="115"/>
      <c r="DG81" s="115"/>
      <c r="DH81" s="115"/>
      <c r="DI81" s="115"/>
      <c r="DJ81" s="115"/>
      <c r="DK81" s="115"/>
      <c r="DL81" s="115"/>
      <c r="DM81" s="115"/>
      <c r="DN81" s="115"/>
      <c r="DO81" s="115"/>
      <c r="DP81" s="115"/>
      <c r="DQ81" s="115"/>
      <c r="DR81" s="115"/>
      <c r="DS81" s="115"/>
      <c r="DT81" s="115"/>
      <c r="DU81" s="115"/>
      <c r="DV81" s="115"/>
      <c r="DW81" s="115"/>
      <c r="DX81" s="115"/>
      <c r="DY81" s="115"/>
      <c r="DZ81" s="115"/>
      <c r="EA81" s="115"/>
      <c r="EB81" s="115"/>
      <c r="EC81" s="115"/>
      <c r="ED81" s="115"/>
      <c r="EE81" s="115"/>
      <c r="EF81" s="115"/>
      <c r="EG81" s="115"/>
      <c r="EH81" s="115"/>
      <c r="EI81" s="115"/>
    </row>
    <row r="82" spans="1:139" x14ac:dyDescent="0.25">
      <c r="A82" s="99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  <c r="AB82" s="115"/>
      <c r="AC82" s="115"/>
      <c r="AD82" s="115"/>
      <c r="AE82" s="115"/>
      <c r="AF82" s="115"/>
      <c r="AG82" s="115"/>
      <c r="AH82" s="115"/>
      <c r="AI82" s="115"/>
      <c r="AJ82" s="115"/>
      <c r="AK82" s="115"/>
      <c r="AL82" s="115"/>
      <c r="AM82" s="115"/>
      <c r="AN82" s="115"/>
      <c r="AO82" s="115"/>
      <c r="AP82" s="115"/>
      <c r="AQ82" s="115"/>
      <c r="AR82" s="115"/>
      <c r="AS82" s="115"/>
      <c r="AT82" s="115"/>
      <c r="AU82" s="115"/>
      <c r="AV82" s="115"/>
      <c r="AW82" s="115"/>
      <c r="AX82" s="115"/>
      <c r="AY82" s="115"/>
      <c r="AZ82" s="115"/>
      <c r="BA82" s="115"/>
      <c r="BB82" s="115"/>
      <c r="BC82" s="115"/>
      <c r="BD82" s="115"/>
      <c r="BE82" s="115"/>
      <c r="BF82" s="115"/>
      <c r="BG82" s="115"/>
      <c r="BH82" s="115"/>
      <c r="BI82" s="115"/>
      <c r="BJ82" s="115"/>
      <c r="BK82" s="115"/>
      <c r="BL82" s="115"/>
      <c r="BM82" s="115"/>
      <c r="BN82" s="115"/>
      <c r="BO82" s="115"/>
      <c r="BP82" s="115"/>
      <c r="BQ82" s="115"/>
      <c r="BR82" s="115"/>
      <c r="BS82" s="115"/>
      <c r="BT82" s="115"/>
      <c r="BU82" s="115"/>
      <c r="BV82" s="115"/>
      <c r="BW82" s="115"/>
      <c r="BX82" s="115"/>
      <c r="BY82" s="115"/>
      <c r="BZ82" s="115"/>
      <c r="CA82" s="115"/>
      <c r="CB82" s="115"/>
      <c r="CC82" s="115"/>
      <c r="CD82" s="115"/>
      <c r="CE82" s="115"/>
      <c r="CF82" s="115"/>
      <c r="CG82" s="115"/>
      <c r="CH82" s="115"/>
      <c r="CI82" s="115"/>
      <c r="CJ82" s="115"/>
      <c r="CK82" s="115"/>
      <c r="CL82" s="115"/>
      <c r="CM82" s="115"/>
      <c r="CN82" s="115"/>
      <c r="CO82" s="115"/>
      <c r="CP82" s="115"/>
      <c r="CQ82" s="115"/>
      <c r="CR82" s="115"/>
      <c r="CS82" s="115"/>
      <c r="CT82" s="115"/>
      <c r="CU82" s="115"/>
      <c r="CV82" s="115"/>
      <c r="CW82" s="115"/>
      <c r="CX82" s="115"/>
      <c r="CY82" s="115"/>
      <c r="CZ82" s="115"/>
      <c r="DA82" s="115"/>
      <c r="DB82" s="115"/>
      <c r="DC82" s="115"/>
      <c r="DD82" s="115"/>
      <c r="DE82" s="115"/>
      <c r="DF82" s="115"/>
      <c r="DG82" s="115"/>
      <c r="DH82" s="115"/>
      <c r="DI82" s="115"/>
      <c r="DJ82" s="115"/>
      <c r="DK82" s="115"/>
      <c r="DL82" s="115"/>
      <c r="DM82" s="115"/>
      <c r="DN82" s="115"/>
      <c r="DO82" s="115"/>
      <c r="DP82" s="115"/>
      <c r="DQ82" s="115"/>
      <c r="DR82" s="115"/>
      <c r="DS82" s="115"/>
      <c r="DT82" s="115"/>
      <c r="DU82" s="115"/>
      <c r="DV82" s="115"/>
      <c r="DW82" s="115"/>
      <c r="DX82" s="115"/>
      <c r="DY82" s="115"/>
      <c r="DZ82" s="115"/>
      <c r="EA82" s="115"/>
      <c r="EB82" s="115"/>
      <c r="EC82" s="115"/>
      <c r="ED82" s="115"/>
      <c r="EE82" s="115"/>
      <c r="EF82" s="115"/>
      <c r="EG82" s="115"/>
      <c r="EH82" s="115"/>
      <c r="EI82" s="115"/>
    </row>
    <row r="83" spans="1:139" x14ac:dyDescent="0.25">
      <c r="A83" s="99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5"/>
      <c r="AR83" s="115"/>
      <c r="AS83" s="115"/>
      <c r="AT83" s="115"/>
      <c r="AU83" s="115"/>
      <c r="AV83" s="115"/>
      <c r="AW83" s="115"/>
      <c r="AX83" s="115"/>
      <c r="AY83" s="115"/>
      <c r="AZ83" s="115"/>
      <c r="BA83" s="115"/>
      <c r="BB83" s="115"/>
      <c r="BC83" s="115"/>
      <c r="BD83" s="115"/>
      <c r="BE83" s="115"/>
      <c r="BF83" s="115"/>
      <c r="BG83" s="115"/>
      <c r="BH83" s="115"/>
      <c r="BI83" s="115"/>
      <c r="BJ83" s="115"/>
      <c r="BK83" s="115"/>
      <c r="BL83" s="115"/>
      <c r="BM83" s="115"/>
      <c r="BN83" s="115"/>
      <c r="BO83" s="115"/>
      <c r="BP83" s="115"/>
      <c r="BQ83" s="115"/>
      <c r="BR83" s="115"/>
      <c r="BS83" s="115"/>
      <c r="BT83" s="115"/>
      <c r="BU83" s="115"/>
      <c r="BV83" s="115"/>
      <c r="BW83" s="115"/>
      <c r="BX83" s="115"/>
      <c r="BY83" s="115"/>
      <c r="BZ83" s="115"/>
      <c r="CA83" s="115"/>
      <c r="CB83" s="115"/>
      <c r="CC83" s="115"/>
      <c r="CD83" s="115"/>
      <c r="CE83" s="115"/>
      <c r="CF83" s="115"/>
      <c r="CG83" s="115"/>
      <c r="CH83" s="115"/>
      <c r="CI83" s="115"/>
      <c r="CJ83" s="115"/>
      <c r="CK83" s="115"/>
      <c r="CL83" s="115"/>
      <c r="CM83" s="115"/>
      <c r="CN83" s="115"/>
      <c r="CO83" s="115"/>
      <c r="CP83" s="115"/>
      <c r="CQ83" s="115"/>
      <c r="CR83" s="115"/>
      <c r="CS83" s="115"/>
      <c r="CT83" s="115"/>
      <c r="CU83" s="115"/>
      <c r="CV83" s="115"/>
      <c r="CW83" s="115"/>
      <c r="CX83" s="115"/>
      <c r="CY83" s="115"/>
      <c r="CZ83" s="115"/>
      <c r="DA83" s="115"/>
      <c r="DB83" s="115"/>
      <c r="DC83" s="115"/>
      <c r="DD83" s="115"/>
      <c r="DE83" s="115"/>
      <c r="DF83" s="115"/>
      <c r="DG83" s="115"/>
      <c r="DH83" s="115"/>
      <c r="DI83" s="115"/>
      <c r="DJ83" s="115"/>
      <c r="DK83" s="115"/>
      <c r="DL83" s="115"/>
      <c r="DM83" s="115"/>
      <c r="DN83" s="115"/>
      <c r="DO83" s="115"/>
      <c r="DP83" s="115"/>
      <c r="DQ83" s="115"/>
      <c r="DR83" s="115"/>
      <c r="DS83" s="115"/>
      <c r="DT83" s="115"/>
      <c r="DU83" s="115"/>
      <c r="DV83" s="115"/>
      <c r="DW83" s="115"/>
      <c r="DX83" s="115"/>
      <c r="DY83" s="115"/>
      <c r="DZ83" s="115"/>
      <c r="EA83" s="115"/>
      <c r="EB83" s="115"/>
      <c r="EC83" s="115"/>
      <c r="ED83" s="115"/>
      <c r="EE83" s="115"/>
      <c r="EF83" s="115"/>
      <c r="EG83" s="115"/>
      <c r="EH83" s="115"/>
      <c r="EI83" s="115"/>
    </row>
    <row r="84" spans="1:139" x14ac:dyDescent="0.25">
      <c r="A84" s="117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  <c r="AW84" s="115"/>
      <c r="AX84" s="115"/>
      <c r="AY84" s="115"/>
      <c r="AZ84" s="115"/>
      <c r="BA84" s="115"/>
      <c r="BB84" s="115"/>
      <c r="BC84" s="115"/>
      <c r="BD84" s="115"/>
      <c r="BE84" s="115"/>
      <c r="BF84" s="115"/>
      <c r="BG84" s="115"/>
      <c r="BH84" s="115"/>
      <c r="BI84" s="115"/>
      <c r="BJ84" s="115"/>
      <c r="BK84" s="115"/>
      <c r="BL84" s="115"/>
      <c r="BM84" s="115"/>
      <c r="BN84" s="115"/>
      <c r="BO84" s="115"/>
      <c r="BP84" s="115"/>
      <c r="BQ84" s="115"/>
      <c r="BR84" s="115"/>
      <c r="BS84" s="115"/>
      <c r="BT84" s="115"/>
      <c r="BU84" s="115"/>
      <c r="BV84" s="115"/>
      <c r="BW84" s="115"/>
      <c r="BX84" s="115"/>
      <c r="BY84" s="115"/>
      <c r="BZ84" s="115"/>
      <c r="CA84" s="115"/>
      <c r="CB84" s="115"/>
      <c r="CC84" s="115"/>
      <c r="CD84" s="115"/>
      <c r="CE84" s="115"/>
      <c r="CF84" s="115"/>
      <c r="CG84" s="115"/>
      <c r="CH84" s="115"/>
      <c r="CI84" s="115"/>
      <c r="CJ84" s="115"/>
      <c r="CK84" s="115"/>
      <c r="CL84" s="115"/>
      <c r="CM84" s="115"/>
      <c r="CN84" s="115"/>
      <c r="CO84" s="115"/>
      <c r="CP84" s="115"/>
      <c r="CQ84" s="115"/>
      <c r="CR84" s="115"/>
      <c r="CS84" s="115"/>
      <c r="CT84" s="115"/>
      <c r="CU84" s="115"/>
      <c r="CV84" s="115"/>
      <c r="CW84" s="115"/>
      <c r="CX84" s="115"/>
      <c r="CY84" s="115"/>
      <c r="CZ84" s="115"/>
      <c r="DA84" s="115"/>
      <c r="DB84" s="115"/>
      <c r="DC84" s="115"/>
      <c r="DD84" s="115"/>
      <c r="DE84" s="115"/>
      <c r="DF84" s="115"/>
      <c r="DG84" s="115"/>
      <c r="DH84" s="115"/>
      <c r="DI84" s="115"/>
      <c r="DJ84" s="115"/>
      <c r="DK84" s="115"/>
      <c r="DL84" s="115"/>
      <c r="DM84" s="115"/>
      <c r="DN84" s="115"/>
      <c r="DO84" s="115"/>
      <c r="DP84" s="115"/>
      <c r="DQ84" s="115"/>
      <c r="DR84" s="115"/>
      <c r="DS84" s="115"/>
      <c r="DT84" s="115"/>
      <c r="DU84" s="115"/>
      <c r="DV84" s="115"/>
      <c r="DW84" s="115"/>
      <c r="DX84" s="115"/>
      <c r="DY84" s="115"/>
      <c r="DZ84" s="115"/>
      <c r="EA84" s="115"/>
      <c r="EB84" s="115"/>
      <c r="EC84" s="115"/>
      <c r="ED84" s="115"/>
      <c r="EE84" s="115"/>
      <c r="EF84" s="115"/>
      <c r="EG84" s="115"/>
      <c r="EH84" s="115"/>
      <c r="EI84" s="115"/>
    </row>
    <row r="85" spans="1:139" x14ac:dyDescent="0.25">
      <c r="A85" s="99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  <c r="AW85" s="115"/>
      <c r="AX85" s="115"/>
      <c r="AY85" s="115"/>
      <c r="AZ85" s="115"/>
      <c r="BA85" s="115"/>
      <c r="BB85" s="115"/>
      <c r="BC85" s="115"/>
      <c r="BD85" s="115"/>
      <c r="BE85" s="115"/>
      <c r="BF85" s="115"/>
      <c r="BG85" s="115"/>
      <c r="BH85" s="115"/>
      <c r="BI85" s="115"/>
      <c r="BJ85" s="115"/>
      <c r="BK85" s="115"/>
      <c r="BL85" s="115"/>
      <c r="BM85" s="115"/>
      <c r="BN85" s="115"/>
      <c r="BO85" s="115"/>
      <c r="BP85" s="115"/>
      <c r="BQ85" s="115"/>
      <c r="BR85" s="115"/>
      <c r="BS85" s="115"/>
      <c r="BT85" s="115"/>
      <c r="BU85" s="115"/>
      <c r="BV85" s="115"/>
      <c r="BW85" s="115"/>
      <c r="BX85" s="115"/>
      <c r="BY85" s="115"/>
      <c r="BZ85" s="115"/>
      <c r="CA85" s="115"/>
      <c r="CB85" s="115"/>
      <c r="CC85" s="115"/>
      <c r="CD85" s="115"/>
      <c r="CE85" s="115"/>
      <c r="CF85" s="115"/>
      <c r="CG85" s="115"/>
      <c r="CH85" s="115"/>
      <c r="CI85" s="115"/>
      <c r="CJ85" s="115"/>
      <c r="CK85" s="115"/>
      <c r="CL85" s="115"/>
      <c r="CM85" s="115"/>
      <c r="CN85" s="115"/>
      <c r="CO85" s="115"/>
      <c r="CP85" s="115"/>
      <c r="CQ85" s="115"/>
      <c r="CR85" s="115"/>
      <c r="CS85" s="115"/>
      <c r="CT85" s="115"/>
      <c r="CU85" s="115"/>
      <c r="CV85" s="115"/>
      <c r="CW85" s="115"/>
      <c r="CX85" s="115"/>
      <c r="CY85" s="115"/>
      <c r="CZ85" s="115"/>
      <c r="DA85" s="115"/>
      <c r="DB85" s="115"/>
      <c r="DC85" s="115"/>
      <c r="DD85" s="115"/>
      <c r="DE85" s="115"/>
      <c r="DF85" s="115"/>
      <c r="DG85" s="115"/>
      <c r="DH85" s="115"/>
      <c r="DI85" s="115"/>
      <c r="DJ85" s="115"/>
      <c r="DK85" s="115"/>
      <c r="DL85" s="115"/>
      <c r="DM85" s="115"/>
      <c r="DN85" s="115"/>
      <c r="DO85" s="115"/>
      <c r="DP85" s="115"/>
      <c r="DQ85" s="115"/>
      <c r="DR85" s="115"/>
      <c r="DS85" s="115"/>
      <c r="DT85" s="115"/>
      <c r="DU85" s="115"/>
      <c r="DV85" s="115"/>
      <c r="DW85" s="115"/>
      <c r="DX85" s="115"/>
      <c r="DY85" s="115"/>
      <c r="DZ85" s="115"/>
      <c r="EA85" s="115"/>
      <c r="EB85" s="115"/>
      <c r="EC85" s="115"/>
      <c r="ED85" s="115"/>
      <c r="EE85" s="115"/>
      <c r="EF85" s="115"/>
      <c r="EG85" s="115"/>
      <c r="EH85" s="115"/>
      <c r="EI85" s="115"/>
    </row>
    <row r="86" spans="1:139" x14ac:dyDescent="0.25">
      <c r="A86" s="99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5"/>
      <c r="BA86" s="115"/>
      <c r="BB86" s="115"/>
      <c r="BC86" s="115"/>
      <c r="BD86" s="115"/>
      <c r="BE86" s="115"/>
      <c r="BF86" s="115"/>
      <c r="BG86" s="115"/>
      <c r="BH86" s="115"/>
      <c r="BI86" s="115"/>
      <c r="BJ86" s="115"/>
      <c r="BK86" s="115"/>
      <c r="BL86" s="115"/>
      <c r="BM86" s="115"/>
      <c r="BN86" s="115"/>
      <c r="BO86" s="115"/>
      <c r="BP86" s="115"/>
      <c r="BQ86" s="115"/>
      <c r="BR86" s="115"/>
      <c r="BS86" s="115"/>
      <c r="BT86" s="115"/>
      <c r="BU86" s="115"/>
      <c r="BV86" s="115"/>
      <c r="BW86" s="115"/>
      <c r="BX86" s="115"/>
      <c r="BY86" s="115"/>
      <c r="BZ86" s="115"/>
      <c r="CA86" s="115"/>
      <c r="CB86" s="115"/>
      <c r="CC86" s="115"/>
      <c r="CD86" s="115"/>
      <c r="CE86" s="115"/>
      <c r="CF86" s="115"/>
      <c r="CG86" s="115"/>
      <c r="CH86" s="115"/>
      <c r="CI86" s="115"/>
      <c r="CJ86" s="115"/>
      <c r="CK86" s="115"/>
      <c r="CL86" s="115"/>
      <c r="CM86" s="115"/>
      <c r="CN86" s="115"/>
      <c r="CO86" s="115"/>
      <c r="CP86" s="115"/>
      <c r="CQ86" s="115"/>
      <c r="CR86" s="115"/>
      <c r="CS86" s="115"/>
      <c r="CT86" s="115"/>
      <c r="CU86" s="115"/>
      <c r="CV86" s="115"/>
      <c r="CW86" s="115"/>
      <c r="CX86" s="115"/>
      <c r="CY86" s="115"/>
      <c r="CZ86" s="115"/>
      <c r="DA86" s="115"/>
      <c r="DB86" s="115"/>
      <c r="DC86" s="115"/>
      <c r="DD86" s="115"/>
      <c r="DE86" s="115"/>
      <c r="DF86" s="115"/>
      <c r="DG86" s="115"/>
      <c r="DH86" s="115"/>
      <c r="DI86" s="115"/>
      <c r="DJ86" s="115"/>
      <c r="DK86" s="115"/>
      <c r="DL86" s="115"/>
      <c r="DM86" s="115"/>
      <c r="DN86" s="115"/>
      <c r="DO86" s="115"/>
      <c r="DP86" s="115"/>
      <c r="DQ86" s="115"/>
      <c r="DR86" s="115"/>
      <c r="DS86" s="115"/>
      <c r="DT86" s="115"/>
      <c r="DU86" s="115"/>
      <c r="DV86" s="115"/>
      <c r="DW86" s="115"/>
      <c r="DX86" s="115"/>
      <c r="DY86" s="115"/>
      <c r="DZ86" s="115"/>
      <c r="EA86" s="115"/>
      <c r="EB86" s="115"/>
      <c r="EC86" s="115"/>
      <c r="ED86" s="115"/>
      <c r="EE86" s="115"/>
      <c r="EF86" s="115"/>
      <c r="EG86" s="115"/>
      <c r="EH86" s="115"/>
      <c r="EI86" s="115"/>
    </row>
    <row r="87" spans="1:139" x14ac:dyDescent="0.25">
      <c r="A87" s="117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  <c r="AW87" s="115"/>
      <c r="AX87" s="115"/>
      <c r="AY87" s="115"/>
      <c r="AZ87" s="115"/>
      <c r="BA87" s="115"/>
      <c r="BB87" s="115"/>
      <c r="BC87" s="115"/>
      <c r="BD87" s="115"/>
      <c r="BE87" s="115"/>
      <c r="BF87" s="115"/>
      <c r="BG87" s="115"/>
      <c r="BH87" s="115"/>
      <c r="BI87" s="115"/>
      <c r="BJ87" s="115"/>
      <c r="BK87" s="115"/>
      <c r="BL87" s="115"/>
      <c r="BM87" s="115"/>
      <c r="BN87" s="115"/>
      <c r="BO87" s="115"/>
      <c r="BP87" s="115"/>
      <c r="BQ87" s="115"/>
      <c r="BR87" s="115"/>
      <c r="BS87" s="115"/>
      <c r="BT87" s="115"/>
      <c r="BU87" s="115"/>
      <c r="BV87" s="115"/>
      <c r="BW87" s="115"/>
      <c r="BX87" s="115"/>
      <c r="BY87" s="115"/>
      <c r="BZ87" s="115"/>
      <c r="CA87" s="115"/>
      <c r="CB87" s="115"/>
      <c r="CC87" s="115"/>
      <c r="CD87" s="115"/>
      <c r="CE87" s="115"/>
      <c r="CF87" s="115"/>
      <c r="CG87" s="115"/>
      <c r="CH87" s="115"/>
      <c r="CI87" s="115"/>
      <c r="CJ87" s="115"/>
      <c r="CK87" s="115"/>
      <c r="CL87" s="115"/>
      <c r="CM87" s="115"/>
      <c r="CN87" s="115"/>
      <c r="CO87" s="115"/>
      <c r="CP87" s="115"/>
      <c r="CQ87" s="115"/>
      <c r="CR87" s="115"/>
      <c r="CS87" s="115"/>
      <c r="CT87" s="115"/>
      <c r="CU87" s="115"/>
      <c r="CV87" s="115"/>
      <c r="CW87" s="115"/>
      <c r="CX87" s="115"/>
      <c r="CY87" s="115"/>
      <c r="CZ87" s="115"/>
      <c r="DA87" s="115"/>
      <c r="DB87" s="115"/>
      <c r="DC87" s="115"/>
      <c r="DD87" s="115"/>
      <c r="DE87" s="115"/>
      <c r="DF87" s="115"/>
      <c r="DG87" s="115"/>
      <c r="DH87" s="115"/>
      <c r="DI87" s="115"/>
      <c r="DJ87" s="115"/>
      <c r="DK87" s="115"/>
      <c r="DL87" s="115"/>
      <c r="DM87" s="115"/>
      <c r="DN87" s="115"/>
      <c r="DO87" s="115"/>
      <c r="DP87" s="115"/>
      <c r="DQ87" s="115"/>
      <c r="DR87" s="115"/>
      <c r="DS87" s="115"/>
      <c r="DT87" s="115"/>
      <c r="DU87" s="115"/>
      <c r="DV87" s="115"/>
      <c r="DW87" s="115"/>
      <c r="DX87" s="115"/>
      <c r="DY87" s="115"/>
      <c r="DZ87" s="115"/>
      <c r="EA87" s="115"/>
      <c r="EB87" s="115"/>
      <c r="EC87" s="115"/>
      <c r="ED87" s="115"/>
      <c r="EE87" s="115"/>
      <c r="EF87" s="115"/>
      <c r="EG87" s="115"/>
      <c r="EH87" s="115"/>
      <c r="EI87" s="115"/>
    </row>
    <row r="88" spans="1:139" x14ac:dyDescent="0.25">
      <c r="A88" s="99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  <c r="AA88" s="115"/>
      <c r="AB88" s="115"/>
      <c r="AC88" s="115"/>
      <c r="AD88" s="115"/>
      <c r="AE88" s="115"/>
      <c r="AF88" s="115"/>
      <c r="AG88" s="115"/>
      <c r="AH88" s="115"/>
      <c r="AI88" s="115"/>
      <c r="AJ88" s="115"/>
      <c r="AK88" s="115"/>
      <c r="AL88" s="115"/>
      <c r="AM88" s="115"/>
      <c r="AN88" s="115"/>
      <c r="AO88" s="115"/>
      <c r="AP88" s="115"/>
      <c r="AQ88" s="115"/>
      <c r="AR88" s="115"/>
      <c r="AS88" s="115"/>
      <c r="AT88" s="115"/>
      <c r="AU88" s="115"/>
      <c r="AV88" s="115"/>
      <c r="AW88" s="115"/>
      <c r="AX88" s="115"/>
      <c r="AY88" s="115"/>
      <c r="AZ88" s="115"/>
      <c r="BA88" s="115"/>
      <c r="BB88" s="115"/>
      <c r="BC88" s="115"/>
      <c r="BD88" s="115"/>
      <c r="BE88" s="115"/>
      <c r="BF88" s="115"/>
      <c r="BG88" s="115"/>
      <c r="BH88" s="115"/>
      <c r="BI88" s="115"/>
      <c r="BJ88" s="115"/>
      <c r="BK88" s="115"/>
      <c r="BL88" s="115"/>
      <c r="BM88" s="115"/>
      <c r="BN88" s="115"/>
      <c r="BO88" s="115"/>
      <c r="BP88" s="115"/>
      <c r="BQ88" s="115"/>
      <c r="BR88" s="115"/>
      <c r="BS88" s="115"/>
      <c r="BT88" s="115"/>
      <c r="BU88" s="115"/>
      <c r="BV88" s="115"/>
      <c r="BW88" s="115"/>
      <c r="BX88" s="115"/>
      <c r="BY88" s="115"/>
      <c r="BZ88" s="115"/>
      <c r="CA88" s="115"/>
      <c r="CB88" s="115"/>
      <c r="CC88" s="115"/>
      <c r="CD88" s="115"/>
      <c r="CE88" s="115"/>
      <c r="CF88" s="115"/>
      <c r="CG88" s="115"/>
      <c r="CH88" s="115"/>
      <c r="CI88" s="115"/>
      <c r="CJ88" s="115"/>
      <c r="CK88" s="115"/>
      <c r="CL88" s="115"/>
      <c r="CM88" s="115"/>
      <c r="CN88" s="115"/>
      <c r="CO88" s="115"/>
      <c r="CP88" s="115"/>
      <c r="CQ88" s="115"/>
      <c r="CR88" s="115"/>
      <c r="CS88" s="115"/>
      <c r="CT88" s="115"/>
      <c r="CU88" s="115"/>
      <c r="CV88" s="115"/>
      <c r="CW88" s="115"/>
      <c r="CX88" s="115"/>
      <c r="CY88" s="115"/>
      <c r="CZ88" s="115"/>
      <c r="DA88" s="115"/>
      <c r="DB88" s="115"/>
      <c r="DC88" s="115"/>
      <c r="DD88" s="115"/>
      <c r="DE88" s="115"/>
      <c r="DF88" s="115"/>
      <c r="DG88" s="115"/>
      <c r="DH88" s="115"/>
      <c r="DI88" s="115"/>
      <c r="DJ88" s="115"/>
      <c r="DK88" s="115"/>
      <c r="DL88" s="115"/>
      <c r="DM88" s="115"/>
      <c r="DN88" s="115"/>
      <c r="DO88" s="115"/>
      <c r="DP88" s="115"/>
      <c r="DQ88" s="115"/>
      <c r="DR88" s="115"/>
      <c r="DS88" s="115"/>
      <c r="DT88" s="115"/>
      <c r="DU88" s="115"/>
      <c r="DV88" s="115"/>
      <c r="DW88" s="115"/>
      <c r="DX88" s="115"/>
      <c r="DY88" s="115"/>
      <c r="DZ88" s="115"/>
      <c r="EA88" s="115"/>
      <c r="EB88" s="115"/>
      <c r="EC88" s="115"/>
      <c r="ED88" s="115"/>
      <c r="EE88" s="115"/>
      <c r="EF88" s="115"/>
      <c r="EG88" s="115"/>
      <c r="EH88" s="115"/>
      <c r="EI88" s="115"/>
    </row>
    <row r="89" spans="1:139" x14ac:dyDescent="0.25">
      <c r="A89" s="99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115"/>
      <c r="AI89" s="115"/>
      <c r="AJ89" s="115"/>
      <c r="AK89" s="115"/>
      <c r="AL89" s="115"/>
      <c r="AM89" s="115"/>
      <c r="AN89" s="115"/>
      <c r="AO89" s="115"/>
      <c r="AP89" s="115"/>
      <c r="AQ89" s="115"/>
      <c r="AR89" s="115"/>
      <c r="AS89" s="115"/>
      <c r="AT89" s="115"/>
      <c r="AU89" s="115"/>
      <c r="AV89" s="115"/>
      <c r="AW89" s="115"/>
      <c r="AX89" s="115"/>
      <c r="AY89" s="115"/>
      <c r="AZ89" s="115"/>
      <c r="BA89" s="115"/>
      <c r="BB89" s="115"/>
      <c r="BC89" s="115"/>
      <c r="BD89" s="115"/>
      <c r="BE89" s="115"/>
      <c r="BF89" s="115"/>
      <c r="BG89" s="115"/>
      <c r="BH89" s="115"/>
      <c r="BI89" s="115"/>
      <c r="BJ89" s="115"/>
      <c r="BK89" s="115"/>
      <c r="BL89" s="115"/>
      <c r="BM89" s="115"/>
      <c r="BN89" s="115"/>
      <c r="BO89" s="115"/>
      <c r="BP89" s="115"/>
      <c r="BQ89" s="115"/>
      <c r="BR89" s="115"/>
      <c r="BS89" s="115"/>
      <c r="BT89" s="115"/>
      <c r="BU89" s="115"/>
      <c r="BV89" s="115"/>
      <c r="BW89" s="115"/>
      <c r="BX89" s="115"/>
      <c r="BY89" s="115"/>
      <c r="BZ89" s="115"/>
      <c r="CA89" s="115"/>
      <c r="CB89" s="115"/>
      <c r="CC89" s="115"/>
      <c r="CD89" s="115"/>
      <c r="CE89" s="115"/>
      <c r="CF89" s="115"/>
      <c r="CG89" s="115"/>
      <c r="CH89" s="115"/>
      <c r="CI89" s="115"/>
      <c r="CJ89" s="115"/>
      <c r="CK89" s="115"/>
      <c r="CL89" s="115"/>
      <c r="CM89" s="115"/>
      <c r="CN89" s="115"/>
      <c r="CO89" s="115"/>
      <c r="CP89" s="115"/>
      <c r="CQ89" s="115"/>
      <c r="CR89" s="115"/>
      <c r="CS89" s="115"/>
      <c r="CT89" s="115"/>
      <c r="CU89" s="115"/>
      <c r="CV89" s="115"/>
      <c r="CW89" s="115"/>
      <c r="CX89" s="115"/>
      <c r="CY89" s="115"/>
      <c r="CZ89" s="115"/>
      <c r="DA89" s="115"/>
      <c r="DB89" s="115"/>
      <c r="DC89" s="115"/>
      <c r="DD89" s="115"/>
      <c r="DE89" s="115"/>
      <c r="DF89" s="115"/>
      <c r="DG89" s="115"/>
      <c r="DH89" s="115"/>
      <c r="DI89" s="115"/>
      <c r="DJ89" s="115"/>
      <c r="DK89" s="115"/>
      <c r="DL89" s="115"/>
      <c r="DM89" s="115"/>
      <c r="DN89" s="115"/>
      <c r="DO89" s="115"/>
      <c r="DP89" s="115"/>
      <c r="DQ89" s="115"/>
      <c r="DR89" s="115"/>
      <c r="DS89" s="115"/>
      <c r="DT89" s="115"/>
      <c r="DU89" s="115"/>
      <c r="DV89" s="115"/>
      <c r="DW89" s="115"/>
      <c r="DX89" s="115"/>
      <c r="DY89" s="115"/>
      <c r="DZ89" s="115"/>
      <c r="EA89" s="115"/>
      <c r="EB89" s="115"/>
      <c r="EC89" s="115"/>
      <c r="ED89" s="115"/>
      <c r="EE89" s="115"/>
      <c r="EF89" s="115"/>
      <c r="EG89" s="115"/>
      <c r="EH89" s="115"/>
      <c r="EI89" s="115"/>
    </row>
    <row r="90" spans="1:139" x14ac:dyDescent="0.25">
      <c r="A90" s="99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5"/>
      <c r="BA90" s="115"/>
      <c r="BB90" s="115"/>
      <c r="BC90" s="115"/>
      <c r="BD90" s="115"/>
      <c r="BE90" s="115"/>
      <c r="BF90" s="115"/>
      <c r="BG90" s="115"/>
      <c r="BH90" s="115"/>
      <c r="BI90" s="115"/>
      <c r="BJ90" s="115"/>
      <c r="BK90" s="115"/>
      <c r="BL90" s="115"/>
      <c r="BM90" s="115"/>
      <c r="BN90" s="115"/>
      <c r="BO90" s="115"/>
      <c r="BP90" s="115"/>
      <c r="BQ90" s="115"/>
      <c r="BR90" s="115"/>
      <c r="BS90" s="115"/>
      <c r="BT90" s="115"/>
      <c r="BU90" s="115"/>
      <c r="BV90" s="115"/>
      <c r="BW90" s="115"/>
      <c r="BX90" s="115"/>
      <c r="BY90" s="115"/>
      <c r="BZ90" s="115"/>
      <c r="CA90" s="115"/>
      <c r="CB90" s="115"/>
      <c r="CC90" s="115"/>
      <c r="CD90" s="115"/>
      <c r="CE90" s="115"/>
      <c r="CF90" s="115"/>
      <c r="CG90" s="115"/>
      <c r="CH90" s="115"/>
      <c r="CI90" s="115"/>
      <c r="CJ90" s="115"/>
      <c r="CK90" s="115"/>
      <c r="CL90" s="115"/>
      <c r="CM90" s="115"/>
      <c r="CN90" s="115"/>
      <c r="CO90" s="115"/>
      <c r="CP90" s="115"/>
      <c r="CQ90" s="115"/>
      <c r="CR90" s="115"/>
      <c r="CS90" s="115"/>
      <c r="CT90" s="115"/>
      <c r="CU90" s="115"/>
      <c r="CV90" s="115"/>
      <c r="CW90" s="115"/>
      <c r="CX90" s="115"/>
      <c r="CY90" s="115"/>
      <c r="CZ90" s="115"/>
      <c r="DA90" s="115"/>
      <c r="DB90" s="115"/>
      <c r="DC90" s="115"/>
      <c r="DD90" s="115"/>
      <c r="DE90" s="115"/>
      <c r="DF90" s="115"/>
      <c r="DG90" s="115"/>
      <c r="DH90" s="115"/>
      <c r="DI90" s="115"/>
      <c r="DJ90" s="115"/>
      <c r="DK90" s="115"/>
      <c r="DL90" s="115"/>
      <c r="DM90" s="115"/>
      <c r="DN90" s="115"/>
      <c r="DO90" s="115"/>
      <c r="DP90" s="115"/>
      <c r="DQ90" s="115"/>
      <c r="DR90" s="115"/>
      <c r="DS90" s="115"/>
      <c r="DT90" s="115"/>
      <c r="DU90" s="115"/>
      <c r="DV90" s="115"/>
      <c r="DW90" s="115"/>
      <c r="DX90" s="115"/>
      <c r="DY90" s="115"/>
      <c r="DZ90" s="115"/>
      <c r="EA90" s="115"/>
      <c r="EB90" s="115"/>
      <c r="EC90" s="115"/>
      <c r="ED90" s="115"/>
      <c r="EE90" s="115"/>
      <c r="EF90" s="115"/>
      <c r="EG90" s="115"/>
      <c r="EH90" s="115"/>
      <c r="EI90" s="115"/>
    </row>
    <row r="91" spans="1:139" x14ac:dyDescent="0.25">
      <c r="A91" s="99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5"/>
      <c r="AG91" s="115"/>
      <c r="AH91" s="115"/>
      <c r="AI91" s="115"/>
      <c r="AJ91" s="115"/>
      <c r="AK91" s="115"/>
      <c r="AL91" s="115"/>
      <c r="AM91" s="115"/>
      <c r="AN91" s="115"/>
      <c r="AO91" s="115"/>
      <c r="AP91" s="115"/>
      <c r="AQ91" s="115"/>
      <c r="AR91" s="115"/>
      <c r="AS91" s="115"/>
      <c r="AT91" s="115"/>
      <c r="AU91" s="115"/>
      <c r="AV91" s="115"/>
      <c r="AW91" s="115"/>
      <c r="AX91" s="115"/>
      <c r="AY91" s="115"/>
      <c r="AZ91" s="115"/>
      <c r="BA91" s="115"/>
      <c r="BB91" s="115"/>
      <c r="BC91" s="115"/>
      <c r="BD91" s="115"/>
      <c r="BE91" s="115"/>
      <c r="BF91" s="115"/>
      <c r="BG91" s="115"/>
      <c r="BH91" s="115"/>
      <c r="BI91" s="115"/>
      <c r="BJ91" s="115"/>
      <c r="BK91" s="115"/>
      <c r="BL91" s="115"/>
      <c r="BM91" s="115"/>
      <c r="BN91" s="115"/>
      <c r="BO91" s="115"/>
      <c r="BP91" s="115"/>
      <c r="BQ91" s="115"/>
      <c r="BR91" s="115"/>
      <c r="BS91" s="115"/>
      <c r="BT91" s="115"/>
      <c r="BU91" s="115"/>
      <c r="BV91" s="115"/>
      <c r="BW91" s="115"/>
      <c r="BX91" s="115"/>
      <c r="BY91" s="115"/>
      <c r="BZ91" s="115"/>
      <c r="CA91" s="115"/>
      <c r="CB91" s="115"/>
      <c r="CC91" s="115"/>
      <c r="CD91" s="115"/>
      <c r="CE91" s="115"/>
      <c r="CF91" s="115"/>
      <c r="CG91" s="115"/>
      <c r="CH91" s="115"/>
      <c r="CI91" s="115"/>
      <c r="CJ91" s="115"/>
      <c r="CK91" s="115"/>
      <c r="CL91" s="115"/>
      <c r="CM91" s="115"/>
      <c r="CN91" s="115"/>
      <c r="CO91" s="115"/>
      <c r="CP91" s="115"/>
      <c r="CQ91" s="115"/>
      <c r="CR91" s="115"/>
      <c r="CS91" s="115"/>
      <c r="CT91" s="115"/>
      <c r="CU91" s="115"/>
      <c r="CV91" s="115"/>
      <c r="CW91" s="115"/>
      <c r="CX91" s="115"/>
      <c r="CY91" s="115"/>
      <c r="CZ91" s="115"/>
      <c r="DA91" s="115"/>
      <c r="DB91" s="115"/>
      <c r="DC91" s="115"/>
      <c r="DD91" s="115"/>
      <c r="DE91" s="115"/>
      <c r="DF91" s="115"/>
      <c r="DG91" s="115"/>
      <c r="DH91" s="115"/>
      <c r="DI91" s="115"/>
      <c r="DJ91" s="115"/>
      <c r="DK91" s="115"/>
      <c r="DL91" s="115"/>
      <c r="DM91" s="115"/>
      <c r="DN91" s="115"/>
      <c r="DO91" s="115"/>
      <c r="DP91" s="115"/>
      <c r="DQ91" s="115"/>
      <c r="DR91" s="115"/>
      <c r="DS91" s="115"/>
      <c r="DT91" s="115"/>
      <c r="DU91" s="115"/>
      <c r="DV91" s="115"/>
      <c r="DW91" s="115"/>
      <c r="DX91" s="115"/>
      <c r="DY91" s="115"/>
      <c r="DZ91" s="115"/>
      <c r="EA91" s="115"/>
      <c r="EB91" s="115"/>
      <c r="EC91" s="115"/>
      <c r="ED91" s="115"/>
      <c r="EE91" s="115"/>
      <c r="EF91" s="115"/>
      <c r="EG91" s="115"/>
      <c r="EH91" s="115"/>
      <c r="EI91" s="115"/>
    </row>
    <row r="92" spans="1:139" x14ac:dyDescent="0.25">
      <c r="A92" s="99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115"/>
      <c r="AE92" s="115"/>
      <c r="AF92" s="115"/>
      <c r="AG92" s="115"/>
      <c r="AH92" s="115"/>
      <c r="AI92" s="115"/>
      <c r="AJ92" s="115"/>
      <c r="AK92" s="115"/>
      <c r="AL92" s="115"/>
      <c r="AM92" s="115"/>
      <c r="AN92" s="115"/>
      <c r="AO92" s="115"/>
      <c r="AP92" s="115"/>
      <c r="AQ92" s="115"/>
      <c r="AR92" s="115"/>
      <c r="AS92" s="115"/>
      <c r="AT92" s="115"/>
      <c r="AU92" s="115"/>
      <c r="AV92" s="115"/>
      <c r="AW92" s="115"/>
      <c r="AX92" s="115"/>
      <c r="AY92" s="115"/>
      <c r="AZ92" s="115"/>
      <c r="BA92" s="115"/>
      <c r="BB92" s="115"/>
      <c r="BC92" s="115"/>
      <c r="BD92" s="115"/>
      <c r="BE92" s="115"/>
      <c r="BF92" s="115"/>
      <c r="BG92" s="115"/>
      <c r="BH92" s="115"/>
      <c r="BI92" s="115"/>
      <c r="BJ92" s="115"/>
      <c r="BK92" s="115"/>
      <c r="BL92" s="115"/>
      <c r="BM92" s="115"/>
      <c r="BN92" s="115"/>
      <c r="BO92" s="115"/>
      <c r="BP92" s="115"/>
      <c r="BQ92" s="115"/>
      <c r="BR92" s="115"/>
      <c r="BS92" s="115"/>
      <c r="BT92" s="115"/>
      <c r="BU92" s="115"/>
      <c r="BV92" s="115"/>
      <c r="BW92" s="115"/>
      <c r="BX92" s="115"/>
      <c r="BY92" s="115"/>
      <c r="BZ92" s="115"/>
      <c r="CA92" s="115"/>
      <c r="CB92" s="115"/>
      <c r="CC92" s="115"/>
      <c r="CD92" s="115"/>
      <c r="CE92" s="115"/>
      <c r="CF92" s="115"/>
      <c r="CG92" s="115"/>
      <c r="CH92" s="115"/>
      <c r="CI92" s="115"/>
      <c r="CJ92" s="115"/>
      <c r="CK92" s="115"/>
      <c r="CL92" s="115"/>
      <c r="CM92" s="115"/>
      <c r="CN92" s="115"/>
      <c r="CO92" s="115"/>
      <c r="CP92" s="115"/>
      <c r="CQ92" s="115"/>
      <c r="CR92" s="115"/>
      <c r="CS92" s="115"/>
      <c r="CT92" s="115"/>
      <c r="CU92" s="115"/>
      <c r="CV92" s="115"/>
      <c r="CW92" s="115"/>
      <c r="CX92" s="115"/>
      <c r="CY92" s="115"/>
      <c r="CZ92" s="115"/>
      <c r="DA92" s="115"/>
      <c r="DB92" s="115"/>
      <c r="DC92" s="115"/>
      <c r="DD92" s="115"/>
      <c r="DE92" s="115"/>
      <c r="DF92" s="115"/>
      <c r="DG92" s="115"/>
      <c r="DH92" s="115"/>
      <c r="DI92" s="115"/>
      <c r="DJ92" s="115"/>
      <c r="DK92" s="115"/>
      <c r="DL92" s="115"/>
      <c r="DM92" s="115"/>
      <c r="DN92" s="115"/>
      <c r="DO92" s="115"/>
      <c r="DP92" s="115"/>
      <c r="DQ92" s="115"/>
      <c r="DR92" s="115"/>
      <c r="DS92" s="115"/>
      <c r="DT92" s="115"/>
      <c r="DU92" s="115"/>
      <c r="DV92" s="115"/>
      <c r="DW92" s="115"/>
      <c r="DX92" s="115"/>
      <c r="DY92" s="115"/>
      <c r="DZ92" s="115"/>
      <c r="EA92" s="115"/>
      <c r="EB92" s="115"/>
      <c r="EC92" s="115"/>
      <c r="ED92" s="115"/>
      <c r="EE92" s="115"/>
      <c r="EF92" s="115"/>
      <c r="EG92" s="115"/>
      <c r="EH92" s="115"/>
      <c r="EI92" s="115"/>
    </row>
    <row r="93" spans="1:139" x14ac:dyDescent="0.25">
      <c r="A93" s="99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15"/>
      <c r="AF93" s="115"/>
      <c r="AG93" s="115"/>
      <c r="AH93" s="115"/>
      <c r="AI93" s="115"/>
      <c r="AJ93" s="115"/>
      <c r="AK93" s="115"/>
      <c r="AL93" s="115"/>
      <c r="AM93" s="115"/>
      <c r="AN93" s="115"/>
      <c r="AO93" s="115"/>
      <c r="AP93" s="115"/>
      <c r="AQ93" s="115"/>
      <c r="AR93" s="115"/>
      <c r="AS93" s="115"/>
      <c r="AT93" s="115"/>
      <c r="AU93" s="115"/>
      <c r="AV93" s="115"/>
      <c r="AW93" s="115"/>
      <c r="AX93" s="115"/>
      <c r="AY93" s="115"/>
      <c r="AZ93" s="115"/>
      <c r="BA93" s="115"/>
      <c r="BB93" s="115"/>
      <c r="BC93" s="115"/>
      <c r="BD93" s="115"/>
      <c r="BE93" s="115"/>
      <c r="BF93" s="115"/>
      <c r="BG93" s="115"/>
      <c r="BH93" s="115"/>
      <c r="BI93" s="115"/>
      <c r="BJ93" s="115"/>
      <c r="BK93" s="115"/>
      <c r="BL93" s="115"/>
      <c r="BM93" s="115"/>
      <c r="BN93" s="115"/>
      <c r="BO93" s="115"/>
      <c r="BP93" s="115"/>
      <c r="BQ93" s="115"/>
      <c r="BR93" s="115"/>
      <c r="BS93" s="115"/>
      <c r="BT93" s="115"/>
      <c r="BU93" s="115"/>
      <c r="BV93" s="115"/>
      <c r="BW93" s="115"/>
      <c r="BX93" s="115"/>
      <c r="BY93" s="115"/>
      <c r="BZ93" s="115"/>
      <c r="CA93" s="115"/>
      <c r="CB93" s="115"/>
      <c r="CC93" s="115"/>
      <c r="CD93" s="115"/>
      <c r="CE93" s="115"/>
      <c r="CF93" s="115"/>
      <c r="CG93" s="115"/>
      <c r="CH93" s="115"/>
      <c r="CI93" s="115"/>
      <c r="CJ93" s="115"/>
      <c r="CK93" s="115"/>
      <c r="CL93" s="115"/>
      <c r="CM93" s="115"/>
      <c r="CN93" s="115"/>
      <c r="CO93" s="115"/>
      <c r="CP93" s="115"/>
      <c r="CQ93" s="115"/>
      <c r="CR93" s="115"/>
      <c r="CS93" s="115"/>
      <c r="CT93" s="115"/>
      <c r="CU93" s="115"/>
      <c r="CV93" s="115"/>
      <c r="CW93" s="115"/>
      <c r="CX93" s="115"/>
      <c r="CY93" s="115"/>
      <c r="CZ93" s="115"/>
      <c r="DA93" s="115"/>
      <c r="DB93" s="115"/>
      <c r="DC93" s="115"/>
      <c r="DD93" s="115"/>
      <c r="DE93" s="115"/>
      <c r="DF93" s="115"/>
      <c r="DG93" s="115"/>
      <c r="DH93" s="115"/>
      <c r="DI93" s="115"/>
      <c r="DJ93" s="115"/>
      <c r="DK93" s="115"/>
      <c r="DL93" s="115"/>
      <c r="DM93" s="115"/>
      <c r="DN93" s="115"/>
      <c r="DO93" s="115"/>
      <c r="DP93" s="115"/>
      <c r="DQ93" s="115"/>
      <c r="DR93" s="115"/>
      <c r="DS93" s="115"/>
      <c r="DT93" s="115"/>
      <c r="DU93" s="115"/>
      <c r="DV93" s="115"/>
      <c r="DW93" s="115"/>
      <c r="DX93" s="115"/>
      <c r="DY93" s="115"/>
      <c r="DZ93" s="115"/>
      <c r="EA93" s="115"/>
      <c r="EB93" s="115"/>
      <c r="EC93" s="115"/>
      <c r="ED93" s="115"/>
      <c r="EE93" s="115"/>
      <c r="EF93" s="115"/>
      <c r="EG93" s="115"/>
      <c r="EH93" s="115"/>
      <c r="EI93" s="115"/>
    </row>
    <row r="94" spans="1:139" x14ac:dyDescent="0.25">
      <c r="A94" s="99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  <c r="AG94" s="115"/>
      <c r="AH94" s="115"/>
      <c r="AI94" s="115"/>
      <c r="AJ94" s="115"/>
      <c r="AK94" s="115"/>
      <c r="AL94" s="115"/>
      <c r="AM94" s="115"/>
      <c r="AN94" s="115"/>
      <c r="AO94" s="115"/>
      <c r="AP94" s="115"/>
      <c r="AQ94" s="115"/>
      <c r="AR94" s="115"/>
      <c r="AS94" s="115"/>
      <c r="AT94" s="115"/>
      <c r="AU94" s="115"/>
      <c r="AV94" s="115"/>
      <c r="AW94" s="115"/>
      <c r="AX94" s="115"/>
      <c r="AY94" s="115"/>
      <c r="AZ94" s="115"/>
      <c r="BA94" s="115"/>
      <c r="BB94" s="115"/>
      <c r="BC94" s="115"/>
      <c r="BD94" s="115"/>
      <c r="BE94" s="115"/>
      <c r="BF94" s="115"/>
      <c r="BG94" s="115"/>
      <c r="BH94" s="115"/>
      <c r="BI94" s="115"/>
      <c r="BJ94" s="115"/>
      <c r="BK94" s="115"/>
      <c r="BL94" s="115"/>
      <c r="BM94" s="115"/>
      <c r="BN94" s="115"/>
      <c r="BO94" s="115"/>
      <c r="BP94" s="115"/>
      <c r="BQ94" s="115"/>
      <c r="BR94" s="115"/>
      <c r="BS94" s="115"/>
      <c r="BT94" s="115"/>
      <c r="BU94" s="115"/>
      <c r="BV94" s="115"/>
      <c r="BW94" s="115"/>
      <c r="BX94" s="115"/>
      <c r="BY94" s="115"/>
      <c r="BZ94" s="115"/>
      <c r="CA94" s="115"/>
      <c r="CB94" s="115"/>
      <c r="CC94" s="115"/>
      <c r="CD94" s="115"/>
      <c r="CE94" s="115"/>
      <c r="CF94" s="115"/>
      <c r="CG94" s="115"/>
      <c r="CH94" s="115"/>
      <c r="CI94" s="115"/>
      <c r="CJ94" s="115"/>
      <c r="CK94" s="115"/>
      <c r="CL94" s="115"/>
      <c r="CM94" s="115"/>
      <c r="CN94" s="115"/>
      <c r="CO94" s="115"/>
      <c r="CP94" s="115"/>
      <c r="CQ94" s="115"/>
      <c r="CR94" s="115"/>
      <c r="CS94" s="115"/>
      <c r="CT94" s="115"/>
      <c r="CU94" s="115"/>
      <c r="CV94" s="115"/>
      <c r="CW94" s="115"/>
      <c r="CX94" s="115"/>
      <c r="CY94" s="115"/>
      <c r="CZ94" s="115"/>
      <c r="DA94" s="115"/>
      <c r="DB94" s="115"/>
      <c r="DC94" s="115"/>
      <c r="DD94" s="115"/>
      <c r="DE94" s="115"/>
      <c r="DF94" s="115"/>
      <c r="DG94" s="115"/>
      <c r="DH94" s="115"/>
      <c r="DI94" s="115"/>
      <c r="DJ94" s="115"/>
      <c r="DK94" s="115"/>
      <c r="DL94" s="115"/>
      <c r="DM94" s="115"/>
      <c r="DN94" s="115"/>
      <c r="DO94" s="115"/>
      <c r="DP94" s="115"/>
      <c r="DQ94" s="115"/>
      <c r="DR94" s="115"/>
      <c r="DS94" s="115"/>
      <c r="DT94" s="115"/>
      <c r="DU94" s="115"/>
      <c r="DV94" s="115"/>
      <c r="DW94" s="115"/>
      <c r="DX94" s="115"/>
      <c r="DY94" s="115"/>
      <c r="DZ94" s="115"/>
      <c r="EA94" s="115"/>
      <c r="EB94" s="115"/>
      <c r="EC94" s="115"/>
      <c r="ED94" s="115"/>
      <c r="EE94" s="115"/>
      <c r="EF94" s="115"/>
      <c r="EG94" s="115"/>
      <c r="EH94" s="115"/>
      <c r="EI94" s="115"/>
    </row>
    <row r="95" spans="1:139" x14ac:dyDescent="0.25">
      <c r="A95" s="99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5"/>
      <c r="AE95" s="115"/>
      <c r="AF95" s="115"/>
      <c r="AG95" s="115"/>
      <c r="AH95" s="115"/>
      <c r="AI95" s="115"/>
      <c r="AJ95" s="115"/>
      <c r="AK95" s="115"/>
      <c r="AL95" s="115"/>
      <c r="AM95" s="115"/>
      <c r="AN95" s="115"/>
      <c r="AO95" s="115"/>
      <c r="AP95" s="115"/>
      <c r="AQ95" s="115"/>
      <c r="AR95" s="115"/>
      <c r="AS95" s="115"/>
      <c r="AT95" s="115"/>
      <c r="AU95" s="115"/>
      <c r="AV95" s="115"/>
      <c r="AW95" s="115"/>
      <c r="AX95" s="115"/>
      <c r="AY95" s="115"/>
      <c r="AZ95" s="115"/>
      <c r="BA95" s="115"/>
      <c r="BB95" s="115"/>
      <c r="BC95" s="115"/>
      <c r="BD95" s="115"/>
      <c r="BE95" s="115"/>
      <c r="BF95" s="115"/>
      <c r="BG95" s="115"/>
      <c r="BH95" s="115"/>
      <c r="BI95" s="115"/>
      <c r="BJ95" s="115"/>
      <c r="BK95" s="115"/>
      <c r="BL95" s="115"/>
      <c r="BM95" s="115"/>
      <c r="BN95" s="115"/>
      <c r="BO95" s="115"/>
      <c r="BP95" s="115"/>
      <c r="BQ95" s="115"/>
      <c r="BR95" s="115"/>
      <c r="BS95" s="115"/>
      <c r="BT95" s="115"/>
      <c r="BU95" s="115"/>
      <c r="BV95" s="115"/>
      <c r="BW95" s="115"/>
      <c r="BX95" s="115"/>
      <c r="BY95" s="115"/>
      <c r="BZ95" s="115"/>
      <c r="CA95" s="115"/>
      <c r="CB95" s="115"/>
      <c r="CC95" s="115"/>
      <c r="CD95" s="115"/>
      <c r="CE95" s="115"/>
      <c r="CF95" s="115"/>
      <c r="CG95" s="115"/>
      <c r="CH95" s="115"/>
      <c r="CI95" s="115"/>
      <c r="CJ95" s="115"/>
      <c r="CK95" s="115"/>
      <c r="CL95" s="115"/>
      <c r="CM95" s="115"/>
      <c r="CN95" s="115"/>
      <c r="CO95" s="115"/>
      <c r="CP95" s="115"/>
      <c r="CQ95" s="115"/>
      <c r="CR95" s="115"/>
      <c r="CS95" s="115"/>
      <c r="CT95" s="115"/>
      <c r="CU95" s="115"/>
      <c r="CV95" s="115"/>
      <c r="CW95" s="115"/>
      <c r="CX95" s="115"/>
      <c r="CY95" s="115"/>
      <c r="CZ95" s="115"/>
      <c r="DA95" s="115"/>
      <c r="DB95" s="115"/>
      <c r="DC95" s="115"/>
      <c r="DD95" s="115"/>
      <c r="DE95" s="115"/>
      <c r="DF95" s="115"/>
      <c r="DG95" s="115"/>
      <c r="DH95" s="115"/>
      <c r="DI95" s="115"/>
      <c r="DJ95" s="115"/>
      <c r="DK95" s="115"/>
      <c r="DL95" s="115"/>
      <c r="DM95" s="115"/>
      <c r="DN95" s="115"/>
      <c r="DO95" s="115"/>
      <c r="DP95" s="115"/>
      <c r="DQ95" s="115"/>
      <c r="DR95" s="115"/>
      <c r="DS95" s="115"/>
      <c r="DT95" s="115"/>
      <c r="DU95" s="115"/>
      <c r="DV95" s="115"/>
      <c r="DW95" s="115"/>
      <c r="DX95" s="115"/>
      <c r="DY95" s="115"/>
      <c r="DZ95" s="115"/>
      <c r="EA95" s="115"/>
      <c r="EB95" s="115"/>
      <c r="EC95" s="115"/>
      <c r="ED95" s="115"/>
      <c r="EE95" s="115"/>
      <c r="EF95" s="115"/>
      <c r="EG95" s="115"/>
      <c r="EH95" s="115"/>
      <c r="EI95" s="115"/>
    </row>
    <row r="96" spans="1:139" x14ac:dyDescent="0.25">
      <c r="A96" s="99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  <c r="AA96" s="115"/>
      <c r="AB96" s="115"/>
      <c r="AC96" s="115"/>
      <c r="AD96" s="115"/>
      <c r="AE96" s="115"/>
      <c r="AF96" s="115"/>
      <c r="AG96" s="115"/>
      <c r="AH96" s="115"/>
      <c r="AI96" s="115"/>
      <c r="AJ96" s="115"/>
      <c r="AK96" s="115"/>
      <c r="AL96" s="115"/>
      <c r="AM96" s="115"/>
      <c r="AN96" s="115"/>
      <c r="AO96" s="115"/>
      <c r="AP96" s="115"/>
      <c r="AQ96" s="115"/>
      <c r="AR96" s="115"/>
      <c r="AS96" s="115"/>
      <c r="AT96" s="115"/>
      <c r="AU96" s="115"/>
      <c r="AV96" s="115"/>
      <c r="AW96" s="115"/>
      <c r="AX96" s="115"/>
      <c r="AY96" s="115"/>
      <c r="AZ96" s="115"/>
      <c r="BA96" s="115"/>
      <c r="BB96" s="115"/>
      <c r="BC96" s="115"/>
      <c r="BD96" s="115"/>
      <c r="BE96" s="115"/>
      <c r="BF96" s="115"/>
      <c r="BG96" s="115"/>
      <c r="BH96" s="115"/>
      <c r="BI96" s="115"/>
      <c r="BJ96" s="115"/>
      <c r="BK96" s="115"/>
      <c r="BL96" s="115"/>
      <c r="BM96" s="115"/>
      <c r="BN96" s="115"/>
      <c r="BO96" s="115"/>
      <c r="BP96" s="115"/>
      <c r="BQ96" s="115"/>
      <c r="BR96" s="115"/>
      <c r="BS96" s="115"/>
      <c r="BT96" s="115"/>
      <c r="BU96" s="115"/>
      <c r="BV96" s="115"/>
      <c r="BW96" s="115"/>
      <c r="BX96" s="115"/>
      <c r="BY96" s="115"/>
      <c r="BZ96" s="115"/>
      <c r="CA96" s="115"/>
      <c r="CB96" s="115"/>
      <c r="CC96" s="115"/>
      <c r="CD96" s="115"/>
      <c r="CE96" s="115"/>
      <c r="CF96" s="115"/>
      <c r="CG96" s="115"/>
      <c r="CH96" s="115"/>
      <c r="CI96" s="115"/>
      <c r="CJ96" s="115"/>
      <c r="CK96" s="115"/>
      <c r="CL96" s="115"/>
      <c r="CM96" s="115"/>
      <c r="CN96" s="115"/>
      <c r="CO96" s="115"/>
      <c r="CP96" s="115"/>
      <c r="CQ96" s="115"/>
      <c r="CR96" s="115"/>
      <c r="CS96" s="115"/>
      <c r="CT96" s="115"/>
      <c r="CU96" s="115"/>
      <c r="CV96" s="115"/>
      <c r="CW96" s="115"/>
      <c r="CX96" s="115"/>
      <c r="CY96" s="115"/>
      <c r="CZ96" s="115"/>
      <c r="DA96" s="115"/>
      <c r="DB96" s="115"/>
      <c r="DC96" s="115"/>
      <c r="DD96" s="115"/>
      <c r="DE96" s="115"/>
      <c r="DF96" s="115"/>
      <c r="DG96" s="115"/>
      <c r="DH96" s="115"/>
      <c r="DI96" s="115"/>
      <c r="DJ96" s="115"/>
      <c r="DK96" s="115"/>
      <c r="DL96" s="115"/>
      <c r="DM96" s="115"/>
      <c r="DN96" s="115"/>
      <c r="DO96" s="115"/>
      <c r="DP96" s="115"/>
      <c r="DQ96" s="115"/>
      <c r="DR96" s="115"/>
      <c r="DS96" s="115"/>
      <c r="DT96" s="115"/>
      <c r="DU96" s="115"/>
      <c r="DV96" s="115"/>
      <c r="DW96" s="115"/>
      <c r="DX96" s="115"/>
      <c r="DY96" s="115"/>
      <c r="DZ96" s="115"/>
      <c r="EA96" s="115"/>
      <c r="EB96" s="115"/>
      <c r="EC96" s="115"/>
      <c r="ED96" s="115"/>
      <c r="EE96" s="115"/>
      <c r="EF96" s="115"/>
      <c r="EG96" s="115"/>
      <c r="EH96" s="115"/>
      <c r="EI96" s="115"/>
    </row>
    <row r="97" spans="1:139" x14ac:dyDescent="0.25">
      <c r="A97" s="99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  <c r="AA97" s="115"/>
      <c r="AB97" s="115"/>
      <c r="AC97" s="115"/>
      <c r="AD97" s="115"/>
      <c r="AE97" s="115"/>
      <c r="AF97" s="115"/>
      <c r="AG97" s="115"/>
      <c r="AH97" s="115"/>
      <c r="AI97" s="115"/>
      <c r="AJ97" s="115"/>
      <c r="AK97" s="115"/>
      <c r="AL97" s="115"/>
      <c r="AM97" s="115"/>
      <c r="AN97" s="115"/>
      <c r="AO97" s="115"/>
      <c r="AP97" s="115"/>
      <c r="AQ97" s="115"/>
      <c r="AR97" s="115"/>
      <c r="AS97" s="115"/>
      <c r="AT97" s="115"/>
      <c r="AU97" s="115"/>
      <c r="AV97" s="115"/>
      <c r="AW97" s="115"/>
      <c r="AX97" s="115"/>
      <c r="AY97" s="115"/>
      <c r="AZ97" s="115"/>
      <c r="BA97" s="115"/>
      <c r="BB97" s="115"/>
      <c r="BC97" s="115"/>
      <c r="BD97" s="115"/>
      <c r="BE97" s="115"/>
      <c r="BF97" s="115"/>
      <c r="BG97" s="115"/>
      <c r="BH97" s="115"/>
      <c r="BI97" s="115"/>
      <c r="BJ97" s="115"/>
      <c r="BK97" s="115"/>
      <c r="BL97" s="115"/>
      <c r="BM97" s="115"/>
      <c r="BN97" s="115"/>
      <c r="BO97" s="115"/>
      <c r="BP97" s="115"/>
      <c r="BQ97" s="115"/>
      <c r="BR97" s="115"/>
      <c r="BS97" s="115"/>
      <c r="BT97" s="115"/>
      <c r="BU97" s="115"/>
      <c r="BV97" s="115"/>
      <c r="BW97" s="115"/>
      <c r="BX97" s="115"/>
      <c r="BY97" s="115"/>
      <c r="BZ97" s="115"/>
      <c r="CA97" s="115"/>
      <c r="CB97" s="115"/>
      <c r="CC97" s="115"/>
      <c r="CD97" s="115"/>
      <c r="CE97" s="115"/>
      <c r="CF97" s="115"/>
      <c r="CG97" s="115"/>
      <c r="CH97" s="115"/>
      <c r="CI97" s="115"/>
      <c r="CJ97" s="115"/>
      <c r="CK97" s="115"/>
      <c r="CL97" s="115"/>
      <c r="CM97" s="115"/>
      <c r="CN97" s="115"/>
      <c r="CO97" s="115"/>
      <c r="CP97" s="115"/>
      <c r="CQ97" s="115"/>
      <c r="CR97" s="115"/>
      <c r="CS97" s="115"/>
      <c r="CT97" s="115"/>
      <c r="CU97" s="115"/>
      <c r="CV97" s="115"/>
      <c r="CW97" s="115"/>
      <c r="CX97" s="115"/>
      <c r="CY97" s="115"/>
      <c r="CZ97" s="115"/>
      <c r="DA97" s="115"/>
      <c r="DB97" s="115"/>
      <c r="DC97" s="115"/>
      <c r="DD97" s="115"/>
      <c r="DE97" s="115"/>
      <c r="DF97" s="115"/>
      <c r="DG97" s="115"/>
      <c r="DH97" s="115"/>
      <c r="DI97" s="115"/>
      <c r="DJ97" s="115"/>
      <c r="DK97" s="115"/>
      <c r="DL97" s="115"/>
      <c r="DM97" s="115"/>
      <c r="DN97" s="115"/>
      <c r="DO97" s="115"/>
      <c r="DP97" s="115"/>
      <c r="DQ97" s="115"/>
      <c r="DR97" s="115"/>
      <c r="DS97" s="115"/>
      <c r="DT97" s="115"/>
      <c r="DU97" s="115"/>
      <c r="DV97" s="115"/>
      <c r="DW97" s="115"/>
      <c r="DX97" s="115"/>
      <c r="DY97" s="115"/>
      <c r="DZ97" s="115"/>
      <c r="EA97" s="115"/>
      <c r="EB97" s="115"/>
      <c r="EC97" s="115"/>
      <c r="ED97" s="115"/>
      <c r="EE97" s="115"/>
      <c r="EF97" s="115"/>
      <c r="EG97" s="115"/>
      <c r="EH97" s="115"/>
      <c r="EI97" s="115"/>
    </row>
    <row r="98" spans="1:139" x14ac:dyDescent="0.25">
      <c r="A98" s="99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15"/>
      <c r="AA98" s="115"/>
      <c r="AB98" s="115"/>
      <c r="AC98" s="115"/>
      <c r="AD98" s="115"/>
      <c r="AE98" s="115"/>
      <c r="AF98" s="115"/>
      <c r="AG98" s="115"/>
      <c r="AH98" s="115"/>
      <c r="AI98" s="115"/>
      <c r="AJ98" s="115"/>
      <c r="AK98" s="115"/>
      <c r="AL98" s="115"/>
      <c r="AM98" s="115"/>
      <c r="AN98" s="115"/>
      <c r="AO98" s="115"/>
      <c r="AP98" s="115"/>
      <c r="AQ98" s="115"/>
      <c r="AR98" s="115"/>
      <c r="AS98" s="115"/>
      <c r="AT98" s="115"/>
      <c r="AU98" s="115"/>
      <c r="AV98" s="115"/>
      <c r="AW98" s="115"/>
      <c r="AX98" s="115"/>
      <c r="AY98" s="115"/>
      <c r="AZ98" s="115"/>
      <c r="BA98" s="115"/>
      <c r="BB98" s="115"/>
      <c r="BC98" s="115"/>
      <c r="BD98" s="115"/>
      <c r="BE98" s="115"/>
      <c r="BF98" s="115"/>
      <c r="BG98" s="115"/>
      <c r="BH98" s="115"/>
      <c r="BI98" s="115"/>
      <c r="BJ98" s="115"/>
      <c r="BK98" s="115"/>
      <c r="BL98" s="115"/>
      <c r="BM98" s="115"/>
      <c r="BN98" s="115"/>
      <c r="BO98" s="115"/>
      <c r="BP98" s="115"/>
      <c r="BQ98" s="115"/>
      <c r="BR98" s="115"/>
      <c r="BS98" s="115"/>
      <c r="BT98" s="115"/>
      <c r="BU98" s="115"/>
      <c r="BV98" s="115"/>
      <c r="BW98" s="115"/>
      <c r="BX98" s="115"/>
      <c r="BY98" s="115"/>
      <c r="BZ98" s="115"/>
      <c r="CA98" s="115"/>
      <c r="CB98" s="115"/>
      <c r="CC98" s="115"/>
      <c r="CD98" s="115"/>
      <c r="CE98" s="115"/>
      <c r="CF98" s="115"/>
      <c r="CG98" s="115"/>
      <c r="CH98" s="115"/>
      <c r="CI98" s="115"/>
      <c r="CJ98" s="115"/>
      <c r="CK98" s="115"/>
      <c r="CL98" s="115"/>
      <c r="CM98" s="115"/>
      <c r="CN98" s="115"/>
      <c r="CO98" s="115"/>
      <c r="CP98" s="115"/>
      <c r="CQ98" s="115"/>
      <c r="CR98" s="115"/>
      <c r="CS98" s="115"/>
      <c r="CT98" s="115"/>
      <c r="CU98" s="115"/>
      <c r="CV98" s="115"/>
      <c r="CW98" s="115"/>
      <c r="CX98" s="115"/>
      <c r="CY98" s="115"/>
      <c r="CZ98" s="115"/>
      <c r="DA98" s="115"/>
      <c r="DB98" s="115"/>
      <c r="DC98" s="115"/>
      <c r="DD98" s="115"/>
      <c r="DE98" s="115"/>
      <c r="DF98" s="115"/>
      <c r="DG98" s="115"/>
      <c r="DH98" s="115"/>
      <c r="DI98" s="115"/>
      <c r="DJ98" s="115"/>
      <c r="DK98" s="115"/>
      <c r="DL98" s="115"/>
      <c r="DM98" s="115"/>
      <c r="DN98" s="115"/>
      <c r="DO98" s="115"/>
      <c r="DP98" s="115"/>
      <c r="DQ98" s="115"/>
      <c r="DR98" s="115"/>
      <c r="DS98" s="115"/>
      <c r="DT98" s="115"/>
      <c r="DU98" s="115"/>
      <c r="DV98" s="115"/>
      <c r="DW98" s="115"/>
      <c r="DX98" s="115"/>
      <c r="DY98" s="115"/>
      <c r="DZ98" s="115"/>
      <c r="EA98" s="115"/>
      <c r="EB98" s="115"/>
      <c r="EC98" s="115"/>
      <c r="ED98" s="115"/>
      <c r="EE98" s="115"/>
      <c r="EF98" s="115"/>
      <c r="EG98" s="115"/>
      <c r="EH98" s="115"/>
      <c r="EI98" s="115"/>
    </row>
    <row r="99" spans="1:139" x14ac:dyDescent="0.25">
      <c r="A99" s="99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  <c r="AA99" s="115"/>
      <c r="AB99" s="115"/>
      <c r="AC99" s="115"/>
      <c r="AD99" s="115"/>
      <c r="AE99" s="115"/>
      <c r="AF99" s="115"/>
      <c r="AG99" s="115"/>
      <c r="AH99" s="115"/>
      <c r="AI99" s="115"/>
      <c r="AJ99" s="115"/>
      <c r="AK99" s="115"/>
      <c r="AL99" s="115"/>
      <c r="AM99" s="115"/>
      <c r="AN99" s="115"/>
      <c r="AO99" s="115"/>
      <c r="AP99" s="115"/>
      <c r="AQ99" s="115"/>
      <c r="AR99" s="115"/>
      <c r="AS99" s="115"/>
      <c r="AT99" s="115"/>
      <c r="AU99" s="115"/>
      <c r="AV99" s="115"/>
      <c r="AW99" s="115"/>
      <c r="AX99" s="115"/>
      <c r="AY99" s="115"/>
      <c r="AZ99" s="115"/>
      <c r="BA99" s="115"/>
      <c r="BB99" s="115"/>
      <c r="BC99" s="115"/>
      <c r="BD99" s="115"/>
      <c r="BE99" s="115"/>
      <c r="BF99" s="115"/>
      <c r="BG99" s="115"/>
      <c r="BH99" s="115"/>
      <c r="BI99" s="115"/>
      <c r="BJ99" s="115"/>
      <c r="BK99" s="115"/>
      <c r="BL99" s="115"/>
      <c r="BM99" s="115"/>
      <c r="BN99" s="115"/>
      <c r="BO99" s="115"/>
      <c r="BP99" s="115"/>
      <c r="BQ99" s="115"/>
      <c r="BR99" s="115"/>
      <c r="BS99" s="115"/>
      <c r="BT99" s="115"/>
      <c r="BU99" s="115"/>
      <c r="BV99" s="115"/>
      <c r="BW99" s="115"/>
      <c r="BX99" s="115"/>
      <c r="BY99" s="115"/>
      <c r="BZ99" s="115"/>
      <c r="CA99" s="115"/>
      <c r="CB99" s="115"/>
      <c r="CC99" s="115"/>
      <c r="CD99" s="115"/>
      <c r="CE99" s="115"/>
      <c r="CF99" s="115"/>
      <c r="CG99" s="115"/>
      <c r="CH99" s="115"/>
      <c r="CI99" s="115"/>
      <c r="CJ99" s="115"/>
      <c r="CK99" s="115"/>
      <c r="CL99" s="115"/>
      <c r="CM99" s="115"/>
      <c r="CN99" s="115"/>
      <c r="CO99" s="115"/>
      <c r="CP99" s="115"/>
      <c r="CQ99" s="115"/>
      <c r="CR99" s="115"/>
      <c r="CS99" s="115"/>
      <c r="CT99" s="115"/>
      <c r="CU99" s="115"/>
      <c r="CV99" s="115"/>
      <c r="CW99" s="115"/>
      <c r="CX99" s="115"/>
      <c r="CY99" s="115"/>
      <c r="CZ99" s="115"/>
      <c r="DA99" s="115"/>
      <c r="DB99" s="115"/>
      <c r="DC99" s="115"/>
      <c r="DD99" s="115"/>
      <c r="DE99" s="115"/>
      <c r="DF99" s="115"/>
      <c r="DG99" s="115"/>
      <c r="DH99" s="115"/>
      <c r="DI99" s="115"/>
      <c r="DJ99" s="115"/>
      <c r="DK99" s="115"/>
      <c r="DL99" s="115"/>
      <c r="DM99" s="115"/>
      <c r="DN99" s="115"/>
      <c r="DO99" s="115"/>
      <c r="DP99" s="115"/>
      <c r="DQ99" s="115"/>
      <c r="DR99" s="115"/>
      <c r="DS99" s="115"/>
      <c r="DT99" s="115"/>
      <c r="DU99" s="115"/>
      <c r="DV99" s="115"/>
      <c r="DW99" s="115"/>
      <c r="DX99" s="115"/>
      <c r="DY99" s="115"/>
      <c r="DZ99" s="115"/>
      <c r="EA99" s="115"/>
      <c r="EB99" s="115"/>
      <c r="EC99" s="115"/>
      <c r="ED99" s="115"/>
      <c r="EE99" s="115"/>
      <c r="EF99" s="115"/>
      <c r="EG99" s="115"/>
      <c r="EH99" s="115"/>
      <c r="EI99" s="115"/>
    </row>
    <row r="100" spans="1:139" x14ac:dyDescent="0.25">
      <c r="A100" s="99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  <c r="Z100" s="115"/>
      <c r="AA100" s="115"/>
      <c r="AB100" s="115"/>
      <c r="AC100" s="115"/>
      <c r="AD100" s="115"/>
      <c r="AE100" s="115"/>
      <c r="AF100" s="115"/>
      <c r="AG100" s="115"/>
      <c r="AH100" s="115"/>
      <c r="AI100" s="115"/>
      <c r="AJ100" s="115"/>
      <c r="AK100" s="115"/>
      <c r="AL100" s="115"/>
      <c r="AM100" s="115"/>
      <c r="AN100" s="115"/>
      <c r="AO100" s="115"/>
      <c r="AP100" s="115"/>
      <c r="AQ100" s="115"/>
      <c r="AR100" s="115"/>
      <c r="AS100" s="115"/>
      <c r="AT100" s="115"/>
      <c r="AU100" s="115"/>
      <c r="AV100" s="115"/>
      <c r="AW100" s="115"/>
      <c r="AX100" s="115"/>
      <c r="AY100" s="115"/>
      <c r="AZ100" s="115"/>
      <c r="BA100" s="115"/>
      <c r="BB100" s="115"/>
      <c r="BC100" s="115"/>
      <c r="BD100" s="115"/>
      <c r="BE100" s="115"/>
      <c r="BF100" s="115"/>
      <c r="BG100" s="115"/>
      <c r="BH100" s="115"/>
      <c r="BI100" s="115"/>
      <c r="BJ100" s="115"/>
      <c r="BK100" s="115"/>
      <c r="BL100" s="115"/>
      <c r="BM100" s="115"/>
      <c r="BN100" s="115"/>
      <c r="BO100" s="115"/>
      <c r="BP100" s="115"/>
      <c r="BQ100" s="115"/>
      <c r="BR100" s="115"/>
      <c r="BS100" s="115"/>
      <c r="BT100" s="115"/>
      <c r="BU100" s="115"/>
      <c r="BV100" s="115"/>
      <c r="BW100" s="115"/>
      <c r="BX100" s="115"/>
      <c r="BY100" s="115"/>
      <c r="BZ100" s="115"/>
      <c r="CA100" s="115"/>
      <c r="CB100" s="115"/>
      <c r="CC100" s="115"/>
      <c r="CD100" s="115"/>
      <c r="CE100" s="115"/>
      <c r="CF100" s="115"/>
      <c r="CG100" s="115"/>
      <c r="CH100" s="115"/>
      <c r="CI100" s="115"/>
      <c r="CJ100" s="115"/>
      <c r="CK100" s="115"/>
      <c r="CL100" s="115"/>
      <c r="CM100" s="115"/>
      <c r="CN100" s="115"/>
      <c r="CO100" s="115"/>
      <c r="CP100" s="115"/>
      <c r="CQ100" s="115"/>
      <c r="CR100" s="115"/>
      <c r="CS100" s="115"/>
      <c r="CT100" s="115"/>
      <c r="CU100" s="115"/>
      <c r="CV100" s="115"/>
      <c r="CW100" s="115"/>
      <c r="CX100" s="115"/>
      <c r="CY100" s="115"/>
      <c r="CZ100" s="115"/>
      <c r="DA100" s="115"/>
      <c r="DB100" s="115"/>
      <c r="DC100" s="115"/>
      <c r="DD100" s="115"/>
      <c r="DE100" s="115"/>
      <c r="DF100" s="115"/>
      <c r="DG100" s="115"/>
      <c r="DH100" s="115"/>
      <c r="DI100" s="115"/>
      <c r="DJ100" s="115"/>
      <c r="DK100" s="115"/>
      <c r="DL100" s="115"/>
      <c r="DM100" s="115"/>
      <c r="DN100" s="115"/>
      <c r="DO100" s="115"/>
      <c r="DP100" s="115"/>
      <c r="DQ100" s="115"/>
      <c r="DR100" s="115"/>
      <c r="DS100" s="115"/>
      <c r="DT100" s="115"/>
      <c r="DU100" s="115"/>
      <c r="DV100" s="115"/>
      <c r="DW100" s="115"/>
      <c r="DX100" s="115"/>
      <c r="DY100" s="115"/>
      <c r="DZ100" s="115"/>
      <c r="EA100" s="115"/>
      <c r="EB100" s="115"/>
      <c r="EC100" s="115"/>
      <c r="ED100" s="115"/>
      <c r="EE100" s="115"/>
      <c r="EF100" s="115"/>
      <c r="EG100" s="115"/>
      <c r="EH100" s="115"/>
      <c r="EI100" s="115"/>
    </row>
    <row r="101" spans="1:139" x14ac:dyDescent="0.25">
      <c r="A101" s="99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  <c r="AA101" s="115"/>
      <c r="AB101" s="115"/>
      <c r="AC101" s="115"/>
      <c r="AD101" s="115"/>
      <c r="AE101" s="115"/>
      <c r="AF101" s="115"/>
      <c r="AG101" s="115"/>
      <c r="AH101" s="115"/>
      <c r="AI101" s="115"/>
      <c r="AJ101" s="115"/>
      <c r="AK101" s="115"/>
      <c r="AL101" s="115"/>
      <c r="AM101" s="115"/>
      <c r="AN101" s="115"/>
      <c r="AO101" s="115"/>
      <c r="AP101" s="115"/>
      <c r="AQ101" s="115"/>
      <c r="AR101" s="115"/>
      <c r="AS101" s="115"/>
      <c r="AT101" s="115"/>
      <c r="AU101" s="115"/>
      <c r="AV101" s="115"/>
      <c r="AW101" s="115"/>
      <c r="AX101" s="115"/>
      <c r="AY101" s="115"/>
      <c r="AZ101" s="115"/>
      <c r="BA101" s="115"/>
      <c r="BB101" s="115"/>
      <c r="BC101" s="115"/>
      <c r="BD101" s="115"/>
      <c r="BE101" s="115"/>
      <c r="BF101" s="115"/>
      <c r="BG101" s="115"/>
      <c r="BH101" s="115"/>
      <c r="BI101" s="115"/>
      <c r="BJ101" s="115"/>
      <c r="BK101" s="115"/>
      <c r="BL101" s="115"/>
      <c r="BM101" s="115"/>
      <c r="BN101" s="115"/>
      <c r="BO101" s="115"/>
      <c r="BP101" s="115"/>
      <c r="BQ101" s="115"/>
      <c r="BR101" s="115"/>
      <c r="BS101" s="115"/>
      <c r="BT101" s="115"/>
      <c r="BU101" s="115"/>
      <c r="BV101" s="115"/>
      <c r="BW101" s="115"/>
      <c r="BX101" s="115"/>
      <c r="BY101" s="115"/>
      <c r="BZ101" s="115"/>
      <c r="CA101" s="115"/>
      <c r="CB101" s="115"/>
      <c r="CC101" s="115"/>
      <c r="CD101" s="115"/>
      <c r="CE101" s="115"/>
      <c r="CF101" s="115"/>
      <c r="CG101" s="115"/>
      <c r="CH101" s="115"/>
      <c r="CI101" s="115"/>
      <c r="CJ101" s="115"/>
      <c r="CK101" s="115"/>
      <c r="CL101" s="115"/>
      <c r="CM101" s="115"/>
      <c r="CN101" s="115"/>
      <c r="CO101" s="115"/>
      <c r="CP101" s="115"/>
      <c r="CQ101" s="115"/>
      <c r="CR101" s="115"/>
      <c r="CS101" s="115"/>
      <c r="CT101" s="115"/>
      <c r="CU101" s="115"/>
      <c r="CV101" s="115"/>
      <c r="CW101" s="115"/>
      <c r="CX101" s="115"/>
      <c r="CY101" s="115"/>
      <c r="CZ101" s="115"/>
      <c r="DA101" s="115"/>
      <c r="DB101" s="115"/>
      <c r="DC101" s="115"/>
      <c r="DD101" s="115"/>
      <c r="DE101" s="115"/>
      <c r="DF101" s="115"/>
      <c r="DG101" s="115"/>
      <c r="DH101" s="115"/>
      <c r="DI101" s="115"/>
      <c r="DJ101" s="115"/>
      <c r="DK101" s="115"/>
      <c r="DL101" s="115"/>
      <c r="DM101" s="115"/>
      <c r="DN101" s="115"/>
      <c r="DO101" s="115"/>
      <c r="DP101" s="115"/>
      <c r="DQ101" s="115"/>
      <c r="DR101" s="115"/>
      <c r="DS101" s="115"/>
      <c r="DT101" s="115"/>
      <c r="DU101" s="115"/>
      <c r="DV101" s="115"/>
      <c r="DW101" s="115"/>
      <c r="DX101" s="115"/>
      <c r="DY101" s="115"/>
      <c r="DZ101" s="115"/>
      <c r="EA101" s="115"/>
      <c r="EB101" s="115"/>
      <c r="EC101" s="115"/>
      <c r="ED101" s="115"/>
      <c r="EE101" s="115"/>
      <c r="EF101" s="115"/>
      <c r="EG101" s="115"/>
      <c r="EH101" s="115"/>
      <c r="EI101" s="115"/>
    </row>
    <row r="102" spans="1:139" x14ac:dyDescent="0.25">
      <c r="A102" s="99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  <c r="AB102" s="115"/>
      <c r="AC102" s="115"/>
      <c r="AD102" s="115"/>
      <c r="AE102" s="115"/>
      <c r="AF102" s="115"/>
      <c r="AG102" s="115"/>
      <c r="AH102" s="115"/>
      <c r="AI102" s="115"/>
      <c r="AJ102" s="115"/>
      <c r="AK102" s="115"/>
      <c r="AL102" s="115"/>
      <c r="AM102" s="115"/>
      <c r="AN102" s="115"/>
      <c r="AO102" s="115"/>
      <c r="AP102" s="115"/>
      <c r="AQ102" s="115"/>
      <c r="AR102" s="115"/>
      <c r="AS102" s="115"/>
      <c r="AT102" s="115"/>
      <c r="AU102" s="115"/>
      <c r="AV102" s="115"/>
      <c r="AW102" s="115"/>
      <c r="AX102" s="115"/>
      <c r="AY102" s="115"/>
      <c r="AZ102" s="115"/>
      <c r="BA102" s="115"/>
      <c r="BB102" s="115"/>
      <c r="BC102" s="115"/>
      <c r="BD102" s="115"/>
      <c r="BE102" s="115"/>
      <c r="BF102" s="115"/>
      <c r="BG102" s="115"/>
      <c r="BH102" s="115"/>
      <c r="BI102" s="115"/>
      <c r="BJ102" s="115"/>
      <c r="BK102" s="115"/>
      <c r="BL102" s="115"/>
      <c r="BM102" s="115"/>
      <c r="BN102" s="115"/>
      <c r="BO102" s="115"/>
      <c r="BP102" s="115"/>
      <c r="BQ102" s="115"/>
      <c r="BR102" s="115"/>
      <c r="BS102" s="115"/>
      <c r="BT102" s="115"/>
      <c r="BU102" s="115"/>
      <c r="BV102" s="115"/>
      <c r="BW102" s="115"/>
      <c r="BX102" s="115"/>
      <c r="BY102" s="115"/>
      <c r="BZ102" s="115"/>
      <c r="CA102" s="115"/>
      <c r="CB102" s="115"/>
      <c r="CC102" s="115"/>
      <c r="CD102" s="115"/>
      <c r="CE102" s="115"/>
      <c r="CF102" s="115"/>
      <c r="CG102" s="115"/>
      <c r="CH102" s="115"/>
      <c r="CI102" s="115"/>
      <c r="CJ102" s="115"/>
      <c r="CK102" s="115"/>
      <c r="CL102" s="115"/>
      <c r="CM102" s="115"/>
      <c r="CN102" s="115"/>
      <c r="CO102" s="115"/>
      <c r="CP102" s="115"/>
      <c r="CQ102" s="115"/>
      <c r="CR102" s="115"/>
      <c r="CS102" s="115"/>
      <c r="CT102" s="115"/>
      <c r="CU102" s="115"/>
      <c r="CV102" s="115"/>
      <c r="CW102" s="115"/>
      <c r="CX102" s="115"/>
      <c r="CY102" s="115"/>
      <c r="CZ102" s="115"/>
      <c r="DA102" s="115"/>
      <c r="DB102" s="115"/>
      <c r="DC102" s="115"/>
      <c r="DD102" s="115"/>
      <c r="DE102" s="115"/>
      <c r="DF102" s="115"/>
      <c r="DG102" s="115"/>
      <c r="DH102" s="115"/>
      <c r="DI102" s="115"/>
      <c r="DJ102" s="115"/>
      <c r="DK102" s="115"/>
      <c r="DL102" s="115"/>
      <c r="DM102" s="115"/>
      <c r="DN102" s="115"/>
      <c r="DO102" s="115"/>
      <c r="DP102" s="115"/>
      <c r="DQ102" s="115"/>
      <c r="DR102" s="115"/>
      <c r="DS102" s="115"/>
      <c r="DT102" s="115"/>
      <c r="DU102" s="115"/>
      <c r="DV102" s="115"/>
      <c r="DW102" s="115"/>
      <c r="DX102" s="115"/>
      <c r="DY102" s="115"/>
      <c r="DZ102" s="115"/>
      <c r="EA102" s="115"/>
      <c r="EB102" s="115"/>
      <c r="EC102" s="115"/>
      <c r="ED102" s="115"/>
      <c r="EE102" s="115"/>
      <c r="EF102" s="115"/>
      <c r="EG102" s="115"/>
      <c r="EH102" s="115"/>
      <c r="EI102" s="115"/>
    </row>
    <row r="103" spans="1:139" x14ac:dyDescent="0.25">
      <c r="A103" s="99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  <c r="AB103" s="115"/>
      <c r="AC103" s="115"/>
      <c r="AD103" s="115"/>
      <c r="AE103" s="115"/>
      <c r="AF103" s="115"/>
      <c r="AG103" s="115"/>
      <c r="AH103" s="115"/>
      <c r="AI103" s="115"/>
      <c r="AJ103" s="115"/>
      <c r="AK103" s="115"/>
      <c r="AL103" s="115"/>
      <c r="AM103" s="115"/>
      <c r="AN103" s="115"/>
      <c r="AO103" s="115"/>
      <c r="AP103" s="115"/>
      <c r="AQ103" s="115"/>
      <c r="AR103" s="115"/>
      <c r="AS103" s="115"/>
      <c r="AT103" s="115"/>
      <c r="AU103" s="115"/>
      <c r="AV103" s="115"/>
      <c r="AW103" s="115"/>
      <c r="AX103" s="115"/>
      <c r="AY103" s="115"/>
      <c r="AZ103" s="115"/>
      <c r="BA103" s="115"/>
      <c r="BB103" s="115"/>
      <c r="BC103" s="115"/>
      <c r="BD103" s="115"/>
      <c r="BE103" s="115"/>
      <c r="BF103" s="115"/>
      <c r="BG103" s="115"/>
      <c r="BH103" s="115"/>
      <c r="BI103" s="115"/>
      <c r="BJ103" s="115"/>
      <c r="BK103" s="115"/>
      <c r="BL103" s="115"/>
      <c r="BM103" s="115"/>
      <c r="BN103" s="115"/>
      <c r="BO103" s="115"/>
      <c r="BP103" s="115"/>
      <c r="BQ103" s="115"/>
      <c r="BR103" s="115"/>
      <c r="BS103" s="115"/>
      <c r="BT103" s="115"/>
      <c r="BU103" s="115"/>
      <c r="BV103" s="115"/>
      <c r="BW103" s="115"/>
      <c r="BX103" s="115"/>
      <c r="BY103" s="115"/>
      <c r="BZ103" s="115"/>
      <c r="CA103" s="115"/>
      <c r="CB103" s="115"/>
      <c r="CC103" s="115"/>
      <c r="CD103" s="115"/>
      <c r="CE103" s="115"/>
      <c r="CF103" s="115"/>
      <c r="CG103" s="115"/>
      <c r="CH103" s="115"/>
      <c r="CI103" s="115"/>
      <c r="CJ103" s="115"/>
      <c r="CK103" s="115"/>
      <c r="CL103" s="115"/>
      <c r="CM103" s="115"/>
      <c r="CN103" s="115"/>
      <c r="CO103" s="115"/>
      <c r="CP103" s="115"/>
      <c r="CQ103" s="115"/>
      <c r="CR103" s="115"/>
      <c r="CS103" s="115"/>
      <c r="CT103" s="115"/>
      <c r="CU103" s="115"/>
      <c r="CV103" s="115"/>
      <c r="CW103" s="115"/>
      <c r="CX103" s="115"/>
      <c r="CY103" s="115"/>
      <c r="CZ103" s="115"/>
      <c r="DA103" s="115"/>
      <c r="DB103" s="115"/>
      <c r="DC103" s="115"/>
      <c r="DD103" s="115"/>
      <c r="DE103" s="115"/>
      <c r="DF103" s="115"/>
      <c r="DG103" s="115"/>
      <c r="DH103" s="115"/>
      <c r="DI103" s="115"/>
      <c r="DJ103" s="115"/>
      <c r="DK103" s="115"/>
      <c r="DL103" s="115"/>
      <c r="DM103" s="115"/>
      <c r="DN103" s="115"/>
      <c r="DO103" s="115"/>
      <c r="DP103" s="115"/>
      <c r="DQ103" s="115"/>
      <c r="DR103" s="115"/>
      <c r="DS103" s="115"/>
      <c r="DT103" s="115"/>
      <c r="DU103" s="115"/>
      <c r="DV103" s="115"/>
      <c r="DW103" s="115"/>
      <c r="DX103" s="115"/>
      <c r="DY103" s="115"/>
      <c r="DZ103" s="115"/>
      <c r="EA103" s="115"/>
      <c r="EB103" s="115"/>
      <c r="EC103" s="115"/>
      <c r="ED103" s="115"/>
      <c r="EE103" s="115"/>
      <c r="EF103" s="115"/>
      <c r="EG103" s="115"/>
      <c r="EH103" s="115"/>
      <c r="EI103" s="115"/>
    </row>
    <row r="104" spans="1:139" x14ac:dyDescent="0.25">
      <c r="A104" s="99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  <c r="AA104" s="115"/>
      <c r="AB104" s="115"/>
      <c r="AC104" s="115"/>
      <c r="AD104" s="115"/>
      <c r="AE104" s="115"/>
      <c r="AF104" s="115"/>
      <c r="AG104" s="115"/>
      <c r="AH104" s="115"/>
      <c r="AI104" s="115"/>
      <c r="AJ104" s="115"/>
      <c r="AK104" s="115"/>
      <c r="AL104" s="115"/>
      <c r="AM104" s="115"/>
      <c r="AN104" s="115"/>
      <c r="AO104" s="115"/>
      <c r="AP104" s="115"/>
      <c r="AQ104" s="115"/>
      <c r="AR104" s="115"/>
      <c r="AS104" s="115"/>
      <c r="AT104" s="115"/>
      <c r="AU104" s="115"/>
      <c r="AV104" s="115"/>
      <c r="AW104" s="115"/>
      <c r="AX104" s="115"/>
      <c r="AY104" s="115"/>
      <c r="AZ104" s="115"/>
      <c r="BA104" s="115"/>
      <c r="BB104" s="115"/>
      <c r="BC104" s="115"/>
      <c r="BD104" s="115"/>
      <c r="BE104" s="115"/>
      <c r="BF104" s="115"/>
      <c r="BG104" s="115"/>
      <c r="BH104" s="115"/>
      <c r="BI104" s="115"/>
      <c r="BJ104" s="115"/>
      <c r="BK104" s="115"/>
      <c r="BL104" s="115"/>
      <c r="BM104" s="115"/>
      <c r="BN104" s="115"/>
      <c r="BO104" s="115"/>
      <c r="BP104" s="115"/>
      <c r="BQ104" s="115"/>
      <c r="BR104" s="115"/>
      <c r="BS104" s="115"/>
      <c r="BT104" s="115"/>
      <c r="BU104" s="115"/>
      <c r="BV104" s="115"/>
      <c r="BW104" s="115"/>
      <c r="BX104" s="115"/>
      <c r="BY104" s="115"/>
      <c r="BZ104" s="115"/>
      <c r="CA104" s="115"/>
      <c r="CB104" s="115"/>
      <c r="CC104" s="115"/>
      <c r="CD104" s="115"/>
      <c r="CE104" s="115"/>
      <c r="CF104" s="115"/>
      <c r="CG104" s="115"/>
      <c r="CH104" s="115"/>
      <c r="CI104" s="115"/>
      <c r="CJ104" s="115"/>
      <c r="CK104" s="115"/>
      <c r="CL104" s="115"/>
      <c r="CM104" s="115"/>
      <c r="CN104" s="115"/>
      <c r="CO104" s="115"/>
      <c r="CP104" s="115"/>
      <c r="CQ104" s="115"/>
      <c r="CR104" s="115"/>
      <c r="CS104" s="115"/>
      <c r="CT104" s="115"/>
      <c r="CU104" s="115"/>
      <c r="CV104" s="115"/>
      <c r="CW104" s="115"/>
      <c r="CX104" s="115"/>
      <c r="CY104" s="115"/>
      <c r="CZ104" s="115"/>
      <c r="DA104" s="115"/>
      <c r="DB104" s="115"/>
      <c r="DC104" s="115"/>
      <c r="DD104" s="115"/>
      <c r="DE104" s="115"/>
      <c r="DF104" s="115"/>
      <c r="DG104" s="115"/>
      <c r="DH104" s="115"/>
      <c r="DI104" s="115"/>
      <c r="DJ104" s="115"/>
      <c r="DK104" s="115"/>
      <c r="DL104" s="115"/>
      <c r="DM104" s="115"/>
      <c r="DN104" s="115"/>
      <c r="DO104" s="115"/>
      <c r="DP104" s="115"/>
      <c r="DQ104" s="115"/>
      <c r="DR104" s="115"/>
      <c r="DS104" s="115"/>
      <c r="DT104" s="115"/>
      <c r="DU104" s="115"/>
      <c r="DV104" s="115"/>
      <c r="DW104" s="115"/>
      <c r="DX104" s="115"/>
      <c r="DY104" s="115"/>
      <c r="DZ104" s="115"/>
      <c r="EA104" s="115"/>
      <c r="EB104" s="115"/>
      <c r="EC104" s="115"/>
      <c r="ED104" s="115"/>
      <c r="EE104" s="115"/>
      <c r="EF104" s="115"/>
      <c r="EG104" s="115"/>
      <c r="EH104" s="115"/>
      <c r="EI104" s="115"/>
    </row>
    <row r="105" spans="1:139" x14ac:dyDescent="0.25">
      <c r="A105" s="99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  <c r="AA105" s="115"/>
      <c r="AB105" s="115"/>
      <c r="AC105" s="115"/>
      <c r="AD105" s="115"/>
      <c r="AE105" s="115"/>
      <c r="AF105" s="115"/>
      <c r="AG105" s="115"/>
      <c r="AH105" s="115"/>
      <c r="AI105" s="115"/>
      <c r="AJ105" s="115"/>
      <c r="AK105" s="115"/>
      <c r="AL105" s="115"/>
      <c r="AM105" s="115"/>
      <c r="AN105" s="115"/>
      <c r="AO105" s="115"/>
      <c r="AP105" s="115"/>
      <c r="AQ105" s="115"/>
      <c r="AR105" s="115"/>
      <c r="AS105" s="115"/>
      <c r="AT105" s="115"/>
      <c r="AU105" s="115"/>
      <c r="AV105" s="115"/>
      <c r="AW105" s="115"/>
      <c r="AX105" s="115"/>
      <c r="AY105" s="115"/>
      <c r="AZ105" s="115"/>
      <c r="BA105" s="115"/>
      <c r="BB105" s="115"/>
      <c r="BC105" s="115"/>
      <c r="BD105" s="115"/>
      <c r="BE105" s="115"/>
      <c r="BF105" s="115"/>
      <c r="BG105" s="115"/>
      <c r="BH105" s="115"/>
      <c r="BI105" s="115"/>
      <c r="BJ105" s="115"/>
      <c r="BK105" s="115"/>
      <c r="BL105" s="115"/>
      <c r="BM105" s="115"/>
      <c r="BN105" s="115"/>
      <c r="BO105" s="115"/>
      <c r="BP105" s="115"/>
      <c r="BQ105" s="115"/>
      <c r="BR105" s="115"/>
      <c r="BS105" s="115"/>
      <c r="BT105" s="115"/>
      <c r="BU105" s="115"/>
      <c r="BV105" s="115"/>
      <c r="BW105" s="115"/>
      <c r="BX105" s="115"/>
      <c r="BY105" s="115"/>
      <c r="BZ105" s="115"/>
      <c r="CA105" s="115"/>
      <c r="CB105" s="115"/>
      <c r="CC105" s="115"/>
      <c r="CD105" s="115"/>
      <c r="CE105" s="115"/>
      <c r="CF105" s="115"/>
      <c r="CG105" s="115"/>
      <c r="CH105" s="115"/>
      <c r="CI105" s="115"/>
      <c r="CJ105" s="115"/>
      <c r="CK105" s="115"/>
      <c r="CL105" s="115"/>
      <c r="CM105" s="115"/>
      <c r="CN105" s="115"/>
      <c r="CO105" s="115"/>
      <c r="CP105" s="115"/>
      <c r="CQ105" s="115"/>
      <c r="CR105" s="115"/>
      <c r="CS105" s="115"/>
      <c r="CT105" s="115"/>
      <c r="CU105" s="115"/>
      <c r="CV105" s="115"/>
      <c r="CW105" s="115"/>
      <c r="CX105" s="115"/>
      <c r="CY105" s="115"/>
      <c r="CZ105" s="115"/>
      <c r="DA105" s="115"/>
      <c r="DB105" s="115"/>
      <c r="DC105" s="115"/>
      <c r="DD105" s="115"/>
      <c r="DE105" s="115"/>
      <c r="DF105" s="115"/>
      <c r="DG105" s="115"/>
      <c r="DH105" s="115"/>
      <c r="DI105" s="115"/>
      <c r="DJ105" s="115"/>
      <c r="DK105" s="115"/>
      <c r="DL105" s="115"/>
      <c r="DM105" s="115"/>
      <c r="DN105" s="115"/>
      <c r="DO105" s="115"/>
      <c r="DP105" s="115"/>
      <c r="DQ105" s="115"/>
      <c r="DR105" s="115"/>
      <c r="DS105" s="115"/>
      <c r="DT105" s="115"/>
      <c r="DU105" s="115"/>
      <c r="DV105" s="115"/>
      <c r="DW105" s="115"/>
      <c r="DX105" s="115"/>
      <c r="DY105" s="115"/>
      <c r="DZ105" s="115"/>
      <c r="EA105" s="115"/>
      <c r="EB105" s="115"/>
      <c r="EC105" s="115"/>
      <c r="ED105" s="115"/>
      <c r="EE105" s="115"/>
      <c r="EF105" s="115"/>
      <c r="EG105" s="115"/>
      <c r="EH105" s="115"/>
      <c r="EI105" s="115"/>
    </row>
    <row r="106" spans="1:139" x14ac:dyDescent="0.25">
      <c r="A106" s="99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  <c r="AA106" s="115"/>
      <c r="AB106" s="115"/>
      <c r="AC106" s="115"/>
      <c r="AD106" s="115"/>
      <c r="AE106" s="115"/>
      <c r="AF106" s="115"/>
      <c r="AG106" s="115"/>
      <c r="AH106" s="115"/>
      <c r="AI106" s="115"/>
      <c r="AJ106" s="115"/>
      <c r="AK106" s="115"/>
      <c r="AL106" s="115"/>
      <c r="AM106" s="115"/>
      <c r="AN106" s="115"/>
      <c r="AO106" s="115"/>
      <c r="AP106" s="115"/>
      <c r="AQ106" s="115"/>
      <c r="AR106" s="115"/>
      <c r="AS106" s="115"/>
      <c r="AT106" s="115"/>
      <c r="AU106" s="115"/>
      <c r="AV106" s="115"/>
      <c r="AW106" s="115"/>
      <c r="AX106" s="115"/>
      <c r="AY106" s="115"/>
      <c r="AZ106" s="115"/>
      <c r="BA106" s="115"/>
      <c r="BB106" s="115"/>
      <c r="BC106" s="115"/>
      <c r="BD106" s="115"/>
      <c r="BE106" s="115"/>
      <c r="BF106" s="115"/>
      <c r="BG106" s="115"/>
      <c r="BH106" s="115"/>
      <c r="BI106" s="115"/>
      <c r="BJ106" s="115"/>
      <c r="BK106" s="115"/>
      <c r="BL106" s="115"/>
      <c r="BM106" s="115"/>
      <c r="BN106" s="115"/>
      <c r="BO106" s="115"/>
      <c r="BP106" s="115"/>
      <c r="BQ106" s="115"/>
      <c r="BR106" s="115"/>
      <c r="BS106" s="115"/>
      <c r="BT106" s="115"/>
      <c r="BU106" s="115"/>
      <c r="BV106" s="115"/>
      <c r="BW106" s="115"/>
      <c r="BX106" s="115"/>
      <c r="BY106" s="115"/>
      <c r="BZ106" s="115"/>
      <c r="CA106" s="115"/>
      <c r="CB106" s="115"/>
      <c r="CC106" s="115"/>
      <c r="CD106" s="115"/>
      <c r="CE106" s="115"/>
      <c r="CF106" s="115"/>
      <c r="CG106" s="115"/>
      <c r="CH106" s="115"/>
      <c r="CI106" s="115"/>
      <c r="CJ106" s="115"/>
      <c r="CK106" s="115"/>
      <c r="CL106" s="115"/>
      <c r="CM106" s="115"/>
      <c r="CN106" s="115"/>
      <c r="CO106" s="115"/>
      <c r="CP106" s="115"/>
      <c r="CQ106" s="115"/>
      <c r="CR106" s="115"/>
      <c r="CS106" s="115"/>
      <c r="CT106" s="115"/>
      <c r="CU106" s="115"/>
      <c r="CV106" s="115"/>
      <c r="CW106" s="115"/>
      <c r="CX106" s="115"/>
      <c r="CY106" s="115"/>
      <c r="CZ106" s="115"/>
      <c r="DA106" s="115"/>
      <c r="DB106" s="115"/>
      <c r="DC106" s="115"/>
      <c r="DD106" s="115"/>
      <c r="DE106" s="115"/>
      <c r="DF106" s="115"/>
      <c r="DG106" s="115"/>
      <c r="DH106" s="115"/>
      <c r="DI106" s="115"/>
      <c r="DJ106" s="115"/>
      <c r="DK106" s="115"/>
      <c r="DL106" s="115"/>
      <c r="DM106" s="115"/>
      <c r="DN106" s="115"/>
      <c r="DO106" s="115"/>
      <c r="DP106" s="115"/>
      <c r="DQ106" s="115"/>
      <c r="DR106" s="115"/>
      <c r="DS106" s="115"/>
      <c r="DT106" s="115"/>
      <c r="DU106" s="115"/>
      <c r="DV106" s="115"/>
      <c r="DW106" s="115"/>
      <c r="DX106" s="115"/>
      <c r="DY106" s="115"/>
      <c r="DZ106" s="115"/>
      <c r="EA106" s="115"/>
      <c r="EB106" s="115"/>
      <c r="EC106" s="115"/>
      <c r="ED106" s="115"/>
      <c r="EE106" s="115"/>
      <c r="EF106" s="115"/>
      <c r="EG106" s="115"/>
      <c r="EH106" s="115"/>
      <c r="EI106" s="115"/>
    </row>
    <row r="107" spans="1:139" x14ac:dyDescent="0.25">
      <c r="A107" s="99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  <c r="AA107" s="115"/>
      <c r="AB107" s="115"/>
      <c r="AC107" s="115"/>
      <c r="AD107" s="115"/>
      <c r="AE107" s="115"/>
      <c r="AF107" s="115"/>
      <c r="AG107" s="115"/>
      <c r="AH107" s="115"/>
      <c r="AI107" s="115"/>
      <c r="AJ107" s="115"/>
      <c r="AK107" s="115"/>
      <c r="AL107" s="115"/>
      <c r="AM107" s="115"/>
      <c r="AN107" s="115"/>
      <c r="AO107" s="115"/>
      <c r="AP107" s="115"/>
      <c r="AQ107" s="115"/>
      <c r="AR107" s="115"/>
      <c r="AS107" s="115"/>
      <c r="AT107" s="115"/>
      <c r="AU107" s="115"/>
      <c r="AV107" s="115"/>
      <c r="AW107" s="115"/>
      <c r="AX107" s="115"/>
      <c r="AY107" s="115"/>
      <c r="AZ107" s="115"/>
      <c r="BA107" s="115"/>
      <c r="BB107" s="115"/>
      <c r="BC107" s="115"/>
      <c r="BD107" s="115"/>
      <c r="BE107" s="115"/>
      <c r="BF107" s="115"/>
      <c r="BG107" s="115"/>
      <c r="BH107" s="115"/>
      <c r="BI107" s="115"/>
      <c r="BJ107" s="115"/>
      <c r="BK107" s="115"/>
      <c r="BL107" s="115"/>
      <c r="BM107" s="115"/>
      <c r="BN107" s="115"/>
      <c r="BO107" s="115"/>
      <c r="BP107" s="115"/>
      <c r="BQ107" s="115"/>
      <c r="BR107" s="115"/>
      <c r="BS107" s="115"/>
      <c r="BT107" s="115"/>
      <c r="BU107" s="115"/>
      <c r="BV107" s="115"/>
      <c r="BW107" s="115"/>
      <c r="BX107" s="115"/>
      <c r="BY107" s="115"/>
      <c r="BZ107" s="115"/>
      <c r="CA107" s="115"/>
      <c r="CB107" s="115"/>
      <c r="CC107" s="115"/>
      <c r="CD107" s="115"/>
      <c r="CE107" s="115"/>
      <c r="CF107" s="115"/>
      <c r="CG107" s="115"/>
      <c r="CH107" s="115"/>
      <c r="CI107" s="115"/>
      <c r="CJ107" s="115"/>
      <c r="CK107" s="115"/>
      <c r="CL107" s="115"/>
      <c r="CM107" s="115"/>
      <c r="CN107" s="115"/>
      <c r="CO107" s="115"/>
      <c r="CP107" s="115"/>
      <c r="CQ107" s="115"/>
      <c r="CR107" s="115"/>
      <c r="CS107" s="115"/>
      <c r="CT107" s="115"/>
      <c r="CU107" s="115"/>
      <c r="CV107" s="115"/>
      <c r="CW107" s="115"/>
      <c r="CX107" s="115"/>
      <c r="CY107" s="115"/>
      <c r="CZ107" s="115"/>
      <c r="DA107" s="115"/>
      <c r="DB107" s="115"/>
      <c r="DC107" s="115"/>
      <c r="DD107" s="115"/>
      <c r="DE107" s="115"/>
      <c r="DF107" s="115"/>
      <c r="DG107" s="115"/>
      <c r="DH107" s="115"/>
      <c r="DI107" s="115"/>
      <c r="DJ107" s="115"/>
      <c r="DK107" s="115"/>
      <c r="DL107" s="115"/>
      <c r="DM107" s="115"/>
      <c r="DN107" s="115"/>
      <c r="DO107" s="115"/>
      <c r="DP107" s="115"/>
      <c r="DQ107" s="115"/>
      <c r="DR107" s="115"/>
      <c r="DS107" s="115"/>
      <c r="DT107" s="115"/>
      <c r="DU107" s="115"/>
      <c r="DV107" s="115"/>
      <c r="DW107" s="115"/>
      <c r="DX107" s="115"/>
      <c r="DY107" s="115"/>
      <c r="DZ107" s="115"/>
      <c r="EA107" s="115"/>
      <c r="EB107" s="115"/>
      <c r="EC107" s="115"/>
      <c r="ED107" s="115"/>
      <c r="EE107" s="115"/>
      <c r="EF107" s="115"/>
      <c r="EG107" s="115"/>
      <c r="EH107" s="115"/>
      <c r="EI107" s="115"/>
    </row>
    <row r="108" spans="1:139" x14ac:dyDescent="0.25">
      <c r="A108" s="99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  <c r="AA108" s="115"/>
      <c r="AB108" s="115"/>
      <c r="AC108" s="115"/>
      <c r="AD108" s="115"/>
      <c r="AE108" s="115"/>
      <c r="AF108" s="115"/>
      <c r="AG108" s="115"/>
      <c r="AH108" s="115"/>
      <c r="AI108" s="115"/>
      <c r="AJ108" s="115"/>
      <c r="AK108" s="115"/>
      <c r="AL108" s="115"/>
      <c r="AM108" s="115"/>
      <c r="AN108" s="115"/>
      <c r="AO108" s="115"/>
      <c r="AP108" s="115"/>
      <c r="AQ108" s="115"/>
      <c r="AR108" s="115"/>
      <c r="AS108" s="115"/>
      <c r="AT108" s="115"/>
      <c r="AU108" s="115"/>
      <c r="AV108" s="115"/>
      <c r="AW108" s="115"/>
      <c r="AX108" s="115"/>
      <c r="AY108" s="115"/>
      <c r="AZ108" s="115"/>
      <c r="BA108" s="115"/>
      <c r="BB108" s="115"/>
      <c r="BC108" s="115"/>
      <c r="BD108" s="115"/>
      <c r="BE108" s="115"/>
      <c r="BF108" s="115"/>
      <c r="BG108" s="115"/>
      <c r="BH108" s="115"/>
      <c r="BI108" s="115"/>
      <c r="BJ108" s="115"/>
      <c r="BK108" s="115"/>
      <c r="BL108" s="115"/>
      <c r="BM108" s="115"/>
      <c r="BN108" s="115"/>
      <c r="BO108" s="115"/>
      <c r="BP108" s="115"/>
      <c r="BQ108" s="115"/>
      <c r="BR108" s="115"/>
      <c r="BS108" s="115"/>
      <c r="BT108" s="115"/>
      <c r="BU108" s="115"/>
      <c r="BV108" s="115"/>
      <c r="BW108" s="115"/>
      <c r="BX108" s="115"/>
      <c r="BY108" s="115"/>
      <c r="BZ108" s="115"/>
      <c r="CA108" s="115"/>
      <c r="CB108" s="115"/>
      <c r="CC108" s="115"/>
      <c r="CD108" s="115"/>
      <c r="CE108" s="115"/>
      <c r="CF108" s="115"/>
      <c r="CG108" s="115"/>
      <c r="CH108" s="115"/>
      <c r="CI108" s="115"/>
      <c r="CJ108" s="115"/>
      <c r="CK108" s="115"/>
      <c r="CL108" s="115"/>
      <c r="CM108" s="115"/>
      <c r="CN108" s="115"/>
      <c r="CO108" s="115"/>
      <c r="CP108" s="115"/>
      <c r="CQ108" s="115"/>
      <c r="CR108" s="115"/>
      <c r="CS108" s="115"/>
      <c r="CT108" s="115"/>
      <c r="CU108" s="115"/>
      <c r="CV108" s="115"/>
      <c r="CW108" s="115"/>
      <c r="CX108" s="115"/>
      <c r="CY108" s="115"/>
      <c r="CZ108" s="115"/>
      <c r="DA108" s="115"/>
      <c r="DB108" s="115"/>
      <c r="DC108" s="115"/>
      <c r="DD108" s="115"/>
      <c r="DE108" s="115"/>
      <c r="DF108" s="115"/>
      <c r="DG108" s="115"/>
      <c r="DH108" s="115"/>
      <c r="DI108" s="115"/>
      <c r="DJ108" s="115"/>
      <c r="DK108" s="115"/>
      <c r="DL108" s="115"/>
      <c r="DM108" s="115"/>
      <c r="DN108" s="115"/>
      <c r="DO108" s="115"/>
      <c r="DP108" s="115"/>
      <c r="DQ108" s="115"/>
      <c r="DR108" s="115"/>
      <c r="DS108" s="115"/>
      <c r="DT108" s="115"/>
      <c r="DU108" s="115"/>
      <c r="DV108" s="115"/>
      <c r="DW108" s="115"/>
      <c r="DX108" s="115"/>
      <c r="DY108" s="115"/>
      <c r="DZ108" s="115"/>
      <c r="EA108" s="115"/>
      <c r="EB108" s="115"/>
      <c r="EC108" s="115"/>
      <c r="ED108" s="115"/>
      <c r="EE108" s="115"/>
      <c r="EF108" s="115"/>
      <c r="EG108" s="115"/>
      <c r="EH108" s="115"/>
      <c r="EI108" s="115"/>
    </row>
    <row r="109" spans="1:139" x14ac:dyDescent="0.25">
      <c r="A109" s="99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  <c r="AA109" s="115"/>
      <c r="AB109" s="115"/>
      <c r="AC109" s="115"/>
      <c r="AD109" s="115"/>
      <c r="AE109" s="115"/>
      <c r="AF109" s="115"/>
      <c r="AG109" s="115"/>
      <c r="AH109" s="115"/>
      <c r="AI109" s="115"/>
      <c r="AJ109" s="115"/>
      <c r="AK109" s="115"/>
      <c r="AL109" s="115"/>
      <c r="AM109" s="115"/>
      <c r="AN109" s="115"/>
      <c r="AO109" s="115"/>
      <c r="AP109" s="115"/>
      <c r="AQ109" s="115"/>
      <c r="AR109" s="115"/>
      <c r="AS109" s="115"/>
      <c r="AT109" s="115"/>
      <c r="AU109" s="115"/>
      <c r="AV109" s="115"/>
      <c r="AW109" s="115"/>
      <c r="AX109" s="115"/>
      <c r="AY109" s="115"/>
      <c r="AZ109" s="115"/>
      <c r="BA109" s="115"/>
      <c r="BB109" s="115"/>
      <c r="BC109" s="115"/>
      <c r="BD109" s="115"/>
      <c r="BE109" s="115"/>
      <c r="BF109" s="115"/>
      <c r="BG109" s="115"/>
      <c r="BH109" s="115"/>
      <c r="BI109" s="115"/>
      <c r="BJ109" s="115"/>
      <c r="BK109" s="115"/>
      <c r="BL109" s="115"/>
      <c r="BM109" s="115"/>
      <c r="BN109" s="115"/>
      <c r="BO109" s="115"/>
      <c r="BP109" s="115"/>
      <c r="BQ109" s="115"/>
      <c r="BR109" s="115"/>
      <c r="BS109" s="115"/>
      <c r="BT109" s="115"/>
      <c r="BU109" s="115"/>
      <c r="BV109" s="115"/>
      <c r="BW109" s="115"/>
      <c r="BX109" s="115"/>
      <c r="BY109" s="115"/>
      <c r="BZ109" s="115"/>
      <c r="CA109" s="115"/>
      <c r="CB109" s="115"/>
      <c r="CC109" s="115"/>
      <c r="CD109" s="115"/>
      <c r="CE109" s="115"/>
      <c r="CF109" s="115"/>
      <c r="CG109" s="115"/>
      <c r="CH109" s="115"/>
      <c r="CI109" s="115"/>
      <c r="CJ109" s="115"/>
      <c r="CK109" s="115"/>
      <c r="CL109" s="115"/>
      <c r="CM109" s="115"/>
      <c r="CN109" s="115"/>
      <c r="CO109" s="115"/>
      <c r="CP109" s="115"/>
      <c r="CQ109" s="115"/>
      <c r="CR109" s="115"/>
      <c r="CS109" s="115"/>
      <c r="CT109" s="115"/>
      <c r="CU109" s="115"/>
      <c r="CV109" s="115"/>
      <c r="CW109" s="115"/>
      <c r="CX109" s="115"/>
      <c r="CY109" s="115"/>
      <c r="CZ109" s="115"/>
      <c r="DA109" s="115"/>
      <c r="DB109" s="115"/>
      <c r="DC109" s="115"/>
      <c r="DD109" s="115"/>
      <c r="DE109" s="115"/>
      <c r="DF109" s="115"/>
      <c r="DG109" s="115"/>
      <c r="DH109" s="115"/>
      <c r="DI109" s="115"/>
      <c r="DJ109" s="115"/>
      <c r="DK109" s="115"/>
      <c r="DL109" s="115"/>
      <c r="DM109" s="115"/>
      <c r="DN109" s="115"/>
      <c r="DO109" s="115"/>
      <c r="DP109" s="115"/>
      <c r="DQ109" s="115"/>
      <c r="DR109" s="115"/>
      <c r="DS109" s="115"/>
      <c r="DT109" s="115"/>
      <c r="DU109" s="115"/>
      <c r="DV109" s="115"/>
      <c r="DW109" s="115"/>
      <c r="DX109" s="115"/>
      <c r="DY109" s="115"/>
      <c r="DZ109" s="115"/>
      <c r="EA109" s="115"/>
      <c r="EB109" s="115"/>
      <c r="EC109" s="115"/>
      <c r="ED109" s="115"/>
      <c r="EE109" s="115"/>
      <c r="EF109" s="115"/>
      <c r="EG109" s="115"/>
      <c r="EH109" s="115"/>
      <c r="EI109" s="115"/>
    </row>
    <row r="110" spans="1:139" x14ac:dyDescent="0.25">
      <c r="A110" s="99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  <c r="Z110" s="115"/>
      <c r="AA110" s="115"/>
      <c r="AB110" s="115"/>
      <c r="AC110" s="115"/>
      <c r="AD110" s="115"/>
      <c r="AE110" s="115"/>
      <c r="AF110" s="115"/>
      <c r="AG110" s="115"/>
      <c r="AH110" s="115"/>
      <c r="AI110" s="115"/>
      <c r="AJ110" s="115"/>
      <c r="AK110" s="115"/>
      <c r="AL110" s="115"/>
      <c r="AM110" s="115"/>
      <c r="AN110" s="115"/>
      <c r="AO110" s="115"/>
      <c r="AP110" s="115"/>
      <c r="AQ110" s="115"/>
      <c r="AR110" s="115"/>
      <c r="AS110" s="115"/>
      <c r="AT110" s="115"/>
      <c r="AU110" s="115"/>
      <c r="AV110" s="115"/>
      <c r="AW110" s="115"/>
      <c r="AX110" s="115"/>
      <c r="AY110" s="115"/>
      <c r="AZ110" s="115"/>
      <c r="BA110" s="115"/>
      <c r="BB110" s="115"/>
      <c r="BC110" s="115"/>
      <c r="BD110" s="115"/>
      <c r="BE110" s="115"/>
      <c r="BF110" s="115"/>
      <c r="BG110" s="115"/>
      <c r="BH110" s="115"/>
      <c r="BI110" s="115"/>
      <c r="BJ110" s="115"/>
      <c r="BK110" s="115"/>
      <c r="BL110" s="115"/>
      <c r="BM110" s="115"/>
      <c r="BN110" s="115"/>
      <c r="BO110" s="115"/>
      <c r="BP110" s="115"/>
      <c r="BQ110" s="115"/>
      <c r="BR110" s="115"/>
      <c r="BS110" s="115"/>
      <c r="BT110" s="115"/>
      <c r="BU110" s="115"/>
      <c r="BV110" s="115"/>
      <c r="BW110" s="115"/>
      <c r="BX110" s="115"/>
      <c r="BY110" s="115"/>
      <c r="BZ110" s="115"/>
      <c r="CA110" s="115"/>
      <c r="CB110" s="115"/>
      <c r="CC110" s="115"/>
      <c r="CD110" s="115"/>
      <c r="CE110" s="115"/>
      <c r="CF110" s="115"/>
      <c r="CG110" s="115"/>
      <c r="CH110" s="115"/>
      <c r="CI110" s="115"/>
      <c r="CJ110" s="115"/>
      <c r="CK110" s="115"/>
      <c r="CL110" s="115"/>
      <c r="CM110" s="115"/>
      <c r="CN110" s="115"/>
      <c r="CO110" s="115"/>
      <c r="CP110" s="115"/>
      <c r="CQ110" s="115"/>
      <c r="CR110" s="115"/>
      <c r="CS110" s="115"/>
      <c r="CT110" s="115"/>
      <c r="CU110" s="115"/>
      <c r="CV110" s="115"/>
      <c r="CW110" s="115"/>
      <c r="CX110" s="115"/>
      <c r="CY110" s="115"/>
      <c r="CZ110" s="115"/>
      <c r="DA110" s="115"/>
      <c r="DB110" s="115"/>
      <c r="DC110" s="115"/>
      <c r="DD110" s="115"/>
      <c r="DE110" s="115"/>
      <c r="DF110" s="115"/>
      <c r="DG110" s="115"/>
      <c r="DH110" s="115"/>
      <c r="DI110" s="115"/>
      <c r="DJ110" s="115"/>
      <c r="DK110" s="115"/>
      <c r="DL110" s="115"/>
      <c r="DM110" s="115"/>
      <c r="DN110" s="115"/>
      <c r="DO110" s="115"/>
      <c r="DP110" s="115"/>
      <c r="DQ110" s="115"/>
      <c r="DR110" s="115"/>
      <c r="DS110" s="115"/>
      <c r="DT110" s="115"/>
      <c r="DU110" s="115"/>
      <c r="DV110" s="115"/>
      <c r="DW110" s="115"/>
      <c r="DX110" s="115"/>
      <c r="DY110" s="115"/>
      <c r="DZ110" s="115"/>
      <c r="EA110" s="115"/>
      <c r="EB110" s="115"/>
      <c r="EC110" s="115"/>
      <c r="ED110" s="115"/>
      <c r="EE110" s="115"/>
      <c r="EF110" s="115"/>
      <c r="EG110" s="115"/>
      <c r="EH110" s="115"/>
      <c r="EI110" s="115"/>
    </row>
    <row r="111" spans="1:139" x14ac:dyDescent="0.25">
      <c r="A111" s="99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5"/>
      <c r="AA111" s="115"/>
      <c r="AB111" s="115"/>
      <c r="AC111" s="115"/>
      <c r="AD111" s="115"/>
      <c r="AE111" s="115"/>
      <c r="AF111" s="115"/>
      <c r="AG111" s="115"/>
      <c r="AH111" s="115"/>
      <c r="AI111" s="115"/>
      <c r="AJ111" s="115"/>
      <c r="AK111" s="115"/>
      <c r="AL111" s="115"/>
      <c r="AM111" s="115"/>
      <c r="AN111" s="115"/>
      <c r="AO111" s="115"/>
      <c r="AP111" s="115"/>
      <c r="AQ111" s="115"/>
      <c r="AR111" s="115"/>
      <c r="AS111" s="115"/>
      <c r="AT111" s="115"/>
      <c r="AU111" s="115"/>
      <c r="AV111" s="115"/>
      <c r="AW111" s="115"/>
      <c r="AX111" s="115"/>
      <c r="AY111" s="115"/>
      <c r="AZ111" s="115"/>
      <c r="BA111" s="115"/>
      <c r="BB111" s="115"/>
      <c r="BC111" s="115"/>
      <c r="BD111" s="115"/>
      <c r="BE111" s="115"/>
      <c r="BF111" s="115"/>
      <c r="BG111" s="115"/>
      <c r="BH111" s="115"/>
      <c r="BI111" s="115"/>
      <c r="BJ111" s="115"/>
      <c r="BK111" s="115"/>
      <c r="BL111" s="115"/>
      <c r="BM111" s="115"/>
      <c r="BN111" s="115"/>
      <c r="BO111" s="115"/>
      <c r="BP111" s="115"/>
      <c r="BQ111" s="115"/>
      <c r="BR111" s="115"/>
      <c r="BS111" s="115"/>
      <c r="BT111" s="115"/>
      <c r="BU111" s="115"/>
      <c r="BV111" s="115"/>
      <c r="BW111" s="115"/>
      <c r="BX111" s="115"/>
      <c r="BY111" s="115"/>
      <c r="BZ111" s="115"/>
      <c r="CA111" s="115"/>
      <c r="CB111" s="115"/>
      <c r="CC111" s="115"/>
      <c r="CD111" s="115"/>
      <c r="CE111" s="115"/>
      <c r="CF111" s="115"/>
      <c r="CG111" s="115"/>
      <c r="CH111" s="115"/>
      <c r="CI111" s="115"/>
      <c r="CJ111" s="115"/>
      <c r="CK111" s="115"/>
      <c r="CL111" s="115"/>
      <c r="CM111" s="115"/>
      <c r="CN111" s="115"/>
      <c r="CO111" s="115"/>
      <c r="CP111" s="115"/>
      <c r="CQ111" s="115"/>
      <c r="CR111" s="115"/>
      <c r="CS111" s="115"/>
      <c r="CT111" s="115"/>
      <c r="CU111" s="115"/>
      <c r="CV111" s="115"/>
      <c r="CW111" s="115"/>
      <c r="CX111" s="115"/>
      <c r="CY111" s="115"/>
      <c r="CZ111" s="115"/>
      <c r="DA111" s="115"/>
      <c r="DB111" s="115"/>
      <c r="DC111" s="115"/>
      <c r="DD111" s="115"/>
      <c r="DE111" s="115"/>
      <c r="DF111" s="115"/>
      <c r="DG111" s="115"/>
      <c r="DH111" s="115"/>
      <c r="DI111" s="115"/>
      <c r="DJ111" s="115"/>
      <c r="DK111" s="115"/>
      <c r="DL111" s="115"/>
      <c r="DM111" s="115"/>
      <c r="DN111" s="115"/>
      <c r="DO111" s="115"/>
      <c r="DP111" s="115"/>
      <c r="DQ111" s="115"/>
      <c r="DR111" s="115"/>
      <c r="DS111" s="115"/>
      <c r="DT111" s="115"/>
      <c r="DU111" s="115"/>
      <c r="DV111" s="115"/>
      <c r="DW111" s="115"/>
      <c r="DX111" s="115"/>
      <c r="DY111" s="115"/>
      <c r="DZ111" s="115"/>
      <c r="EA111" s="115"/>
      <c r="EB111" s="115"/>
      <c r="EC111" s="115"/>
      <c r="ED111" s="115"/>
      <c r="EE111" s="115"/>
      <c r="EF111" s="115"/>
      <c r="EG111" s="115"/>
      <c r="EH111" s="115"/>
      <c r="EI111" s="115"/>
    </row>
    <row r="112" spans="1:139" x14ac:dyDescent="0.25">
      <c r="A112" s="117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  <c r="AA112" s="115"/>
      <c r="AB112" s="115"/>
      <c r="AC112" s="115"/>
      <c r="AD112" s="115"/>
      <c r="AE112" s="115"/>
      <c r="AF112" s="115"/>
      <c r="AG112" s="115"/>
      <c r="AH112" s="115"/>
      <c r="AI112" s="115"/>
      <c r="AJ112" s="115"/>
      <c r="AK112" s="115"/>
      <c r="AL112" s="115"/>
      <c r="AM112" s="115"/>
      <c r="AN112" s="115"/>
      <c r="AO112" s="115"/>
      <c r="AP112" s="115"/>
      <c r="AQ112" s="115"/>
      <c r="AR112" s="115"/>
      <c r="AS112" s="115"/>
      <c r="AT112" s="115"/>
      <c r="AU112" s="115"/>
      <c r="AV112" s="115"/>
      <c r="AW112" s="115"/>
      <c r="AX112" s="115"/>
      <c r="AY112" s="115"/>
      <c r="AZ112" s="115"/>
      <c r="BA112" s="115"/>
      <c r="BB112" s="115"/>
      <c r="BC112" s="115"/>
      <c r="BD112" s="115"/>
      <c r="BE112" s="115"/>
      <c r="BF112" s="115"/>
      <c r="BG112" s="115"/>
      <c r="BH112" s="115"/>
      <c r="BI112" s="115"/>
      <c r="BJ112" s="115"/>
      <c r="BK112" s="115"/>
      <c r="BL112" s="115"/>
      <c r="BM112" s="115"/>
      <c r="BN112" s="115"/>
      <c r="BO112" s="115"/>
      <c r="BP112" s="115"/>
      <c r="BQ112" s="115"/>
      <c r="BR112" s="115"/>
      <c r="BS112" s="115"/>
      <c r="BT112" s="115"/>
      <c r="BU112" s="115"/>
      <c r="BV112" s="115"/>
      <c r="BW112" s="115"/>
      <c r="BX112" s="115"/>
      <c r="BY112" s="115"/>
      <c r="BZ112" s="115"/>
      <c r="CA112" s="115"/>
      <c r="CB112" s="115"/>
      <c r="CC112" s="115"/>
      <c r="CD112" s="115"/>
      <c r="CE112" s="115"/>
      <c r="CF112" s="115"/>
      <c r="CG112" s="115"/>
      <c r="CH112" s="115"/>
      <c r="CI112" s="115"/>
      <c r="CJ112" s="115"/>
      <c r="CK112" s="115"/>
      <c r="CL112" s="115"/>
      <c r="CM112" s="115"/>
      <c r="CN112" s="115"/>
      <c r="CO112" s="115"/>
      <c r="CP112" s="115"/>
      <c r="CQ112" s="115"/>
      <c r="CR112" s="115"/>
      <c r="CS112" s="115"/>
      <c r="CT112" s="115"/>
      <c r="CU112" s="115"/>
      <c r="CV112" s="115"/>
      <c r="CW112" s="115"/>
      <c r="CX112" s="115"/>
      <c r="CY112" s="115"/>
      <c r="CZ112" s="115"/>
      <c r="DA112" s="115"/>
      <c r="DB112" s="115"/>
      <c r="DC112" s="115"/>
      <c r="DD112" s="115"/>
      <c r="DE112" s="115"/>
      <c r="DF112" s="115"/>
      <c r="DG112" s="115"/>
      <c r="DH112" s="115"/>
      <c r="DI112" s="115"/>
      <c r="DJ112" s="115"/>
      <c r="DK112" s="115"/>
      <c r="DL112" s="115"/>
      <c r="DM112" s="115"/>
      <c r="DN112" s="115"/>
      <c r="DO112" s="115"/>
      <c r="DP112" s="115"/>
      <c r="DQ112" s="115"/>
      <c r="DR112" s="115"/>
      <c r="DS112" s="115"/>
      <c r="DT112" s="115"/>
      <c r="DU112" s="115"/>
      <c r="DV112" s="115"/>
      <c r="DW112" s="115"/>
      <c r="DX112" s="115"/>
      <c r="DY112" s="115"/>
      <c r="DZ112" s="115"/>
      <c r="EA112" s="115"/>
      <c r="EB112" s="115"/>
      <c r="EC112" s="115"/>
      <c r="ED112" s="115"/>
      <c r="EE112" s="115"/>
      <c r="EF112" s="115"/>
      <c r="EG112" s="115"/>
      <c r="EH112" s="115"/>
      <c r="EI112" s="115"/>
    </row>
    <row r="113" spans="1:139" x14ac:dyDescent="0.25">
      <c r="A113" s="99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  <c r="AA113" s="115"/>
      <c r="AB113" s="115"/>
      <c r="AC113" s="115"/>
      <c r="AD113" s="115"/>
      <c r="AE113" s="115"/>
      <c r="AF113" s="115"/>
      <c r="AG113" s="115"/>
      <c r="AH113" s="115"/>
      <c r="AI113" s="115"/>
      <c r="AJ113" s="115"/>
      <c r="AK113" s="115"/>
      <c r="AL113" s="115"/>
      <c r="AM113" s="115"/>
      <c r="AN113" s="115"/>
      <c r="AO113" s="115"/>
      <c r="AP113" s="115"/>
      <c r="AQ113" s="115"/>
      <c r="AR113" s="115"/>
      <c r="AS113" s="115"/>
      <c r="AT113" s="115"/>
      <c r="AU113" s="115"/>
      <c r="AV113" s="115"/>
      <c r="AW113" s="115"/>
      <c r="AX113" s="115"/>
      <c r="AY113" s="115"/>
      <c r="AZ113" s="115"/>
      <c r="BA113" s="115"/>
      <c r="BB113" s="115"/>
      <c r="BC113" s="115"/>
      <c r="BD113" s="115"/>
      <c r="BE113" s="115"/>
      <c r="BF113" s="115"/>
      <c r="BG113" s="115"/>
      <c r="BH113" s="115"/>
      <c r="BI113" s="115"/>
      <c r="BJ113" s="115"/>
      <c r="BK113" s="115"/>
      <c r="BL113" s="115"/>
      <c r="BM113" s="115"/>
      <c r="BN113" s="115"/>
      <c r="BO113" s="115"/>
      <c r="BP113" s="115"/>
      <c r="BQ113" s="115"/>
      <c r="BR113" s="115"/>
      <c r="BS113" s="115"/>
      <c r="BT113" s="115"/>
      <c r="BU113" s="115"/>
      <c r="BV113" s="115"/>
      <c r="BW113" s="115"/>
      <c r="BX113" s="115"/>
      <c r="BY113" s="115"/>
      <c r="BZ113" s="115"/>
      <c r="CA113" s="115"/>
      <c r="CB113" s="115"/>
      <c r="CC113" s="115"/>
      <c r="CD113" s="115"/>
      <c r="CE113" s="115"/>
      <c r="CF113" s="115"/>
      <c r="CG113" s="115"/>
      <c r="CH113" s="115"/>
      <c r="CI113" s="115"/>
      <c r="CJ113" s="115"/>
      <c r="CK113" s="115"/>
      <c r="CL113" s="115"/>
      <c r="CM113" s="115"/>
      <c r="CN113" s="115"/>
      <c r="CO113" s="115"/>
      <c r="CP113" s="115"/>
      <c r="CQ113" s="115"/>
      <c r="CR113" s="115"/>
      <c r="CS113" s="115"/>
      <c r="CT113" s="115"/>
      <c r="CU113" s="115"/>
      <c r="CV113" s="115"/>
      <c r="CW113" s="115"/>
      <c r="CX113" s="115"/>
      <c r="CY113" s="115"/>
      <c r="CZ113" s="115"/>
      <c r="DA113" s="115"/>
      <c r="DB113" s="115"/>
      <c r="DC113" s="115"/>
      <c r="DD113" s="115"/>
      <c r="DE113" s="115"/>
      <c r="DF113" s="115"/>
      <c r="DG113" s="115"/>
      <c r="DH113" s="115"/>
      <c r="DI113" s="115"/>
      <c r="DJ113" s="115"/>
      <c r="DK113" s="115"/>
      <c r="DL113" s="115"/>
      <c r="DM113" s="115"/>
      <c r="DN113" s="115"/>
      <c r="DO113" s="115"/>
      <c r="DP113" s="115"/>
      <c r="DQ113" s="115"/>
      <c r="DR113" s="115"/>
      <c r="DS113" s="115"/>
      <c r="DT113" s="115"/>
      <c r="DU113" s="115"/>
      <c r="DV113" s="115"/>
      <c r="DW113" s="115"/>
      <c r="DX113" s="115"/>
      <c r="DY113" s="115"/>
      <c r="DZ113" s="115"/>
      <c r="EA113" s="115"/>
      <c r="EB113" s="115"/>
      <c r="EC113" s="115"/>
      <c r="ED113" s="115"/>
      <c r="EE113" s="115"/>
      <c r="EF113" s="115"/>
      <c r="EG113" s="115"/>
      <c r="EH113" s="115"/>
      <c r="EI113" s="115"/>
    </row>
    <row r="114" spans="1:139" x14ac:dyDescent="0.25">
      <c r="A114" s="99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  <c r="AA114" s="115"/>
      <c r="AB114" s="115"/>
      <c r="AC114" s="115"/>
      <c r="AD114" s="115"/>
      <c r="AE114" s="115"/>
      <c r="AF114" s="115"/>
      <c r="AG114" s="115"/>
      <c r="AH114" s="115"/>
      <c r="AI114" s="115"/>
      <c r="AJ114" s="115"/>
      <c r="AK114" s="115"/>
      <c r="AL114" s="115"/>
      <c r="AM114" s="115"/>
      <c r="AN114" s="115"/>
      <c r="AO114" s="115"/>
      <c r="AP114" s="115"/>
      <c r="AQ114" s="115"/>
      <c r="AR114" s="115"/>
      <c r="AS114" s="115"/>
      <c r="AT114" s="115"/>
      <c r="AU114" s="115"/>
      <c r="AV114" s="115"/>
      <c r="AW114" s="115"/>
      <c r="AX114" s="115"/>
      <c r="AY114" s="115"/>
      <c r="AZ114" s="115"/>
      <c r="BA114" s="115"/>
      <c r="BB114" s="115"/>
      <c r="BC114" s="115"/>
      <c r="BD114" s="115"/>
      <c r="BE114" s="115"/>
      <c r="BF114" s="115"/>
      <c r="BG114" s="115"/>
      <c r="BH114" s="115"/>
      <c r="BI114" s="115"/>
      <c r="BJ114" s="115"/>
      <c r="BK114" s="115"/>
      <c r="BL114" s="115"/>
      <c r="BM114" s="115"/>
      <c r="BN114" s="115"/>
      <c r="BO114" s="115"/>
      <c r="BP114" s="115"/>
      <c r="BQ114" s="115"/>
      <c r="BR114" s="115"/>
      <c r="BS114" s="115"/>
      <c r="BT114" s="115"/>
      <c r="BU114" s="115"/>
      <c r="BV114" s="115"/>
      <c r="BW114" s="115"/>
      <c r="BX114" s="115"/>
      <c r="BY114" s="115"/>
      <c r="BZ114" s="115"/>
      <c r="CA114" s="115"/>
      <c r="CB114" s="115"/>
      <c r="CC114" s="115"/>
      <c r="CD114" s="115"/>
      <c r="CE114" s="115"/>
      <c r="CF114" s="115"/>
      <c r="CG114" s="115"/>
      <c r="CH114" s="115"/>
      <c r="CI114" s="115"/>
      <c r="CJ114" s="115"/>
      <c r="CK114" s="115"/>
      <c r="CL114" s="115"/>
      <c r="CM114" s="115"/>
      <c r="CN114" s="115"/>
      <c r="CO114" s="115"/>
      <c r="CP114" s="115"/>
      <c r="CQ114" s="115"/>
      <c r="CR114" s="115"/>
      <c r="CS114" s="115"/>
      <c r="CT114" s="115"/>
      <c r="CU114" s="115"/>
      <c r="CV114" s="115"/>
      <c r="CW114" s="115"/>
      <c r="CX114" s="115"/>
      <c r="CY114" s="115"/>
      <c r="CZ114" s="115"/>
      <c r="DA114" s="115"/>
      <c r="DB114" s="115"/>
      <c r="DC114" s="115"/>
      <c r="DD114" s="115"/>
      <c r="DE114" s="115"/>
      <c r="DF114" s="115"/>
      <c r="DG114" s="115"/>
      <c r="DH114" s="115"/>
      <c r="DI114" s="115"/>
      <c r="DJ114" s="115"/>
      <c r="DK114" s="115"/>
      <c r="DL114" s="115"/>
      <c r="DM114" s="115"/>
      <c r="DN114" s="115"/>
      <c r="DO114" s="115"/>
      <c r="DP114" s="115"/>
      <c r="DQ114" s="115"/>
      <c r="DR114" s="115"/>
      <c r="DS114" s="115"/>
      <c r="DT114" s="115"/>
      <c r="DU114" s="115"/>
      <c r="DV114" s="115"/>
      <c r="DW114" s="115"/>
      <c r="DX114" s="115"/>
      <c r="DY114" s="115"/>
      <c r="DZ114" s="115"/>
      <c r="EA114" s="115"/>
      <c r="EB114" s="115"/>
      <c r="EC114" s="115"/>
      <c r="ED114" s="115"/>
      <c r="EE114" s="115"/>
      <c r="EF114" s="115"/>
      <c r="EG114" s="115"/>
      <c r="EH114" s="115"/>
      <c r="EI114" s="115"/>
    </row>
    <row r="115" spans="1:139" x14ac:dyDescent="0.25">
      <c r="A115" s="99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  <c r="AA115" s="115"/>
      <c r="AB115" s="115"/>
      <c r="AC115" s="115"/>
      <c r="AD115" s="115"/>
      <c r="AE115" s="115"/>
      <c r="AF115" s="115"/>
      <c r="AG115" s="115"/>
      <c r="AH115" s="115"/>
      <c r="AI115" s="115"/>
      <c r="AJ115" s="115"/>
      <c r="AK115" s="115"/>
      <c r="AL115" s="115"/>
      <c r="AM115" s="115"/>
      <c r="AN115" s="115"/>
      <c r="AO115" s="115"/>
      <c r="AP115" s="115"/>
      <c r="AQ115" s="115"/>
      <c r="AR115" s="115"/>
      <c r="AS115" s="115"/>
      <c r="AT115" s="115"/>
      <c r="AU115" s="115"/>
      <c r="AV115" s="115"/>
      <c r="AW115" s="115"/>
      <c r="AX115" s="115"/>
      <c r="AY115" s="115"/>
      <c r="AZ115" s="115"/>
      <c r="BA115" s="115"/>
      <c r="BB115" s="115"/>
      <c r="BC115" s="115"/>
      <c r="BD115" s="115"/>
      <c r="BE115" s="115"/>
      <c r="BF115" s="115"/>
      <c r="BG115" s="115"/>
      <c r="BH115" s="115"/>
      <c r="BI115" s="115"/>
      <c r="BJ115" s="115"/>
      <c r="BK115" s="115"/>
      <c r="BL115" s="115"/>
      <c r="BM115" s="115"/>
      <c r="BN115" s="115"/>
      <c r="BO115" s="115"/>
      <c r="BP115" s="115"/>
      <c r="BQ115" s="115"/>
      <c r="BR115" s="115"/>
      <c r="BS115" s="115"/>
      <c r="BT115" s="115"/>
      <c r="BU115" s="115"/>
      <c r="BV115" s="115"/>
      <c r="BW115" s="115"/>
      <c r="BX115" s="115"/>
      <c r="BY115" s="115"/>
      <c r="BZ115" s="115"/>
      <c r="CA115" s="115"/>
      <c r="CB115" s="115"/>
      <c r="CC115" s="115"/>
      <c r="CD115" s="115"/>
      <c r="CE115" s="115"/>
      <c r="CF115" s="115"/>
      <c r="CG115" s="115"/>
      <c r="CH115" s="115"/>
      <c r="CI115" s="115"/>
      <c r="CJ115" s="115"/>
      <c r="CK115" s="115"/>
      <c r="CL115" s="115"/>
      <c r="CM115" s="115"/>
      <c r="CN115" s="115"/>
      <c r="CO115" s="115"/>
      <c r="CP115" s="115"/>
      <c r="CQ115" s="115"/>
      <c r="CR115" s="115"/>
      <c r="CS115" s="115"/>
      <c r="CT115" s="115"/>
      <c r="CU115" s="115"/>
      <c r="CV115" s="115"/>
      <c r="CW115" s="115"/>
      <c r="CX115" s="115"/>
      <c r="CY115" s="115"/>
      <c r="CZ115" s="115"/>
      <c r="DA115" s="115"/>
      <c r="DB115" s="115"/>
      <c r="DC115" s="115"/>
      <c r="DD115" s="115"/>
      <c r="DE115" s="115"/>
      <c r="DF115" s="115"/>
      <c r="DG115" s="115"/>
      <c r="DH115" s="115"/>
      <c r="DI115" s="115"/>
      <c r="DJ115" s="115"/>
      <c r="DK115" s="115"/>
      <c r="DL115" s="115"/>
      <c r="DM115" s="115"/>
      <c r="DN115" s="115"/>
      <c r="DO115" s="115"/>
      <c r="DP115" s="115"/>
      <c r="DQ115" s="115"/>
      <c r="DR115" s="115"/>
      <c r="DS115" s="115"/>
      <c r="DT115" s="115"/>
      <c r="DU115" s="115"/>
      <c r="DV115" s="115"/>
      <c r="DW115" s="115"/>
      <c r="DX115" s="115"/>
      <c r="DY115" s="115"/>
      <c r="DZ115" s="115"/>
      <c r="EA115" s="115"/>
      <c r="EB115" s="115"/>
      <c r="EC115" s="115"/>
      <c r="ED115" s="115"/>
      <c r="EE115" s="115"/>
      <c r="EF115" s="115"/>
      <c r="EG115" s="115"/>
      <c r="EH115" s="115"/>
      <c r="EI115" s="115"/>
    </row>
    <row r="116" spans="1:139" x14ac:dyDescent="0.25">
      <c r="A116" s="99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  <c r="AA116" s="115"/>
      <c r="AB116" s="115"/>
      <c r="AC116" s="115"/>
      <c r="AD116" s="115"/>
      <c r="AE116" s="115"/>
      <c r="AF116" s="115"/>
      <c r="AG116" s="115"/>
      <c r="AH116" s="115"/>
      <c r="AI116" s="115"/>
      <c r="AJ116" s="115"/>
      <c r="AK116" s="115"/>
      <c r="AL116" s="115"/>
      <c r="AM116" s="115"/>
      <c r="AN116" s="115"/>
      <c r="AO116" s="115"/>
      <c r="AP116" s="115"/>
      <c r="AQ116" s="115"/>
      <c r="AR116" s="115"/>
      <c r="AS116" s="115"/>
      <c r="AT116" s="115"/>
      <c r="AU116" s="115"/>
      <c r="AV116" s="115"/>
      <c r="AW116" s="115"/>
      <c r="AX116" s="115"/>
      <c r="AY116" s="115"/>
      <c r="AZ116" s="115"/>
      <c r="BA116" s="115"/>
      <c r="BB116" s="115"/>
      <c r="BC116" s="115"/>
      <c r="BD116" s="115"/>
      <c r="BE116" s="115"/>
      <c r="BF116" s="115"/>
      <c r="BG116" s="115"/>
      <c r="BH116" s="115"/>
      <c r="BI116" s="115"/>
      <c r="BJ116" s="115"/>
      <c r="BK116" s="115"/>
      <c r="BL116" s="115"/>
      <c r="BM116" s="115"/>
      <c r="BN116" s="115"/>
      <c r="BO116" s="115"/>
      <c r="BP116" s="115"/>
      <c r="BQ116" s="115"/>
      <c r="BR116" s="115"/>
      <c r="BS116" s="115"/>
      <c r="BT116" s="115"/>
      <c r="BU116" s="115"/>
      <c r="BV116" s="115"/>
      <c r="BW116" s="115"/>
      <c r="BX116" s="115"/>
      <c r="BY116" s="115"/>
      <c r="BZ116" s="115"/>
      <c r="CA116" s="115"/>
      <c r="CB116" s="115"/>
      <c r="CC116" s="115"/>
      <c r="CD116" s="115"/>
      <c r="CE116" s="115"/>
      <c r="CF116" s="115"/>
      <c r="CG116" s="115"/>
      <c r="CH116" s="115"/>
      <c r="CI116" s="115"/>
      <c r="CJ116" s="115"/>
      <c r="CK116" s="115"/>
      <c r="CL116" s="115"/>
      <c r="CM116" s="115"/>
      <c r="CN116" s="115"/>
      <c r="CO116" s="115"/>
      <c r="CP116" s="115"/>
      <c r="CQ116" s="115"/>
      <c r="CR116" s="115"/>
      <c r="CS116" s="115"/>
      <c r="CT116" s="115"/>
      <c r="CU116" s="115"/>
      <c r="CV116" s="115"/>
      <c r="CW116" s="115"/>
      <c r="CX116" s="115"/>
      <c r="CY116" s="115"/>
      <c r="CZ116" s="115"/>
      <c r="DA116" s="115"/>
      <c r="DB116" s="115"/>
      <c r="DC116" s="115"/>
      <c r="DD116" s="115"/>
      <c r="DE116" s="115"/>
      <c r="DF116" s="115"/>
      <c r="DG116" s="115"/>
      <c r="DH116" s="115"/>
      <c r="DI116" s="115"/>
      <c r="DJ116" s="115"/>
      <c r="DK116" s="115"/>
      <c r="DL116" s="115"/>
      <c r="DM116" s="115"/>
      <c r="DN116" s="115"/>
      <c r="DO116" s="115"/>
      <c r="DP116" s="115"/>
      <c r="DQ116" s="115"/>
      <c r="DR116" s="115"/>
      <c r="DS116" s="115"/>
      <c r="DT116" s="115"/>
      <c r="DU116" s="115"/>
      <c r="DV116" s="115"/>
      <c r="DW116" s="115"/>
      <c r="DX116" s="115"/>
      <c r="DY116" s="115"/>
      <c r="DZ116" s="115"/>
      <c r="EA116" s="115"/>
      <c r="EB116" s="115"/>
      <c r="EC116" s="115"/>
      <c r="ED116" s="115"/>
      <c r="EE116" s="115"/>
      <c r="EF116" s="115"/>
      <c r="EG116" s="115"/>
      <c r="EH116" s="115"/>
      <c r="EI116" s="115"/>
    </row>
    <row r="117" spans="1:139" x14ac:dyDescent="0.25">
      <c r="A117" s="99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  <c r="AA117" s="115"/>
      <c r="AB117" s="115"/>
      <c r="AC117" s="115"/>
      <c r="AD117" s="115"/>
      <c r="AE117" s="115"/>
      <c r="AF117" s="115"/>
      <c r="AG117" s="115"/>
      <c r="AH117" s="115"/>
      <c r="AI117" s="115"/>
      <c r="AJ117" s="115"/>
      <c r="AK117" s="115"/>
      <c r="AL117" s="115"/>
      <c r="AM117" s="115"/>
      <c r="AN117" s="115"/>
      <c r="AO117" s="115"/>
      <c r="AP117" s="115"/>
      <c r="AQ117" s="115"/>
      <c r="AR117" s="115"/>
      <c r="AS117" s="115"/>
      <c r="AT117" s="115"/>
      <c r="AU117" s="115"/>
      <c r="AV117" s="115"/>
      <c r="AW117" s="115"/>
      <c r="AX117" s="115"/>
      <c r="AY117" s="115"/>
      <c r="AZ117" s="115"/>
      <c r="BA117" s="115"/>
      <c r="BB117" s="115"/>
      <c r="BC117" s="115"/>
      <c r="BD117" s="115"/>
      <c r="BE117" s="115"/>
      <c r="BF117" s="115"/>
      <c r="BG117" s="115"/>
      <c r="BH117" s="115"/>
      <c r="BI117" s="115"/>
      <c r="BJ117" s="115"/>
      <c r="BK117" s="115"/>
      <c r="BL117" s="115"/>
      <c r="BM117" s="115"/>
      <c r="BN117" s="115"/>
      <c r="BO117" s="115"/>
      <c r="BP117" s="115"/>
      <c r="BQ117" s="115"/>
      <c r="BR117" s="115"/>
      <c r="BS117" s="115"/>
      <c r="BT117" s="115"/>
      <c r="BU117" s="115"/>
      <c r="BV117" s="115"/>
      <c r="BW117" s="115"/>
      <c r="BX117" s="115"/>
      <c r="BY117" s="115"/>
      <c r="BZ117" s="115"/>
      <c r="CA117" s="115"/>
      <c r="CB117" s="115"/>
      <c r="CC117" s="115"/>
      <c r="CD117" s="115"/>
      <c r="CE117" s="115"/>
      <c r="CF117" s="115"/>
      <c r="CG117" s="115"/>
      <c r="CH117" s="115"/>
      <c r="CI117" s="115"/>
      <c r="CJ117" s="115"/>
      <c r="CK117" s="115"/>
      <c r="CL117" s="115"/>
      <c r="CM117" s="115"/>
      <c r="CN117" s="115"/>
      <c r="CO117" s="115"/>
      <c r="CP117" s="115"/>
      <c r="CQ117" s="115"/>
      <c r="CR117" s="115"/>
      <c r="CS117" s="115"/>
      <c r="CT117" s="115"/>
      <c r="CU117" s="115"/>
      <c r="CV117" s="115"/>
      <c r="CW117" s="115"/>
      <c r="CX117" s="115"/>
      <c r="CY117" s="115"/>
      <c r="CZ117" s="115"/>
      <c r="DA117" s="115"/>
      <c r="DB117" s="115"/>
      <c r="DC117" s="115"/>
      <c r="DD117" s="115"/>
      <c r="DE117" s="115"/>
      <c r="DF117" s="115"/>
      <c r="DG117" s="115"/>
      <c r="DH117" s="115"/>
      <c r="DI117" s="115"/>
      <c r="DJ117" s="115"/>
      <c r="DK117" s="115"/>
      <c r="DL117" s="115"/>
      <c r="DM117" s="115"/>
      <c r="DN117" s="115"/>
      <c r="DO117" s="115"/>
      <c r="DP117" s="115"/>
      <c r="DQ117" s="115"/>
      <c r="DR117" s="115"/>
      <c r="DS117" s="115"/>
      <c r="DT117" s="115"/>
      <c r="DU117" s="115"/>
      <c r="DV117" s="115"/>
      <c r="DW117" s="115"/>
      <c r="DX117" s="115"/>
      <c r="DY117" s="115"/>
      <c r="DZ117" s="115"/>
      <c r="EA117" s="115"/>
      <c r="EB117" s="115"/>
      <c r="EC117" s="115"/>
      <c r="ED117" s="115"/>
      <c r="EE117" s="115"/>
      <c r="EF117" s="115"/>
      <c r="EG117" s="115"/>
      <c r="EH117" s="115"/>
      <c r="EI117" s="115"/>
    </row>
    <row r="118" spans="1:139" x14ac:dyDescent="0.25">
      <c r="A118" s="117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  <c r="AA118" s="115"/>
      <c r="AB118" s="115"/>
      <c r="AC118" s="115"/>
      <c r="AD118" s="115"/>
      <c r="AE118" s="115"/>
      <c r="AF118" s="115"/>
      <c r="AG118" s="115"/>
      <c r="AH118" s="115"/>
      <c r="AI118" s="115"/>
      <c r="AJ118" s="115"/>
      <c r="AK118" s="115"/>
      <c r="AL118" s="115"/>
      <c r="AM118" s="115"/>
      <c r="AN118" s="115"/>
      <c r="AO118" s="115"/>
      <c r="AP118" s="115"/>
      <c r="AQ118" s="115"/>
      <c r="AR118" s="115"/>
      <c r="AS118" s="115"/>
      <c r="AT118" s="115"/>
      <c r="AU118" s="115"/>
      <c r="AV118" s="115"/>
      <c r="AW118" s="115"/>
      <c r="AX118" s="115"/>
      <c r="AY118" s="115"/>
      <c r="AZ118" s="115"/>
      <c r="BA118" s="115"/>
      <c r="BB118" s="115"/>
      <c r="BC118" s="115"/>
      <c r="BD118" s="115"/>
      <c r="BE118" s="115"/>
      <c r="BF118" s="115"/>
      <c r="BG118" s="115"/>
      <c r="BH118" s="115"/>
      <c r="BI118" s="115"/>
      <c r="BJ118" s="115"/>
      <c r="BK118" s="115"/>
      <c r="BL118" s="115"/>
      <c r="BM118" s="115"/>
      <c r="BN118" s="115"/>
      <c r="BO118" s="115"/>
      <c r="BP118" s="115"/>
      <c r="BQ118" s="115"/>
      <c r="BR118" s="115"/>
      <c r="BS118" s="115"/>
      <c r="BT118" s="115"/>
      <c r="BU118" s="115"/>
      <c r="BV118" s="115"/>
      <c r="BW118" s="115"/>
      <c r="BX118" s="115"/>
      <c r="BY118" s="115"/>
      <c r="BZ118" s="115"/>
      <c r="CA118" s="115"/>
      <c r="CB118" s="115"/>
      <c r="CC118" s="115"/>
      <c r="CD118" s="115"/>
      <c r="CE118" s="115"/>
      <c r="CF118" s="115"/>
      <c r="CG118" s="115"/>
      <c r="CH118" s="115"/>
      <c r="CI118" s="115"/>
      <c r="CJ118" s="115"/>
      <c r="CK118" s="115"/>
      <c r="CL118" s="115"/>
      <c r="CM118" s="115"/>
      <c r="CN118" s="115"/>
      <c r="CO118" s="115"/>
      <c r="CP118" s="115"/>
      <c r="CQ118" s="115"/>
      <c r="CR118" s="115"/>
      <c r="CS118" s="115"/>
      <c r="CT118" s="115"/>
      <c r="CU118" s="115"/>
      <c r="CV118" s="115"/>
      <c r="CW118" s="115"/>
      <c r="CX118" s="115"/>
      <c r="CY118" s="115"/>
      <c r="CZ118" s="115"/>
      <c r="DA118" s="115"/>
      <c r="DB118" s="115"/>
      <c r="DC118" s="115"/>
      <c r="DD118" s="115"/>
      <c r="DE118" s="115"/>
      <c r="DF118" s="115"/>
      <c r="DG118" s="115"/>
      <c r="DH118" s="115"/>
      <c r="DI118" s="115"/>
      <c r="DJ118" s="115"/>
      <c r="DK118" s="115"/>
      <c r="DL118" s="115"/>
      <c r="DM118" s="115"/>
      <c r="DN118" s="115"/>
      <c r="DO118" s="115"/>
      <c r="DP118" s="115"/>
      <c r="DQ118" s="115"/>
      <c r="DR118" s="115"/>
      <c r="DS118" s="115"/>
      <c r="DT118" s="115"/>
      <c r="DU118" s="115"/>
      <c r="DV118" s="115"/>
      <c r="DW118" s="115"/>
      <c r="DX118" s="115"/>
      <c r="DY118" s="115"/>
      <c r="DZ118" s="115"/>
      <c r="EA118" s="115"/>
      <c r="EB118" s="115"/>
      <c r="EC118" s="115"/>
      <c r="ED118" s="115"/>
      <c r="EE118" s="115"/>
      <c r="EF118" s="115"/>
      <c r="EG118" s="115"/>
      <c r="EH118" s="115"/>
      <c r="EI118" s="115"/>
    </row>
    <row r="119" spans="1:139" x14ac:dyDescent="0.25">
      <c r="A119" s="99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  <c r="AA119" s="115"/>
      <c r="AB119" s="115"/>
      <c r="AC119" s="115"/>
      <c r="AD119" s="115"/>
      <c r="AE119" s="115"/>
      <c r="AF119" s="115"/>
      <c r="AG119" s="115"/>
      <c r="AH119" s="115"/>
      <c r="AI119" s="115"/>
      <c r="AJ119" s="115"/>
      <c r="AK119" s="115"/>
      <c r="AL119" s="115"/>
      <c r="AM119" s="115"/>
      <c r="AN119" s="115"/>
      <c r="AO119" s="115"/>
      <c r="AP119" s="115"/>
      <c r="AQ119" s="115"/>
      <c r="AR119" s="115"/>
      <c r="AS119" s="115"/>
      <c r="AT119" s="115"/>
      <c r="AU119" s="115"/>
      <c r="AV119" s="115"/>
      <c r="AW119" s="115"/>
      <c r="AX119" s="115"/>
      <c r="AY119" s="115"/>
      <c r="AZ119" s="115"/>
      <c r="BA119" s="115"/>
      <c r="BB119" s="115"/>
      <c r="BC119" s="115"/>
      <c r="BD119" s="115"/>
      <c r="BE119" s="115"/>
      <c r="BF119" s="115"/>
      <c r="BG119" s="115"/>
      <c r="BH119" s="115"/>
      <c r="BI119" s="115"/>
      <c r="BJ119" s="115"/>
      <c r="BK119" s="115"/>
      <c r="BL119" s="115"/>
      <c r="BM119" s="115"/>
      <c r="BN119" s="115"/>
      <c r="BO119" s="115"/>
      <c r="BP119" s="115"/>
      <c r="BQ119" s="115"/>
      <c r="BR119" s="115"/>
      <c r="BS119" s="115"/>
      <c r="BT119" s="115"/>
      <c r="BU119" s="115"/>
      <c r="BV119" s="115"/>
      <c r="BW119" s="115"/>
      <c r="BX119" s="115"/>
      <c r="BY119" s="115"/>
      <c r="BZ119" s="115"/>
      <c r="CA119" s="115"/>
      <c r="CB119" s="115"/>
      <c r="CC119" s="115"/>
      <c r="CD119" s="115"/>
      <c r="CE119" s="115"/>
      <c r="CF119" s="115"/>
      <c r="CG119" s="115"/>
      <c r="CH119" s="115"/>
      <c r="CI119" s="115"/>
      <c r="CJ119" s="115"/>
      <c r="CK119" s="115"/>
      <c r="CL119" s="115"/>
      <c r="CM119" s="115"/>
      <c r="CN119" s="115"/>
      <c r="CO119" s="115"/>
      <c r="CP119" s="115"/>
      <c r="CQ119" s="115"/>
      <c r="CR119" s="115"/>
      <c r="CS119" s="115"/>
      <c r="CT119" s="115"/>
      <c r="CU119" s="115"/>
      <c r="CV119" s="115"/>
      <c r="CW119" s="115"/>
      <c r="CX119" s="115"/>
      <c r="CY119" s="115"/>
      <c r="CZ119" s="115"/>
      <c r="DA119" s="115"/>
      <c r="DB119" s="115"/>
      <c r="DC119" s="115"/>
      <c r="DD119" s="115"/>
      <c r="DE119" s="115"/>
      <c r="DF119" s="115"/>
      <c r="DG119" s="115"/>
      <c r="DH119" s="115"/>
      <c r="DI119" s="115"/>
      <c r="DJ119" s="115"/>
      <c r="DK119" s="115"/>
      <c r="DL119" s="115"/>
      <c r="DM119" s="115"/>
      <c r="DN119" s="115"/>
      <c r="DO119" s="115"/>
      <c r="DP119" s="115"/>
      <c r="DQ119" s="115"/>
      <c r="DR119" s="115"/>
      <c r="DS119" s="115"/>
      <c r="DT119" s="115"/>
      <c r="DU119" s="115"/>
      <c r="DV119" s="115"/>
      <c r="DW119" s="115"/>
      <c r="DX119" s="115"/>
      <c r="DY119" s="115"/>
      <c r="DZ119" s="115"/>
      <c r="EA119" s="115"/>
      <c r="EB119" s="115"/>
      <c r="EC119" s="115"/>
      <c r="ED119" s="115"/>
      <c r="EE119" s="115"/>
      <c r="EF119" s="115"/>
      <c r="EG119" s="115"/>
      <c r="EH119" s="115"/>
      <c r="EI119" s="115"/>
    </row>
    <row r="120" spans="1:139" x14ac:dyDescent="0.25">
      <c r="A120" s="99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  <c r="AA120" s="115"/>
      <c r="AB120" s="115"/>
      <c r="AC120" s="115"/>
      <c r="AD120" s="115"/>
      <c r="AE120" s="115"/>
      <c r="AF120" s="115"/>
      <c r="AG120" s="115"/>
      <c r="AH120" s="115"/>
      <c r="AI120" s="115"/>
      <c r="AJ120" s="115"/>
      <c r="AK120" s="115"/>
      <c r="AL120" s="115"/>
      <c r="AM120" s="115"/>
      <c r="AN120" s="115"/>
      <c r="AO120" s="115"/>
      <c r="AP120" s="115"/>
      <c r="AQ120" s="115"/>
      <c r="AR120" s="115"/>
      <c r="AS120" s="115"/>
      <c r="AT120" s="115"/>
      <c r="AU120" s="115"/>
      <c r="AV120" s="115"/>
      <c r="AW120" s="115"/>
      <c r="AX120" s="115"/>
      <c r="AY120" s="115"/>
      <c r="AZ120" s="115"/>
      <c r="BA120" s="115"/>
      <c r="BB120" s="115"/>
      <c r="BC120" s="115"/>
      <c r="BD120" s="115"/>
      <c r="BE120" s="115"/>
      <c r="BF120" s="115"/>
      <c r="BG120" s="115"/>
      <c r="BH120" s="115"/>
      <c r="BI120" s="115"/>
      <c r="BJ120" s="115"/>
      <c r="BK120" s="115"/>
      <c r="BL120" s="115"/>
      <c r="BM120" s="115"/>
      <c r="BN120" s="115"/>
      <c r="BO120" s="115"/>
      <c r="BP120" s="115"/>
      <c r="BQ120" s="115"/>
      <c r="BR120" s="115"/>
      <c r="BS120" s="115"/>
      <c r="BT120" s="115"/>
      <c r="BU120" s="115"/>
      <c r="BV120" s="115"/>
      <c r="BW120" s="115"/>
      <c r="BX120" s="115"/>
      <c r="BY120" s="115"/>
      <c r="BZ120" s="115"/>
      <c r="CA120" s="115"/>
      <c r="CB120" s="115"/>
      <c r="CC120" s="115"/>
      <c r="CD120" s="115"/>
      <c r="CE120" s="115"/>
      <c r="CF120" s="115"/>
      <c r="CG120" s="115"/>
      <c r="CH120" s="115"/>
      <c r="CI120" s="115"/>
      <c r="CJ120" s="115"/>
      <c r="CK120" s="115"/>
      <c r="CL120" s="115"/>
      <c r="CM120" s="115"/>
      <c r="CN120" s="115"/>
      <c r="CO120" s="115"/>
      <c r="CP120" s="115"/>
      <c r="CQ120" s="115"/>
      <c r="CR120" s="115"/>
      <c r="CS120" s="115"/>
      <c r="CT120" s="115"/>
      <c r="CU120" s="115"/>
      <c r="CV120" s="115"/>
      <c r="CW120" s="115"/>
      <c r="CX120" s="115"/>
      <c r="CY120" s="115"/>
      <c r="CZ120" s="115"/>
      <c r="DA120" s="115"/>
      <c r="DB120" s="115"/>
      <c r="DC120" s="115"/>
      <c r="DD120" s="115"/>
      <c r="DE120" s="115"/>
      <c r="DF120" s="115"/>
      <c r="DG120" s="115"/>
      <c r="DH120" s="115"/>
      <c r="DI120" s="115"/>
      <c r="DJ120" s="115"/>
      <c r="DK120" s="115"/>
      <c r="DL120" s="115"/>
      <c r="DM120" s="115"/>
      <c r="DN120" s="115"/>
      <c r="DO120" s="115"/>
      <c r="DP120" s="115"/>
      <c r="DQ120" s="115"/>
      <c r="DR120" s="115"/>
      <c r="DS120" s="115"/>
      <c r="DT120" s="115"/>
      <c r="DU120" s="115"/>
      <c r="DV120" s="115"/>
      <c r="DW120" s="115"/>
      <c r="DX120" s="115"/>
      <c r="DY120" s="115"/>
      <c r="DZ120" s="115"/>
      <c r="EA120" s="115"/>
      <c r="EB120" s="115"/>
      <c r="EC120" s="115"/>
      <c r="ED120" s="115"/>
      <c r="EE120" s="115"/>
      <c r="EF120" s="115"/>
      <c r="EG120" s="115"/>
      <c r="EH120" s="115"/>
      <c r="EI120" s="115"/>
    </row>
    <row r="121" spans="1:139" x14ac:dyDescent="0.25">
      <c r="A121" s="99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  <c r="AA121" s="115"/>
      <c r="AB121" s="115"/>
      <c r="AC121" s="115"/>
      <c r="AD121" s="115"/>
      <c r="AE121" s="115"/>
      <c r="AF121" s="115"/>
      <c r="AG121" s="115"/>
      <c r="AH121" s="115"/>
      <c r="AI121" s="115"/>
      <c r="AJ121" s="115"/>
      <c r="AK121" s="115"/>
      <c r="AL121" s="115"/>
      <c r="AM121" s="115"/>
      <c r="AN121" s="115"/>
      <c r="AO121" s="115"/>
      <c r="AP121" s="115"/>
      <c r="AQ121" s="115"/>
      <c r="AR121" s="115"/>
      <c r="AS121" s="115"/>
      <c r="AT121" s="115"/>
      <c r="AU121" s="115"/>
      <c r="AV121" s="115"/>
      <c r="AW121" s="115"/>
      <c r="AX121" s="115"/>
      <c r="AY121" s="115"/>
      <c r="AZ121" s="115"/>
      <c r="BA121" s="115"/>
      <c r="BB121" s="115"/>
      <c r="BC121" s="115"/>
      <c r="BD121" s="115"/>
      <c r="BE121" s="115"/>
      <c r="BF121" s="115"/>
      <c r="BG121" s="115"/>
      <c r="BH121" s="115"/>
      <c r="BI121" s="115"/>
      <c r="BJ121" s="115"/>
      <c r="BK121" s="115"/>
      <c r="BL121" s="115"/>
      <c r="BM121" s="115"/>
      <c r="BN121" s="115"/>
      <c r="BO121" s="115"/>
      <c r="BP121" s="115"/>
      <c r="BQ121" s="115"/>
      <c r="BR121" s="115"/>
      <c r="BS121" s="115"/>
      <c r="BT121" s="115"/>
      <c r="BU121" s="115"/>
      <c r="BV121" s="115"/>
      <c r="BW121" s="115"/>
      <c r="BX121" s="115"/>
      <c r="BY121" s="115"/>
      <c r="BZ121" s="115"/>
      <c r="CA121" s="115"/>
      <c r="CB121" s="115"/>
      <c r="CC121" s="115"/>
      <c r="CD121" s="115"/>
      <c r="CE121" s="115"/>
      <c r="CF121" s="115"/>
      <c r="CG121" s="115"/>
      <c r="CH121" s="115"/>
      <c r="CI121" s="115"/>
      <c r="CJ121" s="115"/>
      <c r="CK121" s="115"/>
      <c r="CL121" s="115"/>
      <c r="CM121" s="115"/>
      <c r="CN121" s="115"/>
      <c r="CO121" s="115"/>
      <c r="CP121" s="115"/>
      <c r="CQ121" s="115"/>
      <c r="CR121" s="115"/>
      <c r="CS121" s="115"/>
      <c r="CT121" s="115"/>
      <c r="CU121" s="115"/>
      <c r="CV121" s="115"/>
      <c r="CW121" s="115"/>
      <c r="CX121" s="115"/>
      <c r="CY121" s="115"/>
      <c r="CZ121" s="115"/>
      <c r="DA121" s="115"/>
      <c r="DB121" s="115"/>
      <c r="DC121" s="115"/>
      <c r="DD121" s="115"/>
      <c r="DE121" s="115"/>
      <c r="DF121" s="115"/>
      <c r="DG121" s="115"/>
      <c r="DH121" s="115"/>
      <c r="DI121" s="115"/>
      <c r="DJ121" s="115"/>
      <c r="DK121" s="115"/>
      <c r="DL121" s="115"/>
      <c r="DM121" s="115"/>
      <c r="DN121" s="115"/>
      <c r="DO121" s="115"/>
      <c r="DP121" s="115"/>
      <c r="DQ121" s="115"/>
      <c r="DR121" s="115"/>
      <c r="DS121" s="115"/>
      <c r="DT121" s="115"/>
      <c r="DU121" s="115"/>
      <c r="DV121" s="115"/>
      <c r="DW121" s="115"/>
      <c r="DX121" s="115"/>
      <c r="DY121" s="115"/>
      <c r="DZ121" s="115"/>
      <c r="EA121" s="115"/>
      <c r="EB121" s="115"/>
      <c r="EC121" s="115"/>
      <c r="ED121" s="115"/>
      <c r="EE121" s="115"/>
      <c r="EF121" s="115"/>
      <c r="EG121" s="115"/>
      <c r="EH121" s="115"/>
      <c r="EI121" s="115"/>
    </row>
    <row r="122" spans="1:139" x14ac:dyDescent="0.25">
      <c r="A122" s="99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  <c r="AA122" s="115"/>
      <c r="AB122" s="115"/>
      <c r="AC122" s="115"/>
      <c r="AD122" s="115"/>
      <c r="AE122" s="115"/>
      <c r="AF122" s="115"/>
      <c r="AG122" s="115"/>
      <c r="AH122" s="115"/>
      <c r="AI122" s="115"/>
      <c r="AJ122" s="115"/>
      <c r="AK122" s="115"/>
      <c r="AL122" s="115"/>
      <c r="AM122" s="115"/>
      <c r="AN122" s="115"/>
      <c r="AO122" s="115"/>
      <c r="AP122" s="115"/>
      <c r="AQ122" s="115"/>
      <c r="AR122" s="115"/>
      <c r="AS122" s="115"/>
      <c r="AT122" s="115"/>
      <c r="AU122" s="115"/>
      <c r="AV122" s="115"/>
      <c r="AW122" s="115"/>
      <c r="AX122" s="115"/>
      <c r="AY122" s="115"/>
      <c r="AZ122" s="115"/>
      <c r="BA122" s="115"/>
      <c r="BB122" s="115"/>
      <c r="BC122" s="115"/>
      <c r="BD122" s="115"/>
      <c r="BE122" s="115"/>
      <c r="BF122" s="115"/>
      <c r="BG122" s="115"/>
      <c r="BH122" s="115"/>
      <c r="BI122" s="115"/>
      <c r="BJ122" s="115"/>
      <c r="BK122" s="115"/>
      <c r="BL122" s="115"/>
      <c r="BM122" s="115"/>
      <c r="BN122" s="115"/>
      <c r="BO122" s="115"/>
      <c r="BP122" s="115"/>
      <c r="BQ122" s="115"/>
      <c r="BR122" s="115"/>
      <c r="BS122" s="115"/>
      <c r="BT122" s="115"/>
      <c r="BU122" s="115"/>
      <c r="BV122" s="115"/>
      <c r="BW122" s="115"/>
      <c r="BX122" s="115"/>
      <c r="BY122" s="115"/>
      <c r="BZ122" s="115"/>
      <c r="CA122" s="115"/>
      <c r="CB122" s="115"/>
      <c r="CC122" s="115"/>
      <c r="CD122" s="115"/>
      <c r="CE122" s="115"/>
      <c r="CF122" s="115"/>
      <c r="CG122" s="115"/>
      <c r="CH122" s="115"/>
      <c r="CI122" s="115"/>
      <c r="CJ122" s="115"/>
      <c r="CK122" s="115"/>
      <c r="CL122" s="115"/>
      <c r="CM122" s="115"/>
      <c r="CN122" s="115"/>
      <c r="CO122" s="115"/>
      <c r="CP122" s="115"/>
      <c r="CQ122" s="115"/>
      <c r="CR122" s="115"/>
      <c r="CS122" s="115"/>
      <c r="CT122" s="115"/>
      <c r="CU122" s="115"/>
      <c r="CV122" s="115"/>
      <c r="CW122" s="115"/>
      <c r="CX122" s="115"/>
      <c r="CY122" s="115"/>
      <c r="CZ122" s="115"/>
      <c r="DA122" s="115"/>
      <c r="DB122" s="115"/>
      <c r="DC122" s="115"/>
      <c r="DD122" s="115"/>
      <c r="DE122" s="115"/>
      <c r="DF122" s="115"/>
      <c r="DG122" s="115"/>
      <c r="DH122" s="115"/>
      <c r="DI122" s="115"/>
      <c r="DJ122" s="115"/>
      <c r="DK122" s="115"/>
      <c r="DL122" s="115"/>
      <c r="DM122" s="115"/>
      <c r="DN122" s="115"/>
      <c r="DO122" s="115"/>
      <c r="DP122" s="115"/>
      <c r="DQ122" s="115"/>
      <c r="DR122" s="115"/>
      <c r="DS122" s="115"/>
      <c r="DT122" s="115"/>
      <c r="DU122" s="115"/>
      <c r="DV122" s="115"/>
      <c r="DW122" s="115"/>
      <c r="DX122" s="115"/>
      <c r="DY122" s="115"/>
      <c r="DZ122" s="115"/>
      <c r="EA122" s="115"/>
      <c r="EB122" s="115"/>
      <c r="EC122" s="115"/>
      <c r="ED122" s="115"/>
      <c r="EE122" s="115"/>
      <c r="EF122" s="115"/>
      <c r="EG122" s="115"/>
      <c r="EH122" s="115"/>
      <c r="EI122" s="115"/>
    </row>
    <row r="123" spans="1:139" x14ac:dyDescent="0.25">
      <c r="A123" s="99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  <c r="AA123" s="115"/>
      <c r="AB123" s="115"/>
      <c r="AC123" s="115"/>
      <c r="AD123" s="115"/>
      <c r="AE123" s="115"/>
      <c r="AF123" s="115"/>
      <c r="AG123" s="115"/>
      <c r="AH123" s="115"/>
      <c r="AI123" s="115"/>
      <c r="AJ123" s="115"/>
      <c r="AK123" s="115"/>
      <c r="AL123" s="115"/>
      <c r="AM123" s="115"/>
      <c r="AN123" s="115"/>
      <c r="AO123" s="115"/>
      <c r="AP123" s="115"/>
      <c r="AQ123" s="115"/>
      <c r="AR123" s="115"/>
      <c r="AS123" s="115"/>
      <c r="AT123" s="115"/>
      <c r="AU123" s="115"/>
      <c r="AV123" s="115"/>
      <c r="AW123" s="115"/>
      <c r="AX123" s="115"/>
      <c r="AY123" s="115"/>
      <c r="AZ123" s="115"/>
      <c r="BA123" s="115"/>
      <c r="BB123" s="115"/>
      <c r="BC123" s="115"/>
      <c r="BD123" s="115"/>
      <c r="BE123" s="115"/>
      <c r="BF123" s="115"/>
      <c r="BG123" s="115"/>
      <c r="BH123" s="115"/>
      <c r="BI123" s="115"/>
      <c r="BJ123" s="115"/>
      <c r="BK123" s="115"/>
      <c r="BL123" s="115"/>
      <c r="BM123" s="115"/>
      <c r="BN123" s="115"/>
      <c r="BO123" s="115"/>
      <c r="BP123" s="115"/>
      <c r="BQ123" s="115"/>
      <c r="BR123" s="115"/>
      <c r="BS123" s="115"/>
      <c r="BT123" s="115"/>
      <c r="BU123" s="115"/>
      <c r="BV123" s="115"/>
      <c r="BW123" s="115"/>
      <c r="BX123" s="115"/>
      <c r="BY123" s="115"/>
      <c r="BZ123" s="115"/>
      <c r="CA123" s="115"/>
      <c r="CB123" s="115"/>
      <c r="CC123" s="115"/>
      <c r="CD123" s="115"/>
      <c r="CE123" s="115"/>
      <c r="CF123" s="115"/>
      <c r="CG123" s="115"/>
      <c r="CH123" s="115"/>
      <c r="CI123" s="115"/>
      <c r="CJ123" s="115"/>
      <c r="CK123" s="115"/>
      <c r="CL123" s="115"/>
      <c r="CM123" s="115"/>
      <c r="CN123" s="115"/>
      <c r="CO123" s="115"/>
      <c r="CP123" s="115"/>
      <c r="CQ123" s="115"/>
      <c r="CR123" s="115"/>
      <c r="CS123" s="115"/>
      <c r="CT123" s="115"/>
      <c r="CU123" s="115"/>
      <c r="CV123" s="115"/>
      <c r="CW123" s="115"/>
      <c r="CX123" s="115"/>
      <c r="CY123" s="115"/>
      <c r="CZ123" s="115"/>
      <c r="DA123" s="115"/>
      <c r="DB123" s="115"/>
      <c r="DC123" s="115"/>
      <c r="DD123" s="115"/>
      <c r="DE123" s="115"/>
      <c r="DF123" s="115"/>
      <c r="DG123" s="115"/>
      <c r="DH123" s="115"/>
      <c r="DI123" s="115"/>
      <c r="DJ123" s="115"/>
      <c r="DK123" s="115"/>
      <c r="DL123" s="115"/>
      <c r="DM123" s="115"/>
      <c r="DN123" s="115"/>
      <c r="DO123" s="115"/>
      <c r="DP123" s="115"/>
      <c r="DQ123" s="115"/>
      <c r="DR123" s="115"/>
      <c r="DS123" s="115"/>
      <c r="DT123" s="115"/>
      <c r="DU123" s="115"/>
      <c r="DV123" s="115"/>
      <c r="DW123" s="115"/>
      <c r="DX123" s="115"/>
      <c r="DY123" s="115"/>
      <c r="DZ123" s="115"/>
      <c r="EA123" s="115"/>
      <c r="EB123" s="115"/>
      <c r="EC123" s="115"/>
      <c r="ED123" s="115"/>
      <c r="EE123" s="115"/>
      <c r="EF123" s="115"/>
      <c r="EG123" s="115"/>
      <c r="EH123" s="115"/>
      <c r="EI123" s="115"/>
    </row>
    <row r="124" spans="1:139" x14ac:dyDescent="0.25">
      <c r="A124" s="99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  <c r="AA124" s="115"/>
      <c r="AB124" s="115"/>
      <c r="AC124" s="115"/>
      <c r="AD124" s="115"/>
      <c r="AE124" s="115"/>
      <c r="AF124" s="115"/>
      <c r="AG124" s="115"/>
      <c r="AH124" s="115"/>
      <c r="AI124" s="115"/>
      <c r="AJ124" s="115"/>
      <c r="AK124" s="115"/>
      <c r="AL124" s="115"/>
      <c r="AM124" s="115"/>
      <c r="AN124" s="115"/>
      <c r="AO124" s="115"/>
      <c r="AP124" s="115"/>
      <c r="AQ124" s="115"/>
      <c r="AR124" s="115"/>
      <c r="AS124" s="115"/>
      <c r="AT124" s="115"/>
      <c r="AU124" s="115"/>
      <c r="AV124" s="115"/>
      <c r="AW124" s="115"/>
      <c r="AX124" s="115"/>
      <c r="AY124" s="115"/>
      <c r="AZ124" s="115"/>
      <c r="BA124" s="115"/>
      <c r="BB124" s="115"/>
      <c r="BC124" s="115"/>
      <c r="BD124" s="115"/>
      <c r="BE124" s="115"/>
      <c r="BF124" s="115"/>
      <c r="BG124" s="115"/>
      <c r="BH124" s="115"/>
      <c r="BI124" s="115"/>
      <c r="BJ124" s="115"/>
      <c r="BK124" s="115"/>
      <c r="BL124" s="115"/>
      <c r="BM124" s="115"/>
      <c r="BN124" s="115"/>
      <c r="BO124" s="115"/>
      <c r="BP124" s="115"/>
      <c r="BQ124" s="115"/>
      <c r="BR124" s="115"/>
      <c r="BS124" s="115"/>
      <c r="BT124" s="115"/>
      <c r="BU124" s="115"/>
      <c r="BV124" s="115"/>
      <c r="BW124" s="115"/>
      <c r="BX124" s="115"/>
      <c r="BY124" s="115"/>
      <c r="BZ124" s="115"/>
      <c r="CA124" s="115"/>
      <c r="CB124" s="115"/>
      <c r="CC124" s="115"/>
      <c r="CD124" s="115"/>
      <c r="CE124" s="115"/>
      <c r="CF124" s="115"/>
      <c r="CG124" s="115"/>
      <c r="CH124" s="115"/>
      <c r="CI124" s="115"/>
      <c r="CJ124" s="115"/>
      <c r="CK124" s="115"/>
      <c r="CL124" s="115"/>
      <c r="CM124" s="115"/>
      <c r="CN124" s="115"/>
      <c r="CO124" s="115"/>
      <c r="CP124" s="115"/>
      <c r="CQ124" s="115"/>
      <c r="CR124" s="115"/>
      <c r="CS124" s="115"/>
      <c r="CT124" s="115"/>
      <c r="CU124" s="115"/>
      <c r="CV124" s="115"/>
      <c r="CW124" s="115"/>
      <c r="CX124" s="115"/>
      <c r="CY124" s="115"/>
      <c r="CZ124" s="115"/>
      <c r="DA124" s="115"/>
      <c r="DB124" s="115"/>
      <c r="DC124" s="115"/>
      <c r="DD124" s="115"/>
      <c r="DE124" s="115"/>
      <c r="DF124" s="115"/>
      <c r="DG124" s="115"/>
      <c r="DH124" s="115"/>
      <c r="DI124" s="115"/>
      <c r="DJ124" s="115"/>
      <c r="DK124" s="115"/>
      <c r="DL124" s="115"/>
      <c r="DM124" s="115"/>
      <c r="DN124" s="115"/>
      <c r="DO124" s="115"/>
      <c r="DP124" s="115"/>
      <c r="DQ124" s="115"/>
      <c r="DR124" s="115"/>
      <c r="DS124" s="115"/>
      <c r="DT124" s="115"/>
      <c r="DU124" s="115"/>
      <c r="DV124" s="115"/>
      <c r="DW124" s="115"/>
      <c r="DX124" s="115"/>
      <c r="DY124" s="115"/>
      <c r="DZ124" s="115"/>
      <c r="EA124" s="115"/>
      <c r="EB124" s="115"/>
      <c r="EC124" s="115"/>
      <c r="ED124" s="115"/>
      <c r="EE124" s="115"/>
      <c r="EF124" s="115"/>
      <c r="EG124" s="115"/>
      <c r="EH124" s="115"/>
      <c r="EI124" s="115"/>
    </row>
    <row r="125" spans="1:139" x14ac:dyDescent="0.25">
      <c r="A125" s="99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  <c r="AA125" s="115"/>
      <c r="AB125" s="115"/>
      <c r="AC125" s="115"/>
      <c r="AD125" s="115"/>
      <c r="AE125" s="115"/>
      <c r="AF125" s="115"/>
      <c r="AG125" s="115"/>
      <c r="AH125" s="115"/>
      <c r="AI125" s="115"/>
      <c r="AJ125" s="115"/>
      <c r="AK125" s="115"/>
      <c r="AL125" s="115"/>
      <c r="AM125" s="115"/>
      <c r="AN125" s="115"/>
      <c r="AO125" s="115"/>
      <c r="AP125" s="115"/>
      <c r="AQ125" s="115"/>
      <c r="AR125" s="115"/>
      <c r="AS125" s="115"/>
      <c r="AT125" s="115"/>
      <c r="AU125" s="115"/>
      <c r="AV125" s="115"/>
      <c r="AW125" s="115"/>
      <c r="AX125" s="115"/>
      <c r="AY125" s="115"/>
      <c r="AZ125" s="115"/>
      <c r="BA125" s="115"/>
      <c r="BB125" s="115"/>
      <c r="BC125" s="115"/>
      <c r="BD125" s="115"/>
      <c r="BE125" s="115"/>
      <c r="BF125" s="115"/>
      <c r="BG125" s="115"/>
      <c r="BH125" s="115"/>
      <c r="BI125" s="115"/>
      <c r="BJ125" s="115"/>
      <c r="BK125" s="115"/>
      <c r="BL125" s="115"/>
      <c r="BM125" s="115"/>
      <c r="BN125" s="115"/>
      <c r="BO125" s="115"/>
      <c r="BP125" s="115"/>
      <c r="BQ125" s="115"/>
      <c r="BR125" s="115"/>
      <c r="BS125" s="115"/>
      <c r="BT125" s="115"/>
      <c r="BU125" s="115"/>
      <c r="BV125" s="115"/>
      <c r="BW125" s="115"/>
      <c r="BX125" s="115"/>
      <c r="BY125" s="115"/>
      <c r="BZ125" s="115"/>
      <c r="CA125" s="115"/>
      <c r="CB125" s="115"/>
      <c r="CC125" s="115"/>
      <c r="CD125" s="115"/>
      <c r="CE125" s="115"/>
      <c r="CF125" s="115"/>
      <c r="CG125" s="115"/>
      <c r="CH125" s="115"/>
      <c r="CI125" s="115"/>
      <c r="CJ125" s="115"/>
      <c r="CK125" s="115"/>
      <c r="CL125" s="115"/>
      <c r="CM125" s="115"/>
      <c r="CN125" s="115"/>
      <c r="CO125" s="115"/>
      <c r="CP125" s="115"/>
      <c r="CQ125" s="115"/>
      <c r="CR125" s="115"/>
      <c r="CS125" s="115"/>
      <c r="CT125" s="115"/>
      <c r="CU125" s="115"/>
      <c r="CV125" s="115"/>
      <c r="CW125" s="115"/>
      <c r="CX125" s="115"/>
      <c r="CY125" s="115"/>
      <c r="CZ125" s="115"/>
      <c r="DA125" s="115"/>
      <c r="DB125" s="115"/>
      <c r="DC125" s="115"/>
      <c r="DD125" s="115"/>
      <c r="DE125" s="115"/>
      <c r="DF125" s="115"/>
      <c r="DG125" s="115"/>
      <c r="DH125" s="115"/>
      <c r="DI125" s="115"/>
      <c r="DJ125" s="115"/>
      <c r="DK125" s="115"/>
      <c r="DL125" s="115"/>
      <c r="DM125" s="115"/>
      <c r="DN125" s="115"/>
      <c r="DO125" s="115"/>
      <c r="DP125" s="115"/>
      <c r="DQ125" s="115"/>
      <c r="DR125" s="115"/>
      <c r="DS125" s="115"/>
      <c r="DT125" s="115"/>
      <c r="DU125" s="115"/>
      <c r="DV125" s="115"/>
      <c r="DW125" s="115"/>
      <c r="DX125" s="115"/>
      <c r="DY125" s="115"/>
      <c r="DZ125" s="115"/>
      <c r="EA125" s="115"/>
      <c r="EB125" s="115"/>
      <c r="EC125" s="115"/>
      <c r="ED125" s="115"/>
      <c r="EE125" s="115"/>
      <c r="EF125" s="115"/>
      <c r="EG125" s="115"/>
      <c r="EH125" s="115"/>
      <c r="EI125" s="115"/>
    </row>
    <row r="126" spans="1:139" x14ac:dyDescent="0.25">
      <c r="A126" s="99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  <c r="AA126" s="115"/>
      <c r="AB126" s="115"/>
      <c r="AC126" s="115"/>
      <c r="AD126" s="115"/>
      <c r="AE126" s="115"/>
      <c r="AF126" s="115"/>
      <c r="AG126" s="115"/>
      <c r="AH126" s="115"/>
      <c r="AI126" s="115"/>
      <c r="AJ126" s="115"/>
      <c r="AK126" s="115"/>
      <c r="AL126" s="115"/>
      <c r="AM126" s="115"/>
      <c r="AN126" s="115"/>
      <c r="AO126" s="115"/>
      <c r="AP126" s="115"/>
      <c r="AQ126" s="115"/>
      <c r="AR126" s="115"/>
      <c r="AS126" s="115"/>
      <c r="AT126" s="115"/>
      <c r="AU126" s="115"/>
      <c r="AV126" s="115"/>
      <c r="AW126" s="115"/>
      <c r="AX126" s="115"/>
      <c r="AY126" s="115"/>
      <c r="AZ126" s="115"/>
      <c r="BA126" s="115"/>
      <c r="BB126" s="115"/>
      <c r="BC126" s="115"/>
      <c r="BD126" s="115"/>
      <c r="BE126" s="115"/>
      <c r="BF126" s="115"/>
      <c r="BG126" s="115"/>
      <c r="BH126" s="115"/>
      <c r="BI126" s="115"/>
      <c r="BJ126" s="115"/>
      <c r="BK126" s="115"/>
      <c r="BL126" s="115"/>
      <c r="BM126" s="115"/>
      <c r="BN126" s="115"/>
      <c r="BO126" s="115"/>
      <c r="BP126" s="115"/>
      <c r="BQ126" s="115"/>
      <c r="BR126" s="115"/>
      <c r="BS126" s="115"/>
      <c r="BT126" s="115"/>
      <c r="BU126" s="115"/>
      <c r="BV126" s="115"/>
      <c r="BW126" s="115"/>
      <c r="BX126" s="115"/>
      <c r="BY126" s="115"/>
      <c r="BZ126" s="115"/>
      <c r="CA126" s="115"/>
      <c r="CB126" s="115"/>
      <c r="CC126" s="115"/>
      <c r="CD126" s="115"/>
      <c r="CE126" s="115"/>
      <c r="CF126" s="115"/>
      <c r="CG126" s="115"/>
      <c r="CH126" s="115"/>
      <c r="CI126" s="115"/>
      <c r="CJ126" s="115"/>
      <c r="CK126" s="115"/>
      <c r="CL126" s="115"/>
      <c r="CM126" s="115"/>
      <c r="CN126" s="115"/>
      <c r="CO126" s="115"/>
      <c r="CP126" s="115"/>
      <c r="CQ126" s="115"/>
      <c r="CR126" s="115"/>
      <c r="CS126" s="115"/>
      <c r="CT126" s="115"/>
      <c r="CU126" s="115"/>
      <c r="CV126" s="115"/>
      <c r="CW126" s="115"/>
      <c r="CX126" s="115"/>
      <c r="CY126" s="115"/>
      <c r="CZ126" s="115"/>
      <c r="DA126" s="115"/>
      <c r="DB126" s="115"/>
      <c r="DC126" s="115"/>
      <c r="DD126" s="115"/>
      <c r="DE126" s="115"/>
      <c r="DF126" s="115"/>
      <c r="DG126" s="115"/>
      <c r="DH126" s="115"/>
      <c r="DI126" s="115"/>
      <c r="DJ126" s="115"/>
      <c r="DK126" s="115"/>
      <c r="DL126" s="115"/>
      <c r="DM126" s="115"/>
      <c r="DN126" s="115"/>
      <c r="DO126" s="115"/>
      <c r="DP126" s="115"/>
      <c r="DQ126" s="115"/>
      <c r="DR126" s="115"/>
      <c r="DS126" s="115"/>
      <c r="DT126" s="115"/>
      <c r="DU126" s="115"/>
      <c r="DV126" s="115"/>
      <c r="DW126" s="115"/>
      <c r="DX126" s="115"/>
      <c r="DY126" s="115"/>
      <c r="DZ126" s="115"/>
      <c r="EA126" s="115"/>
      <c r="EB126" s="115"/>
      <c r="EC126" s="115"/>
      <c r="ED126" s="115"/>
      <c r="EE126" s="115"/>
      <c r="EF126" s="115"/>
      <c r="EG126" s="115"/>
      <c r="EH126" s="115"/>
      <c r="EI126" s="115"/>
    </row>
    <row r="127" spans="1:139" x14ac:dyDescent="0.25">
      <c r="A127" s="99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  <c r="AA127" s="115"/>
      <c r="AB127" s="115"/>
      <c r="AC127" s="115"/>
      <c r="AD127" s="115"/>
      <c r="AE127" s="115"/>
      <c r="AF127" s="115"/>
      <c r="AG127" s="115"/>
      <c r="AH127" s="115"/>
      <c r="AI127" s="115"/>
      <c r="AJ127" s="115"/>
      <c r="AK127" s="115"/>
      <c r="AL127" s="115"/>
      <c r="AM127" s="115"/>
      <c r="AN127" s="115"/>
      <c r="AO127" s="115"/>
      <c r="AP127" s="115"/>
      <c r="AQ127" s="115"/>
      <c r="AR127" s="115"/>
      <c r="AS127" s="115"/>
      <c r="AT127" s="115"/>
      <c r="AU127" s="115"/>
      <c r="AV127" s="115"/>
      <c r="AW127" s="115"/>
      <c r="AX127" s="115"/>
      <c r="AY127" s="115"/>
      <c r="AZ127" s="115"/>
      <c r="BA127" s="115"/>
      <c r="BB127" s="115"/>
      <c r="BC127" s="115"/>
      <c r="BD127" s="115"/>
      <c r="BE127" s="115"/>
      <c r="BF127" s="115"/>
      <c r="BG127" s="115"/>
      <c r="BH127" s="115"/>
      <c r="BI127" s="115"/>
      <c r="BJ127" s="115"/>
      <c r="BK127" s="115"/>
      <c r="BL127" s="115"/>
      <c r="BM127" s="115"/>
      <c r="BN127" s="115"/>
      <c r="BO127" s="115"/>
      <c r="BP127" s="115"/>
      <c r="BQ127" s="115"/>
      <c r="BR127" s="115"/>
      <c r="BS127" s="115"/>
      <c r="BT127" s="115"/>
      <c r="BU127" s="115"/>
      <c r="BV127" s="115"/>
      <c r="BW127" s="115"/>
      <c r="BX127" s="115"/>
      <c r="BY127" s="115"/>
      <c r="BZ127" s="115"/>
      <c r="CA127" s="115"/>
      <c r="CB127" s="115"/>
      <c r="CC127" s="115"/>
      <c r="CD127" s="115"/>
      <c r="CE127" s="115"/>
      <c r="CF127" s="115"/>
      <c r="CG127" s="115"/>
      <c r="CH127" s="115"/>
      <c r="CI127" s="115"/>
      <c r="CJ127" s="115"/>
      <c r="CK127" s="115"/>
      <c r="CL127" s="115"/>
      <c r="CM127" s="115"/>
      <c r="CN127" s="115"/>
      <c r="CO127" s="115"/>
      <c r="CP127" s="115"/>
      <c r="CQ127" s="115"/>
      <c r="CR127" s="115"/>
      <c r="CS127" s="115"/>
      <c r="CT127" s="115"/>
      <c r="CU127" s="115"/>
      <c r="CV127" s="115"/>
      <c r="CW127" s="115"/>
      <c r="CX127" s="115"/>
      <c r="CY127" s="115"/>
      <c r="CZ127" s="115"/>
      <c r="DA127" s="115"/>
      <c r="DB127" s="115"/>
      <c r="DC127" s="115"/>
      <c r="DD127" s="115"/>
      <c r="DE127" s="115"/>
      <c r="DF127" s="115"/>
      <c r="DG127" s="115"/>
      <c r="DH127" s="115"/>
      <c r="DI127" s="115"/>
      <c r="DJ127" s="115"/>
      <c r="DK127" s="115"/>
      <c r="DL127" s="115"/>
      <c r="DM127" s="115"/>
      <c r="DN127" s="115"/>
      <c r="DO127" s="115"/>
      <c r="DP127" s="115"/>
      <c r="DQ127" s="115"/>
      <c r="DR127" s="115"/>
      <c r="DS127" s="115"/>
      <c r="DT127" s="115"/>
      <c r="DU127" s="115"/>
      <c r="DV127" s="115"/>
      <c r="DW127" s="115"/>
      <c r="DX127" s="115"/>
      <c r="DY127" s="115"/>
      <c r="DZ127" s="115"/>
      <c r="EA127" s="115"/>
      <c r="EB127" s="115"/>
      <c r="EC127" s="115"/>
      <c r="ED127" s="115"/>
      <c r="EE127" s="115"/>
      <c r="EF127" s="115"/>
      <c r="EG127" s="115"/>
      <c r="EH127" s="115"/>
      <c r="EI127" s="115"/>
    </row>
    <row r="128" spans="1:139" x14ac:dyDescent="0.25">
      <c r="A128" s="99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  <c r="AA128" s="115"/>
      <c r="AB128" s="115"/>
      <c r="AC128" s="115"/>
      <c r="AD128" s="115"/>
      <c r="AE128" s="115"/>
      <c r="AF128" s="115"/>
      <c r="AG128" s="115"/>
      <c r="AH128" s="115"/>
      <c r="AI128" s="115"/>
      <c r="AJ128" s="115"/>
      <c r="AK128" s="115"/>
      <c r="AL128" s="115"/>
      <c r="AM128" s="115"/>
      <c r="AN128" s="115"/>
      <c r="AO128" s="115"/>
      <c r="AP128" s="115"/>
      <c r="AQ128" s="115"/>
      <c r="AR128" s="115"/>
      <c r="AS128" s="115"/>
      <c r="AT128" s="115"/>
      <c r="AU128" s="115"/>
      <c r="AV128" s="115"/>
      <c r="AW128" s="115"/>
      <c r="AX128" s="115"/>
      <c r="AY128" s="115"/>
      <c r="AZ128" s="115"/>
      <c r="BA128" s="115"/>
      <c r="BB128" s="115"/>
      <c r="BC128" s="115"/>
      <c r="BD128" s="115"/>
      <c r="BE128" s="115"/>
      <c r="BF128" s="115"/>
      <c r="BG128" s="115"/>
      <c r="BH128" s="115"/>
      <c r="BI128" s="115"/>
      <c r="BJ128" s="115"/>
      <c r="BK128" s="115"/>
      <c r="BL128" s="115"/>
      <c r="BM128" s="115"/>
      <c r="BN128" s="115"/>
      <c r="BO128" s="115"/>
      <c r="BP128" s="115"/>
      <c r="BQ128" s="115"/>
      <c r="BR128" s="115"/>
      <c r="BS128" s="115"/>
      <c r="BT128" s="115"/>
      <c r="BU128" s="115"/>
      <c r="BV128" s="115"/>
      <c r="BW128" s="115"/>
      <c r="BX128" s="115"/>
      <c r="BY128" s="115"/>
      <c r="BZ128" s="115"/>
      <c r="CA128" s="115"/>
      <c r="CB128" s="115"/>
      <c r="CC128" s="115"/>
      <c r="CD128" s="115"/>
      <c r="CE128" s="115"/>
      <c r="CF128" s="115"/>
      <c r="CG128" s="115"/>
      <c r="CH128" s="115"/>
      <c r="CI128" s="115"/>
      <c r="CJ128" s="115"/>
      <c r="CK128" s="115"/>
      <c r="CL128" s="115"/>
      <c r="CM128" s="115"/>
      <c r="CN128" s="115"/>
      <c r="CO128" s="115"/>
      <c r="CP128" s="115"/>
      <c r="CQ128" s="115"/>
      <c r="CR128" s="115"/>
      <c r="CS128" s="115"/>
      <c r="CT128" s="115"/>
      <c r="CU128" s="115"/>
      <c r="CV128" s="115"/>
      <c r="CW128" s="115"/>
      <c r="CX128" s="115"/>
      <c r="CY128" s="115"/>
      <c r="CZ128" s="115"/>
      <c r="DA128" s="115"/>
      <c r="DB128" s="115"/>
      <c r="DC128" s="115"/>
      <c r="DD128" s="115"/>
      <c r="DE128" s="115"/>
      <c r="DF128" s="115"/>
      <c r="DG128" s="115"/>
      <c r="DH128" s="115"/>
      <c r="DI128" s="115"/>
      <c r="DJ128" s="115"/>
      <c r="DK128" s="115"/>
      <c r="DL128" s="115"/>
      <c r="DM128" s="115"/>
      <c r="DN128" s="115"/>
      <c r="DO128" s="115"/>
      <c r="DP128" s="115"/>
      <c r="DQ128" s="115"/>
      <c r="DR128" s="115"/>
      <c r="DS128" s="115"/>
      <c r="DT128" s="115"/>
      <c r="DU128" s="115"/>
      <c r="DV128" s="115"/>
      <c r="DW128" s="115"/>
      <c r="DX128" s="115"/>
      <c r="DY128" s="115"/>
      <c r="DZ128" s="115"/>
      <c r="EA128" s="115"/>
      <c r="EB128" s="115"/>
      <c r="EC128" s="115"/>
      <c r="ED128" s="115"/>
      <c r="EE128" s="115"/>
      <c r="EF128" s="115"/>
      <c r="EG128" s="115"/>
      <c r="EH128" s="115"/>
      <c r="EI128" s="115"/>
    </row>
    <row r="129" spans="1:139" x14ac:dyDescent="0.25">
      <c r="A129" s="99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  <c r="AA129" s="115"/>
      <c r="AB129" s="115"/>
      <c r="AC129" s="115"/>
      <c r="AD129" s="115"/>
      <c r="AE129" s="115"/>
      <c r="AF129" s="115"/>
      <c r="AG129" s="115"/>
      <c r="AH129" s="115"/>
      <c r="AI129" s="115"/>
      <c r="AJ129" s="115"/>
      <c r="AK129" s="115"/>
      <c r="AL129" s="115"/>
      <c r="AM129" s="115"/>
      <c r="AN129" s="115"/>
      <c r="AO129" s="115"/>
      <c r="AP129" s="115"/>
      <c r="AQ129" s="115"/>
      <c r="AR129" s="115"/>
      <c r="AS129" s="115"/>
      <c r="AT129" s="115"/>
      <c r="AU129" s="115"/>
      <c r="AV129" s="115"/>
      <c r="AW129" s="115"/>
      <c r="AX129" s="115"/>
      <c r="AY129" s="115"/>
      <c r="AZ129" s="115"/>
      <c r="BA129" s="115"/>
      <c r="BB129" s="115"/>
      <c r="BC129" s="115"/>
      <c r="BD129" s="115"/>
      <c r="BE129" s="115"/>
      <c r="BF129" s="115"/>
      <c r="BG129" s="115"/>
      <c r="BH129" s="115"/>
      <c r="BI129" s="115"/>
      <c r="BJ129" s="115"/>
      <c r="BK129" s="115"/>
      <c r="BL129" s="115"/>
      <c r="BM129" s="115"/>
      <c r="BN129" s="115"/>
      <c r="BO129" s="115"/>
      <c r="BP129" s="115"/>
      <c r="BQ129" s="115"/>
      <c r="BR129" s="115"/>
      <c r="BS129" s="115"/>
      <c r="BT129" s="115"/>
      <c r="BU129" s="115"/>
      <c r="BV129" s="115"/>
      <c r="BW129" s="115"/>
      <c r="BX129" s="115"/>
      <c r="BY129" s="115"/>
      <c r="BZ129" s="115"/>
      <c r="CA129" s="115"/>
      <c r="CB129" s="115"/>
      <c r="CC129" s="115"/>
      <c r="CD129" s="115"/>
      <c r="CE129" s="115"/>
      <c r="CF129" s="115"/>
      <c r="CG129" s="115"/>
      <c r="CH129" s="115"/>
      <c r="CI129" s="115"/>
      <c r="CJ129" s="115"/>
      <c r="CK129" s="115"/>
      <c r="CL129" s="115"/>
      <c r="CM129" s="115"/>
      <c r="CN129" s="115"/>
      <c r="CO129" s="115"/>
      <c r="CP129" s="115"/>
      <c r="CQ129" s="115"/>
      <c r="CR129" s="115"/>
      <c r="CS129" s="115"/>
      <c r="CT129" s="115"/>
      <c r="CU129" s="115"/>
      <c r="CV129" s="115"/>
      <c r="CW129" s="115"/>
      <c r="CX129" s="115"/>
      <c r="CY129" s="115"/>
      <c r="CZ129" s="115"/>
      <c r="DA129" s="115"/>
      <c r="DB129" s="115"/>
      <c r="DC129" s="115"/>
      <c r="DD129" s="115"/>
      <c r="DE129" s="115"/>
      <c r="DF129" s="115"/>
      <c r="DG129" s="115"/>
      <c r="DH129" s="115"/>
      <c r="DI129" s="115"/>
      <c r="DJ129" s="115"/>
      <c r="DK129" s="115"/>
      <c r="DL129" s="115"/>
      <c r="DM129" s="115"/>
      <c r="DN129" s="115"/>
      <c r="DO129" s="115"/>
      <c r="DP129" s="115"/>
      <c r="DQ129" s="115"/>
      <c r="DR129" s="115"/>
      <c r="DS129" s="115"/>
      <c r="DT129" s="115"/>
      <c r="DU129" s="115"/>
      <c r="DV129" s="115"/>
      <c r="DW129" s="115"/>
      <c r="DX129" s="115"/>
      <c r="DY129" s="115"/>
      <c r="DZ129" s="115"/>
      <c r="EA129" s="115"/>
      <c r="EB129" s="115"/>
      <c r="EC129" s="115"/>
      <c r="ED129" s="115"/>
      <c r="EE129" s="115"/>
      <c r="EF129" s="115"/>
      <c r="EG129" s="115"/>
      <c r="EH129" s="115"/>
      <c r="EI129" s="115"/>
    </row>
    <row r="130" spans="1:139" x14ac:dyDescent="0.25">
      <c r="A130" s="99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  <c r="AA130" s="115"/>
      <c r="AB130" s="115"/>
      <c r="AC130" s="115"/>
      <c r="AD130" s="115"/>
      <c r="AE130" s="115"/>
      <c r="AF130" s="115"/>
      <c r="AG130" s="115"/>
      <c r="AH130" s="115"/>
      <c r="AI130" s="115"/>
      <c r="AJ130" s="115"/>
      <c r="AK130" s="115"/>
      <c r="AL130" s="115"/>
      <c r="AM130" s="115"/>
      <c r="AN130" s="115"/>
      <c r="AO130" s="115"/>
      <c r="AP130" s="115"/>
      <c r="AQ130" s="115"/>
      <c r="AR130" s="115"/>
      <c r="AS130" s="115"/>
      <c r="AT130" s="115"/>
      <c r="AU130" s="115"/>
      <c r="AV130" s="115"/>
      <c r="AW130" s="115"/>
      <c r="AX130" s="115"/>
      <c r="AY130" s="115"/>
      <c r="AZ130" s="115"/>
      <c r="BA130" s="115"/>
      <c r="BB130" s="115"/>
      <c r="BC130" s="115"/>
      <c r="BD130" s="115"/>
      <c r="BE130" s="115"/>
      <c r="BF130" s="115"/>
      <c r="BG130" s="115"/>
      <c r="BH130" s="115"/>
      <c r="BI130" s="115"/>
      <c r="BJ130" s="115"/>
      <c r="BK130" s="115"/>
      <c r="BL130" s="115"/>
      <c r="BM130" s="115"/>
      <c r="BN130" s="115"/>
      <c r="BO130" s="115"/>
      <c r="BP130" s="115"/>
      <c r="BQ130" s="115"/>
      <c r="BR130" s="115"/>
      <c r="BS130" s="115"/>
      <c r="BT130" s="115"/>
      <c r="BU130" s="115"/>
      <c r="BV130" s="115"/>
      <c r="BW130" s="115"/>
      <c r="BX130" s="115"/>
      <c r="BY130" s="115"/>
      <c r="BZ130" s="115"/>
      <c r="CA130" s="115"/>
      <c r="CB130" s="115"/>
      <c r="CC130" s="115"/>
      <c r="CD130" s="115"/>
      <c r="CE130" s="115"/>
      <c r="CF130" s="115"/>
      <c r="CG130" s="115"/>
      <c r="CH130" s="115"/>
      <c r="CI130" s="115"/>
      <c r="CJ130" s="115"/>
      <c r="CK130" s="115"/>
      <c r="CL130" s="115"/>
      <c r="CM130" s="115"/>
      <c r="CN130" s="115"/>
      <c r="CO130" s="115"/>
      <c r="CP130" s="115"/>
      <c r="CQ130" s="115"/>
      <c r="CR130" s="115"/>
      <c r="CS130" s="115"/>
      <c r="CT130" s="115"/>
      <c r="CU130" s="115"/>
      <c r="CV130" s="115"/>
      <c r="CW130" s="115"/>
      <c r="CX130" s="115"/>
      <c r="CY130" s="115"/>
      <c r="CZ130" s="115"/>
      <c r="DA130" s="115"/>
      <c r="DB130" s="115"/>
      <c r="DC130" s="115"/>
      <c r="DD130" s="115"/>
      <c r="DE130" s="115"/>
      <c r="DF130" s="115"/>
      <c r="DG130" s="115"/>
      <c r="DH130" s="115"/>
      <c r="DI130" s="115"/>
      <c r="DJ130" s="115"/>
      <c r="DK130" s="115"/>
      <c r="DL130" s="115"/>
      <c r="DM130" s="115"/>
      <c r="DN130" s="115"/>
      <c r="DO130" s="115"/>
      <c r="DP130" s="115"/>
      <c r="DQ130" s="115"/>
      <c r="DR130" s="115"/>
      <c r="DS130" s="115"/>
      <c r="DT130" s="115"/>
      <c r="DU130" s="115"/>
      <c r="DV130" s="115"/>
      <c r="DW130" s="115"/>
      <c r="DX130" s="115"/>
      <c r="DY130" s="115"/>
      <c r="DZ130" s="115"/>
      <c r="EA130" s="115"/>
      <c r="EB130" s="115"/>
      <c r="EC130" s="115"/>
      <c r="ED130" s="115"/>
      <c r="EE130" s="115"/>
      <c r="EF130" s="115"/>
      <c r="EG130" s="115"/>
      <c r="EH130" s="115"/>
      <c r="EI130" s="115"/>
    </row>
    <row r="131" spans="1:139" x14ac:dyDescent="0.25">
      <c r="A131" s="99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  <c r="AA131" s="115"/>
      <c r="AB131" s="115"/>
      <c r="AC131" s="115"/>
      <c r="AD131" s="115"/>
      <c r="AE131" s="115"/>
      <c r="AF131" s="115"/>
      <c r="AG131" s="115"/>
      <c r="AH131" s="115"/>
      <c r="AI131" s="115"/>
      <c r="AJ131" s="115"/>
      <c r="AK131" s="115"/>
      <c r="AL131" s="115"/>
      <c r="AM131" s="115"/>
      <c r="AN131" s="115"/>
      <c r="AO131" s="115"/>
      <c r="AP131" s="115"/>
      <c r="AQ131" s="115"/>
      <c r="AR131" s="115"/>
      <c r="AS131" s="115"/>
      <c r="AT131" s="115"/>
      <c r="AU131" s="115"/>
      <c r="AV131" s="115"/>
      <c r="AW131" s="115"/>
      <c r="AX131" s="115"/>
      <c r="AY131" s="115"/>
      <c r="AZ131" s="115"/>
      <c r="BA131" s="115"/>
      <c r="BB131" s="115"/>
      <c r="BC131" s="115"/>
      <c r="BD131" s="115"/>
      <c r="BE131" s="115"/>
      <c r="BF131" s="115"/>
      <c r="BG131" s="115"/>
      <c r="BH131" s="115"/>
      <c r="BI131" s="115"/>
      <c r="BJ131" s="115"/>
      <c r="BK131" s="115"/>
      <c r="BL131" s="115"/>
      <c r="BM131" s="115"/>
      <c r="BN131" s="115"/>
      <c r="BO131" s="115"/>
      <c r="BP131" s="115"/>
      <c r="BQ131" s="115"/>
      <c r="BR131" s="115"/>
      <c r="BS131" s="115"/>
      <c r="BT131" s="115"/>
      <c r="BU131" s="115"/>
      <c r="BV131" s="115"/>
      <c r="BW131" s="115"/>
      <c r="BX131" s="115"/>
      <c r="BY131" s="115"/>
      <c r="BZ131" s="115"/>
      <c r="CA131" s="115"/>
      <c r="CB131" s="115"/>
      <c r="CC131" s="115"/>
      <c r="CD131" s="115"/>
      <c r="CE131" s="115"/>
      <c r="CF131" s="115"/>
      <c r="CG131" s="115"/>
      <c r="CH131" s="115"/>
      <c r="CI131" s="115"/>
      <c r="CJ131" s="115"/>
      <c r="CK131" s="115"/>
      <c r="CL131" s="115"/>
      <c r="CM131" s="115"/>
      <c r="CN131" s="115"/>
      <c r="CO131" s="115"/>
      <c r="CP131" s="115"/>
      <c r="CQ131" s="115"/>
      <c r="CR131" s="115"/>
      <c r="CS131" s="115"/>
      <c r="CT131" s="115"/>
      <c r="CU131" s="115"/>
      <c r="CV131" s="115"/>
      <c r="CW131" s="115"/>
      <c r="CX131" s="115"/>
      <c r="CY131" s="115"/>
      <c r="CZ131" s="115"/>
      <c r="DA131" s="115"/>
      <c r="DB131" s="115"/>
      <c r="DC131" s="115"/>
      <c r="DD131" s="115"/>
      <c r="DE131" s="115"/>
      <c r="DF131" s="115"/>
      <c r="DG131" s="115"/>
      <c r="DH131" s="115"/>
      <c r="DI131" s="115"/>
      <c r="DJ131" s="115"/>
      <c r="DK131" s="115"/>
      <c r="DL131" s="115"/>
      <c r="DM131" s="115"/>
      <c r="DN131" s="115"/>
      <c r="DO131" s="115"/>
      <c r="DP131" s="115"/>
      <c r="DQ131" s="115"/>
      <c r="DR131" s="115"/>
      <c r="DS131" s="115"/>
      <c r="DT131" s="115"/>
      <c r="DU131" s="115"/>
      <c r="DV131" s="115"/>
      <c r="DW131" s="115"/>
      <c r="DX131" s="115"/>
      <c r="DY131" s="115"/>
      <c r="DZ131" s="115"/>
      <c r="EA131" s="115"/>
      <c r="EB131" s="115"/>
      <c r="EC131" s="115"/>
      <c r="ED131" s="115"/>
      <c r="EE131" s="115"/>
      <c r="EF131" s="115"/>
      <c r="EG131" s="115"/>
      <c r="EH131" s="115"/>
      <c r="EI131" s="115"/>
    </row>
    <row r="132" spans="1:139" x14ac:dyDescent="0.25">
      <c r="A132" s="99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  <c r="AA132" s="115"/>
      <c r="AB132" s="115"/>
      <c r="AC132" s="115"/>
      <c r="AD132" s="115"/>
      <c r="AE132" s="115"/>
      <c r="AF132" s="115"/>
      <c r="AG132" s="115"/>
      <c r="AH132" s="115"/>
      <c r="AI132" s="115"/>
      <c r="AJ132" s="115"/>
      <c r="AK132" s="115"/>
      <c r="AL132" s="115"/>
      <c r="AM132" s="115"/>
      <c r="AN132" s="115"/>
      <c r="AO132" s="115"/>
      <c r="AP132" s="115"/>
      <c r="AQ132" s="115"/>
      <c r="AR132" s="115"/>
      <c r="AS132" s="115"/>
      <c r="AT132" s="115"/>
      <c r="AU132" s="115"/>
      <c r="AV132" s="115"/>
      <c r="AW132" s="115"/>
      <c r="AX132" s="115"/>
      <c r="AY132" s="115"/>
      <c r="AZ132" s="115"/>
      <c r="BA132" s="115"/>
      <c r="BB132" s="115"/>
      <c r="BC132" s="115"/>
      <c r="BD132" s="115"/>
      <c r="BE132" s="115"/>
      <c r="BF132" s="115"/>
      <c r="BG132" s="115"/>
      <c r="BH132" s="115"/>
      <c r="BI132" s="115"/>
      <c r="BJ132" s="115"/>
      <c r="BK132" s="115"/>
      <c r="BL132" s="115"/>
      <c r="BM132" s="115"/>
      <c r="BN132" s="115"/>
      <c r="BO132" s="115"/>
      <c r="BP132" s="115"/>
      <c r="BQ132" s="115"/>
      <c r="BR132" s="115"/>
      <c r="BS132" s="115"/>
      <c r="BT132" s="115"/>
      <c r="BU132" s="115"/>
      <c r="BV132" s="115"/>
      <c r="BW132" s="115"/>
      <c r="BX132" s="115"/>
      <c r="BY132" s="115"/>
      <c r="BZ132" s="115"/>
      <c r="CA132" s="115"/>
      <c r="CB132" s="115"/>
      <c r="CC132" s="115"/>
      <c r="CD132" s="115"/>
      <c r="CE132" s="115"/>
      <c r="CF132" s="115"/>
      <c r="CG132" s="115"/>
      <c r="CH132" s="115"/>
      <c r="CI132" s="115"/>
      <c r="CJ132" s="115"/>
      <c r="CK132" s="115"/>
      <c r="CL132" s="115"/>
      <c r="CM132" s="115"/>
      <c r="CN132" s="115"/>
      <c r="CO132" s="115"/>
      <c r="CP132" s="115"/>
      <c r="CQ132" s="115"/>
      <c r="CR132" s="115"/>
      <c r="CS132" s="115"/>
      <c r="CT132" s="115"/>
      <c r="CU132" s="115"/>
      <c r="CV132" s="115"/>
      <c r="CW132" s="115"/>
      <c r="CX132" s="115"/>
      <c r="CY132" s="115"/>
      <c r="CZ132" s="115"/>
      <c r="DA132" s="115"/>
      <c r="DB132" s="115"/>
      <c r="DC132" s="115"/>
      <c r="DD132" s="115"/>
      <c r="DE132" s="115"/>
      <c r="DF132" s="115"/>
      <c r="DG132" s="115"/>
      <c r="DH132" s="115"/>
      <c r="DI132" s="115"/>
      <c r="DJ132" s="115"/>
      <c r="DK132" s="115"/>
      <c r="DL132" s="115"/>
      <c r="DM132" s="115"/>
      <c r="DN132" s="115"/>
      <c r="DO132" s="115"/>
      <c r="DP132" s="115"/>
      <c r="DQ132" s="115"/>
      <c r="DR132" s="115"/>
      <c r="DS132" s="115"/>
      <c r="DT132" s="115"/>
      <c r="DU132" s="115"/>
      <c r="DV132" s="115"/>
      <c r="DW132" s="115"/>
      <c r="DX132" s="115"/>
      <c r="DY132" s="115"/>
      <c r="DZ132" s="115"/>
      <c r="EA132" s="115"/>
      <c r="EB132" s="115"/>
      <c r="EC132" s="115"/>
      <c r="ED132" s="115"/>
      <c r="EE132" s="115"/>
      <c r="EF132" s="115"/>
      <c r="EG132" s="115"/>
      <c r="EH132" s="115"/>
      <c r="EI132" s="115"/>
    </row>
  </sheetData>
  <mergeCells count="18">
    <mergeCell ref="FT4:GE4"/>
    <mergeCell ref="AR4:BC4"/>
    <mergeCell ref="CZ4:DK4"/>
    <mergeCell ref="CN4:CY4"/>
    <mergeCell ref="CB4:CM4"/>
    <mergeCell ref="BP4:CA4"/>
    <mergeCell ref="BD4:BO4"/>
    <mergeCell ref="A6:A14"/>
    <mergeCell ref="A15:A23"/>
    <mergeCell ref="A24:A32"/>
    <mergeCell ref="D4:O4"/>
    <mergeCell ref="FH4:FS4"/>
    <mergeCell ref="EV4:FG4"/>
    <mergeCell ref="EJ4:EU4"/>
    <mergeCell ref="DX4:EI4"/>
    <mergeCell ref="DL4:DW4"/>
    <mergeCell ref="AF4:AQ4"/>
    <mergeCell ref="T4:AE4"/>
  </mergeCells>
  <pageMargins left="0.7" right="0.7" top="0.75" bottom="0.75" header="0.3" footer="0.3"/>
  <pageSetup orientation="portrait" horizontalDpi="4294967295" verticalDpi="4294967295" r:id="rId1"/>
  <ignoredErrors>
    <ignoredError sqref="L10:L29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76"/>
  <sheetViews>
    <sheetView showGridLines="0" workbookViewId="0">
      <selection activeCell="C18" sqref="C18"/>
    </sheetView>
  </sheetViews>
  <sheetFormatPr baseColWidth="10" defaultRowHeight="12" x14ac:dyDescent="0.2"/>
  <cols>
    <col min="1" max="1" width="11.5703125" style="188" bestFit="1" customWidth="1"/>
    <col min="2" max="2" width="11.42578125" style="187"/>
    <col min="3" max="25" width="9.7109375" style="187" customWidth="1"/>
    <col min="26" max="26" width="13.140625" style="187" bestFit="1" customWidth="1"/>
    <col min="27" max="28" width="11.42578125" style="187"/>
    <col min="29" max="29" width="11.5703125" style="188" bestFit="1" customWidth="1"/>
    <col min="30" max="30" width="11.42578125" style="187"/>
    <col min="31" max="53" width="9.7109375" style="189" customWidth="1"/>
    <col min="54" max="16384" width="11.42578125" style="187"/>
  </cols>
  <sheetData>
    <row r="1" spans="1:68" ht="28.5" x14ac:dyDescent="0.45">
      <c r="A1" s="186" t="s">
        <v>131</v>
      </c>
    </row>
    <row r="3" spans="1:68" s="191" customFormat="1" ht="15.75" x14ac:dyDescent="0.25">
      <c r="A3" s="190" t="s">
        <v>120</v>
      </c>
      <c r="N3" s="190" t="s">
        <v>121</v>
      </c>
      <c r="AA3" s="190" t="s">
        <v>122</v>
      </c>
      <c r="AM3" s="192"/>
      <c r="AN3" s="190" t="s">
        <v>123</v>
      </c>
      <c r="AZ3" s="192"/>
      <c r="BA3" s="190" t="s">
        <v>124</v>
      </c>
      <c r="BM3" s="190" t="s">
        <v>125</v>
      </c>
    </row>
    <row r="4" spans="1:68" s="195" customFormat="1" ht="24" x14ac:dyDescent="0.25">
      <c r="A4" s="193" t="s">
        <v>126</v>
      </c>
      <c r="B4" s="194" t="s">
        <v>127</v>
      </c>
      <c r="C4" s="194" t="s">
        <v>128</v>
      </c>
      <c r="D4" s="194" t="s">
        <v>129</v>
      </c>
      <c r="N4" s="193" t="s">
        <v>126</v>
      </c>
      <c r="O4" s="194" t="s">
        <v>127</v>
      </c>
      <c r="P4" s="194" t="s">
        <v>128</v>
      </c>
      <c r="Q4" s="194" t="s">
        <v>129</v>
      </c>
      <c r="AA4" s="193" t="s">
        <v>126</v>
      </c>
      <c r="AB4" s="194" t="s">
        <v>127</v>
      </c>
      <c r="AC4" s="194" t="s">
        <v>128</v>
      </c>
      <c r="AD4" s="194" t="s">
        <v>129</v>
      </c>
      <c r="AN4" s="193" t="s">
        <v>126</v>
      </c>
      <c r="AO4" s="194" t="s">
        <v>127</v>
      </c>
      <c r="AP4" s="194" t="s">
        <v>128</v>
      </c>
      <c r="AQ4" s="194" t="s">
        <v>129</v>
      </c>
      <c r="BA4" s="193" t="s">
        <v>126</v>
      </c>
      <c r="BB4" s="194" t="s">
        <v>127</v>
      </c>
      <c r="BC4" s="194" t="s">
        <v>128</v>
      </c>
      <c r="BD4" s="194" t="s">
        <v>129</v>
      </c>
      <c r="BM4" s="193" t="s">
        <v>126</v>
      </c>
      <c r="BN4" s="194" t="s">
        <v>127</v>
      </c>
      <c r="BO4" s="194" t="s">
        <v>128</v>
      </c>
      <c r="BP4" s="194" t="s">
        <v>129</v>
      </c>
    </row>
    <row r="5" spans="1:68" x14ac:dyDescent="0.2">
      <c r="A5" s="196">
        <v>1</v>
      </c>
      <c r="B5" s="197">
        <f t="shared" ref="B5:B13" si="0">+COUNTIF($AE$22:$BA$376,A5)</f>
        <v>2358</v>
      </c>
      <c r="C5" s="198">
        <f>+B5/B$14</f>
        <v>0.28882900538951495</v>
      </c>
      <c r="D5" s="198">
        <f>+LOG10(A5+1)-LOG10(A5)</f>
        <v>0.3010299956639812</v>
      </c>
      <c r="N5" s="196">
        <v>1</v>
      </c>
      <c r="O5" s="197">
        <f>+COUNTIF($AE$370:$BA$375,N5)</f>
        <v>26</v>
      </c>
      <c r="P5" s="198">
        <f t="shared" ref="P5:P13" si="1">+O5/O$14</f>
        <v>0.18840579710144928</v>
      </c>
      <c r="Q5" s="198">
        <f>+LOG10(N5+1)-LOG10(N5)</f>
        <v>0.3010299956639812</v>
      </c>
      <c r="AA5" s="196">
        <v>1</v>
      </c>
      <c r="AB5" s="197">
        <f>+COUNTIF($AE$358:$BA$369,AA5)</f>
        <v>70</v>
      </c>
      <c r="AC5" s="198">
        <f t="shared" ref="AC5:AC13" si="2">+AB5/AB$14</f>
        <v>0.25362318840579712</v>
      </c>
      <c r="AD5" s="198">
        <f>+LOG10(AA5+1)-LOG10(AA5)</f>
        <v>0.3010299956639812</v>
      </c>
      <c r="AE5" s="187"/>
      <c r="AF5" s="187"/>
      <c r="AG5" s="187"/>
      <c r="AH5" s="187"/>
      <c r="AI5" s="187"/>
      <c r="AJ5" s="187"/>
      <c r="AK5" s="187"/>
      <c r="AL5" s="187"/>
      <c r="AN5" s="196">
        <v>1</v>
      </c>
      <c r="AO5" s="197">
        <f>+COUNTIF($AE$346:$BA$357,AN5)</f>
        <v>102</v>
      </c>
      <c r="AP5" s="198">
        <f>+AO5/AO$14</f>
        <v>0.36956521739130432</v>
      </c>
      <c r="AQ5" s="198">
        <f>+LOG10(AN5+1)-LOG10(AN5)</f>
        <v>0.3010299956639812</v>
      </c>
      <c r="AR5" s="187"/>
      <c r="AS5" s="187"/>
      <c r="AT5" s="187"/>
      <c r="AU5" s="187"/>
      <c r="AV5" s="187"/>
      <c r="AW5" s="187"/>
      <c r="AX5" s="187"/>
      <c r="AY5" s="187"/>
      <c r="BA5" s="196">
        <v>1</v>
      </c>
      <c r="BB5" s="197">
        <f>+COUNTIF($AE$334:$BA$345,BA5)</f>
        <v>73</v>
      </c>
      <c r="BC5" s="198">
        <f>+BB5/BB$14</f>
        <v>0.26449275362318841</v>
      </c>
      <c r="BD5" s="198">
        <f>+LOG10(BA5+1)-LOG10(BA5)</f>
        <v>0.3010299956639812</v>
      </c>
      <c r="BM5" s="196">
        <v>1</v>
      </c>
      <c r="BN5" s="197">
        <f>+COUNTIF($AE$322:$BA$333,BM5)</f>
        <v>52</v>
      </c>
      <c r="BO5" s="198">
        <f>+BN5/BN$14</f>
        <v>0.18840579710144928</v>
      </c>
      <c r="BP5" s="198">
        <f>+LOG10(BM5+1)-LOG10(BM5)</f>
        <v>0.3010299956639812</v>
      </c>
    </row>
    <row r="6" spans="1:68" x14ac:dyDescent="0.2">
      <c r="A6" s="199">
        <v>2</v>
      </c>
      <c r="B6" s="200">
        <f t="shared" si="0"/>
        <v>1763</v>
      </c>
      <c r="C6" s="201">
        <f t="shared" ref="C6:C13" si="3">+B6/B$14</f>
        <v>0.21594806467417932</v>
      </c>
      <c r="D6" s="201">
        <f t="shared" ref="D6:D13" si="4">+LOG10(A6+1)-LOG10(A6)</f>
        <v>0.17609125905568124</v>
      </c>
      <c r="N6" s="199">
        <v>2</v>
      </c>
      <c r="O6" s="200">
        <f t="shared" ref="O6:O13" si="5">+COUNTIF($AE$370:$BA$375,N6)</f>
        <v>48</v>
      </c>
      <c r="P6" s="201">
        <f t="shared" si="1"/>
        <v>0.34782608695652173</v>
      </c>
      <c r="Q6" s="201">
        <f t="shared" ref="Q6:Q13" si="6">+LOG10(N6+1)-LOG10(N6)</f>
        <v>0.17609125905568124</v>
      </c>
      <c r="AA6" s="199">
        <v>2</v>
      </c>
      <c r="AB6" s="200">
        <f t="shared" ref="AB6:AB13" si="7">+COUNTIF($AE$358:$BA$369,AA6)</f>
        <v>85</v>
      </c>
      <c r="AC6" s="201">
        <f t="shared" si="2"/>
        <v>0.3079710144927536</v>
      </c>
      <c r="AD6" s="201">
        <f t="shared" ref="AD6:AD13" si="8">+LOG10(AA6+1)-LOG10(AA6)</f>
        <v>0.17609125905568124</v>
      </c>
      <c r="AE6" s="187"/>
      <c r="AF6" s="187"/>
      <c r="AG6" s="187"/>
      <c r="AH6" s="187"/>
      <c r="AI6" s="187"/>
      <c r="AJ6" s="187"/>
      <c r="AK6" s="187"/>
      <c r="AL6" s="187"/>
      <c r="AN6" s="199">
        <v>2</v>
      </c>
      <c r="AO6" s="200">
        <f t="shared" ref="AO6:AO13" si="9">+COUNTIF($AE$346:$BA$357,AN6)</f>
        <v>53</v>
      </c>
      <c r="AP6" s="201">
        <f t="shared" ref="AP6:AP13" si="10">+AO6/AO$14</f>
        <v>0.19202898550724637</v>
      </c>
      <c r="AQ6" s="201">
        <f t="shared" ref="AQ6:AQ13" si="11">+LOG10(AN6+1)-LOG10(AN6)</f>
        <v>0.17609125905568124</v>
      </c>
      <c r="AR6" s="187"/>
      <c r="AS6" s="187"/>
      <c r="AT6" s="187"/>
      <c r="AU6" s="187"/>
      <c r="AV6" s="187"/>
      <c r="AW6" s="187"/>
      <c r="AX6" s="187"/>
      <c r="AY6" s="187"/>
      <c r="BA6" s="199">
        <v>2</v>
      </c>
      <c r="BB6" s="200">
        <f t="shared" ref="BB6:BB13" si="12">+COUNTIF($AE$334:$BA$345,BA6)</f>
        <v>53</v>
      </c>
      <c r="BC6" s="201">
        <f t="shared" ref="BC6:BC13" si="13">+BB6/BB$14</f>
        <v>0.19202898550724637</v>
      </c>
      <c r="BD6" s="201">
        <f t="shared" ref="BD6:BD13" si="14">+LOG10(BA6+1)-LOG10(BA6)</f>
        <v>0.17609125905568124</v>
      </c>
      <c r="BM6" s="199">
        <v>2</v>
      </c>
      <c r="BN6" s="200">
        <f t="shared" ref="BN6:BN13" si="15">+COUNTIF($AE$322:$BA$333,BM6)</f>
        <v>49</v>
      </c>
      <c r="BO6" s="201">
        <f t="shared" ref="BO6:BO13" si="16">+BN6/BN$14</f>
        <v>0.17753623188405798</v>
      </c>
      <c r="BP6" s="201">
        <f t="shared" ref="BP6:BP13" si="17">+LOG10(BM6+1)-LOG10(BM6)</f>
        <v>0.17609125905568124</v>
      </c>
    </row>
    <row r="7" spans="1:68" x14ac:dyDescent="0.2">
      <c r="A7" s="199">
        <v>3</v>
      </c>
      <c r="B7" s="200">
        <f t="shared" si="0"/>
        <v>1361</v>
      </c>
      <c r="C7" s="201">
        <f t="shared" si="3"/>
        <v>0.16670749632533072</v>
      </c>
      <c r="D7" s="201">
        <f t="shared" si="4"/>
        <v>0.12493873660829996</v>
      </c>
      <c r="N7" s="199">
        <v>3</v>
      </c>
      <c r="O7" s="200">
        <f t="shared" si="5"/>
        <v>22</v>
      </c>
      <c r="P7" s="201">
        <f t="shared" si="1"/>
        <v>0.15942028985507245</v>
      </c>
      <c r="Q7" s="201">
        <f t="shared" si="6"/>
        <v>0.12493873660829996</v>
      </c>
      <c r="AA7" s="199">
        <v>3</v>
      </c>
      <c r="AB7" s="200">
        <f t="shared" si="7"/>
        <v>27</v>
      </c>
      <c r="AC7" s="201">
        <f t="shared" si="2"/>
        <v>9.7826086956521743E-2</v>
      </c>
      <c r="AD7" s="201">
        <f t="shared" si="8"/>
        <v>0.12493873660829996</v>
      </c>
      <c r="AE7" s="187"/>
      <c r="AF7" s="187"/>
      <c r="AG7" s="187"/>
      <c r="AH7" s="187"/>
      <c r="AI7" s="187"/>
      <c r="AJ7" s="187"/>
      <c r="AK7" s="187"/>
      <c r="AL7" s="187"/>
      <c r="AN7" s="199">
        <v>3</v>
      </c>
      <c r="AO7" s="200">
        <f t="shared" si="9"/>
        <v>32</v>
      </c>
      <c r="AP7" s="201">
        <f t="shared" si="10"/>
        <v>0.11594202898550725</v>
      </c>
      <c r="AQ7" s="201">
        <f t="shared" si="11"/>
        <v>0.12493873660829996</v>
      </c>
      <c r="AR7" s="187"/>
      <c r="AS7" s="187"/>
      <c r="AT7" s="187"/>
      <c r="AU7" s="187"/>
      <c r="AV7" s="187"/>
      <c r="AW7" s="187"/>
      <c r="AX7" s="187"/>
      <c r="AY7" s="187"/>
      <c r="BA7" s="199">
        <v>3</v>
      </c>
      <c r="BB7" s="200">
        <f t="shared" si="12"/>
        <v>41</v>
      </c>
      <c r="BC7" s="201">
        <f t="shared" si="13"/>
        <v>0.14855072463768115</v>
      </c>
      <c r="BD7" s="201">
        <f t="shared" si="14"/>
        <v>0.12493873660829996</v>
      </c>
      <c r="BM7" s="199">
        <v>3</v>
      </c>
      <c r="BN7" s="200">
        <f t="shared" si="15"/>
        <v>69</v>
      </c>
      <c r="BO7" s="201">
        <f t="shared" si="16"/>
        <v>0.25</v>
      </c>
      <c r="BP7" s="201">
        <f t="shared" si="17"/>
        <v>0.12493873660829996</v>
      </c>
    </row>
    <row r="8" spans="1:68" x14ac:dyDescent="0.2">
      <c r="A8" s="199">
        <v>4</v>
      </c>
      <c r="B8" s="200">
        <f t="shared" si="0"/>
        <v>963</v>
      </c>
      <c r="C8" s="201">
        <f t="shared" si="3"/>
        <v>0.11795688388045077</v>
      </c>
      <c r="D8" s="201">
        <f t="shared" si="4"/>
        <v>9.6910013008056461E-2</v>
      </c>
      <c r="N8" s="199">
        <v>4</v>
      </c>
      <c r="O8" s="200">
        <f t="shared" si="5"/>
        <v>13</v>
      </c>
      <c r="P8" s="201">
        <f t="shared" si="1"/>
        <v>9.420289855072464E-2</v>
      </c>
      <c r="Q8" s="201">
        <f t="shared" si="6"/>
        <v>9.6910013008056461E-2</v>
      </c>
      <c r="AA8" s="199">
        <v>4</v>
      </c>
      <c r="AB8" s="200">
        <f t="shared" si="7"/>
        <v>44</v>
      </c>
      <c r="AC8" s="201">
        <f t="shared" si="2"/>
        <v>0.15942028985507245</v>
      </c>
      <c r="AD8" s="201">
        <f t="shared" si="8"/>
        <v>9.6910013008056461E-2</v>
      </c>
      <c r="AE8" s="187"/>
      <c r="AF8" s="187"/>
      <c r="AG8" s="187"/>
      <c r="AH8" s="187"/>
      <c r="AI8" s="187"/>
      <c r="AJ8" s="187"/>
      <c r="AK8" s="187"/>
      <c r="AL8" s="187"/>
      <c r="AN8" s="199">
        <v>4</v>
      </c>
      <c r="AO8" s="200">
        <f t="shared" si="9"/>
        <v>15</v>
      </c>
      <c r="AP8" s="201">
        <f t="shared" si="10"/>
        <v>5.434782608695652E-2</v>
      </c>
      <c r="AQ8" s="201">
        <f t="shared" si="11"/>
        <v>9.6910013008056461E-2</v>
      </c>
      <c r="AR8" s="187"/>
      <c r="AS8" s="187"/>
      <c r="AT8" s="187"/>
      <c r="AU8" s="187"/>
      <c r="AV8" s="187"/>
      <c r="AW8" s="187"/>
      <c r="AX8" s="187"/>
      <c r="AY8" s="187"/>
      <c r="BA8" s="199">
        <v>4</v>
      </c>
      <c r="BB8" s="200">
        <f t="shared" si="12"/>
        <v>31</v>
      </c>
      <c r="BC8" s="201">
        <f t="shared" si="13"/>
        <v>0.11231884057971014</v>
      </c>
      <c r="BD8" s="201">
        <f t="shared" si="14"/>
        <v>9.6910013008056461E-2</v>
      </c>
      <c r="BM8" s="199">
        <v>4</v>
      </c>
      <c r="BN8" s="200">
        <f t="shared" si="15"/>
        <v>30</v>
      </c>
      <c r="BO8" s="201">
        <f t="shared" si="16"/>
        <v>0.10869565217391304</v>
      </c>
      <c r="BP8" s="201">
        <f t="shared" si="17"/>
        <v>9.6910013008056461E-2</v>
      </c>
    </row>
    <row r="9" spans="1:68" x14ac:dyDescent="0.2">
      <c r="A9" s="199">
        <v>5</v>
      </c>
      <c r="B9" s="200">
        <f t="shared" si="0"/>
        <v>602</v>
      </c>
      <c r="C9" s="201">
        <f t="shared" si="3"/>
        <v>7.373836354728075E-2</v>
      </c>
      <c r="D9" s="201">
        <f t="shared" si="4"/>
        <v>7.9181246047624776E-2</v>
      </c>
      <c r="N9" s="199">
        <v>5</v>
      </c>
      <c r="O9" s="200">
        <f t="shared" si="5"/>
        <v>10</v>
      </c>
      <c r="P9" s="201">
        <f t="shared" si="1"/>
        <v>7.2463768115942032E-2</v>
      </c>
      <c r="Q9" s="201">
        <f t="shared" si="6"/>
        <v>7.9181246047624776E-2</v>
      </c>
      <c r="AA9" s="199">
        <v>5</v>
      </c>
      <c r="AB9" s="200">
        <f t="shared" si="7"/>
        <v>14</v>
      </c>
      <c r="AC9" s="201">
        <f t="shared" si="2"/>
        <v>5.0724637681159424E-2</v>
      </c>
      <c r="AD9" s="201">
        <f t="shared" si="8"/>
        <v>7.9181246047624776E-2</v>
      </c>
      <c r="AE9" s="187"/>
      <c r="AF9" s="187"/>
      <c r="AG9" s="187"/>
      <c r="AH9" s="187"/>
      <c r="AI9" s="187"/>
      <c r="AJ9" s="187"/>
      <c r="AK9" s="187"/>
      <c r="AL9" s="187"/>
      <c r="AN9" s="199">
        <v>5</v>
      </c>
      <c r="AO9" s="200">
        <f t="shared" si="9"/>
        <v>14</v>
      </c>
      <c r="AP9" s="201">
        <f t="shared" si="10"/>
        <v>5.0724637681159424E-2</v>
      </c>
      <c r="AQ9" s="201">
        <f t="shared" si="11"/>
        <v>7.9181246047624776E-2</v>
      </c>
      <c r="AR9" s="187"/>
      <c r="AS9" s="187"/>
      <c r="AT9" s="187"/>
      <c r="AU9" s="187"/>
      <c r="AV9" s="187"/>
      <c r="AW9" s="187"/>
      <c r="AX9" s="187"/>
      <c r="AY9" s="187"/>
      <c r="BA9" s="199">
        <v>5</v>
      </c>
      <c r="BB9" s="200">
        <f t="shared" si="12"/>
        <v>19</v>
      </c>
      <c r="BC9" s="201">
        <f t="shared" si="13"/>
        <v>6.8840579710144928E-2</v>
      </c>
      <c r="BD9" s="201">
        <f t="shared" si="14"/>
        <v>7.9181246047624776E-2</v>
      </c>
      <c r="BM9" s="199">
        <v>5</v>
      </c>
      <c r="BN9" s="200">
        <f t="shared" si="15"/>
        <v>31</v>
      </c>
      <c r="BO9" s="201">
        <f t="shared" si="16"/>
        <v>0.11231884057971014</v>
      </c>
      <c r="BP9" s="201">
        <f t="shared" si="17"/>
        <v>7.9181246047624776E-2</v>
      </c>
    </row>
    <row r="10" spans="1:68" x14ac:dyDescent="0.2">
      <c r="A10" s="199">
        <v>6</v>
      </c>
      <c r="B10" s="200">
        <f t="shared" si="0"/>
        <v>378</v>
      </c>
      <c r="C10" s="201">
        <f t="shared" si="3"/>
        <v>4.6300832925036749E-2</v>
      </c>
      <c r="D10" s="201">
        <f t="shared" si="4"/>
        <v>6.6946789630613179E-2</v>
      </c>
      <c r="N10" s="199">
        <v>6</v>
      </c>
      <c r="O10" s="200">
        <f t="shared" si="5"/>
        <v>8</v>
      </c>
      <c r="P10" s="201">
        <f t="shared" si="1"/>
        <v>5.7971014492753624E-2</v>
      </c>
      <c r="Q10" s="201">
        <f t="shared" si="6"/>
        <v>6.6946789630613179E-2</v>
      </c>
      <c r="AA10" s="199">
        <v>6</v>
      </c>
      <c r="AB10" s="200">
        <f t="shared" si="7"/>
        <v>10</v>
      </c>
      <c r="AC10" s="201">
        <f t="shared" si="2"/>
        <v>3.6231884057971016E-2</v>
      </c>
      <c r="AD10" s="201">
        <f t="shared" si="8"/>
        <v>6.6946789630613179E-2</v>
      </c>
      <c r="AE10" s="187"/>
      <c r="AF10" s="187"/>
      <c r="AG10" s="187"/>
      <c r="AH10" s="187"/>
      <c r="AI10" s="187"/>
      <c r="AJ10" s="187"/>
      <c r="AK10" s="187"/>
      <c r="AL10" s="187"/>
      <c r="AN10" s="199">
        <v>6</v>
      </c>
      <c r="AO10" s="200">
        <f t="shared" si="9"/>
        <v>18</v>
      </c>
      <c r="AP10" s="201">
        <f t="shared" si="10"/>
        <v>6.5217391304347824E-2</v>
      </c>
      <c r="AQ10" s="201">
        <f t="shared" si="11"/>
        <v>6.6946789630613179E-2</v>
      </c>
      <c r="AR10" s="187"/>
      <c r="AS10" s="187"/>
      <c r="AT10" s="187"/>
      <c r="AU10" s="187"/>
      <c r="AV10" s="187"/>
      <c r="AW10" s="187"/>
      <c r="AX10" s="187"/>
      <c r="AY10" s="187"/>
      <c r="BA10" s="199">
        <v>6</v>
      </c>
      <c r="BB10" s="200">
        <f t="shared" si="12"/>
        <v>14</v>
      </c>
      <c r="BC10" s="201">
        <f t="shared" si="13"/>
        <v>5.0724637681159424E-2</v>
      </c>
      <c r="BD10" s="201">
        <f t="shared" si="14"/>
        <v>6.6946789630613179E-2</v>
      </c>
      <c r="BM10" s="199">
        <v>6</v>
      </c>
      <c r="BN10" s="200">
        <f t="shared" si="15"/>
        <v>17</v>
      </c>
      <c r="BO10" s="201">
        <f t="shared" si="16"/>
        <v>6.1594202898550728E-2</v>
      </c>
      <c r="BP10" s="201">
        <f t="shared" si="17"/>
        <v>6.6946789630613179E-2</v>
      </c>
    </row>
    <row r="11" spans="1:68" x14ac:dyDescent="0.2">
      <c r="A11" s="199">
        <v>7</v>
      </c>
      <c r="B11" s="200">
        <f t="shared" si="0"/>
        <v>261</v>
      </c>
      <c r="C11" s="201">
        <f t="shared" si="3"/>
        <v>3.1969622733953942E-2</v>
      </c>
      <c r="D11" s="201">
        <f t="shared" si="4"/>
        <v>5.7991946977686726E-2</v>
      </c>
      <c r="N11" s="199">
        <v>7</v>
      </c>
      <c r="O11" s="200">
        <f t="shared" si="5"/>
        <v>4</v>
      </c>
      <c r="P11" s="201">
        <f t="shared" si="1"/>
        <v>2.8985507246376812E-2</v>
      </c>
      <c r="Q11" s="201">
        <f t="shared" si="6"/>
        <v>5.7991946977686726E-2</v>
      </c>
      <c r="AA11" s="199">
        <v>7</v>
      </c>
      <c r="AB11" s="200">
        <f t="shared" si="7"/>
        <v>13</v>
      </c>
      <c r="AC11" s="201">
        <f t="shared" si="2"/>
        <v>4.710144927536232E-2</v>
      </c>
      <c r="AD11" s="201">
        <f t="shared" si="8"/>
        <v>5.7991946977686726E-2</v>
      </c>
      <c r="AE11" s="187"/>
      <c r="AF11" s="187"/>
      <c r="AG11" s="187"/>
      <c r="AH11" s="187"/>
      <c r="AI11" s="187"/>
      <c r="AJ11" s="187"/>
      <c r="AK11" s="187"/>
      <c r="AL11" s="187"/>
      <c r="AN11" s="199">
        <v>7</v>
      </c>
      <c r="AO11" s="200">
        <f t="shared" si="9"/>
        <v>16</v>
      </c>
      <c r="AP11" s="201">
        <f t="shared" si="10"/>
        <v>5.7971014492753624E-2</v>
      </c>
      <c r="AQ11" s="201">
        <f t="shared" si="11"/>
        <v>5.7991946977686726E-2</v>
      </c>
      <c r="AR11" s="187"/>
      <c r="AS11" s="187"/>
      <c r="AT11" s="187"/>
      <c r="AU11" s="187"/>
      <c r="AV11" s="187"/>
      <c r="AW11" s="187"/>
      <c r="AX11" s="187"/>
      <c r="AY11" s="187"/>
      <c r="BA11" s="199">
        <v>7</v>
      </c>
      <c r="BB11" s="200">
        <f t="shared" si="12"/>
        <v>21</v>
      </c>
      <c r="BC11" s="201">
        <f t="shared" si="13"/>
        <v>7.6086956521739135E-2</v>
      </c>
      <c r="BD11" s="201">
        <f t="shared" si="14"/>
        <v>5.7991946977686726E-2</v>
      </c>
      <c r="BM11" s="199">
        <v>7</v>
      </c>
      <c r="BN11" s="200">
        <f t="shared" si="15"/>
        <v>12</v>
      </c>
      <c r="BO11" s="201">
        <f t="shared" si="16"/>
        <v>4.3478260869565216E-2</v>
      </c>
      <c r="BP11" s="201">
        <f t="shared" si="17"/>
        <v>5.7991946977686726E-2</v>
      </c>
    </row>
    <row r="12" spans="1:68" x14ac:dyDescent="0.2">
      <c r="A12" s="199">
        <v>8</v>
      </c>
      <c r="B12" s="200">
        <f t="shared" si="0"/>
        <v>229</v>
      </c>
      <c r="C12" s="201">
        <f t="shared" si="3"/>
        <v>2.80499755022048E-2</v>
      </c>
      <c r="D12" s="201">
        <f t="shared" si="4"/>
        <v>5.1152522447381332E-2</v>
      </c>
      <c r="N12" s="199">
        <v>8</v>
      </c>
      <c r="O12" s="200">
        <f t="shared" si="5"/>
        <v>2</v>
      </c>
      <c r="P12" s="201">
        <f t="shared" si="1"/>
        <v>1.4492753623188406E-2</v>
      </c>
      <c r="Q12" s="201">
        <f t="shared" si="6"/>
        <v>5.1152522447381332E-2</v>
      </c>
      <c r="AA12" s="199">
        <v>8</v>
      </c>
      <c r="AB12" s="200">
        <f t="shared" si="7"/>
        <v>5</v>
      </c>
      <c r="AC12" s="201">
        <f t="shared" si="2"/>
        <v>1.8115942028985508E-2</v>
      </c>
      <c r="AD12" s="201">
        <f t="shared" si="8"/>
        <v>5.1152522447381332E-2</v>
      </c>
      <c r="AE12" s="187"/>
      <c r="AF12" s="187"/>
      <c r="AG12" s="187"/>
      <c r="AH12" s="187"/>
      <c r="AI12" s="187"/>
      <c r="AJ12" s="187"/>
      <c r="AK12" s="187"/>
      <c r="AL12" s="187"/>
      <c r="AN12" s="199">
        <v>8</v>
      </c>
      <c r="AO12" s="200">
        <f t="shared" si="9"/>
        <v>19</v>
      </c>
      <c r="AP12" s="201">
        <f t="shared" si="10"/>
        <v>6.8840579710144928E-2</v>
      </c>
      <c r="AQ12" s="201">
        <f t="shared" si="11"/>
        <v>5.1152522447381332E-2</v>
      </c>
      <c r="AR12" s="187"/>
      <c r="AS12" s="187"/>
      <c r="AT12" s="187"/>
      <c r="AU12" s="187"/>
      <c r="AV12" s="187"/>
      <c r="AW12" s="187"/>
      <c r="AX12" s="187"/>
      <c r="AY12" s="187"/>
      <c r="BA12" s="199">
        <v>8</v>
      </c>
      <c r="BB12" s="200">
        <f t="shared" si="12"/>
        <v>11</v>
      </c>
      <c r="BC12" s="201">
        <f t="shared" si="13"/>
        <v>3.9855072463768113E-2</v>
      </c>
      <c r="BD12" s="201">
        <f t="shared" si="14"/>
        <v>5.1152522447381332E-2</v>
      </c>
      <c r="BM12" s="199">
        <v>8</v>
      </c>
      <c r="BN12" s="200">
        <f t="shared" si="15"/>
        <v>11</v>
      </c>
      <c r="BO12" s="201">
        <f t="shared" si="16"/>
        <v>3.9855072463768113E-2</v>
      </c>
      <c r="BP12" s="201">
        <f t="shared" si="17"/>
        <v>5.1152522447381332E-2</v>
      </c>
    </row>
    <row r="13" spans="1:68" x14ac:dyDescent="0.2">
      <c r="A13" s="202">
        <v>9</v>
      </c>
      <c r="B13" s="203">
        <f t="shared" si="0"/>
        <v>249</v>
      </c>
      <c r="C13" s="204">
        <f t="shared" si="3"/>
        <v>3.0499755022048016E-2</v>
      </c>
      <c r="D13" s="204">
        <f t="shared" si="4"/>
        <v>4.5757490560675129E-2</v>
      </c>
      <c r="N13" s="202">
        <v>9</v>
      </c>
      <c r="O13" s="203">
        <f t="shared" si="5"/>
        <v>5</v>
      </c>
      <c r="P13" s="204">
        <f t="shared" si="1"/>
        <v>3.6231884057971016E-2</v>
      </c>
      <c r="Q13" s="204">
        <f t="shared" si="6"/>
        <v>4.5757490560675129E-2</v>
      </c>
      <c r="AA13" s="202">
        <v>9</v>
      </c>
      <c r="AB13" s="203">
        <f t="shared" si="7"/>
        <v>8</v>
      </c>
      <c r="AC13" s="204">
        <f t="shared" si="2"/>
        <v>2.8985507246376812E-2</v>
      </c>
      <c r="AD13" s="204">
        <f t="shared" si="8"/>
        <v>4.5757490560675129E-2</v>
      </c>
      <c r="AE13" s="187"/>
      <c r="AF13" s="187"/>
      <c r="AG13" s="187"/>
      <c r="AH13" s="187"/>
      <c r="AI13" s="187"/>
      <c r="AJ13" s="187"/>
      <c r="AK13" s="187"/>
      <c r="AL13" s="187"/>
      <c r="AN13" s="202">
        <v>9</v>
      </c>
      <c r="AO13" s="203">
        <f t="shared" si="9"/>
        <v>7</v>
      </c>
      <c r="AP13" s="204">
        <f t="shared" si="10"/>
        <v>2.5362318840579712E-2</v>
      </c>
      <c r="AQ13" s="204">
        <f t="shared" si="11"/>
        <v>4.5757490560675129E-2</v>
      </c>
      <c r="AR13" s="187"/>
      <c r="AS13" s="187"/>
      <c r="AT13" s="187"/>
      <c r="AU13" s="187"/>
      <c r="AV13" s="187"/>
      <c r="AW13" s="187"/>
      <c r="AX13" s="187"/>
      <c r="AY13" s="187"/>
      <c r="BA13" s="202">
        <v>9</v>
      </c>
      <c r="BB13" s="203">
        <f t="shared" si="12"/>
        <v>13</v>
      </c>
      <c r="BC13" s="204">
        <f t="shared" si="13"/>
        <v>4.710144927536232E-2</v>
      </c>
      <c r="BD13" s="204">
        <f t="shared" si="14"/>
        <v>4.5757490560675129E-2</v>
      </c>
      <c r="BM13" s="202">
        <v>9</v>
      </c>
      <c r="BN13" s="203">
        <f t="shared" si="15"/>
        <v>5</v>
      </c>
      <c r="BO13" s="204">
        <f t="shared" si="16"/>
        <v>1.8115942028985508E-2</v>
      </c>
      <c r="BP13" s="204">
        <f t="shared" si="17"/>
        <v>4.5757490560675129E-2</v>
      </c>
    </row>
    <row r="14" spans="1:68" x14ac:dyDescent="0.2">
      <c r="A14" s="205" t="s">
        <v>130</v>
      </c>
      <c r="B14" s="206">
        <f>SUM(B5:B13)</f>
        <v>8164</v>
      </c>
      <c r="C14" s="207">
        <f>SUM(C5:C13)</f>
        <v>1</v>
      </c>
      <c r="D14" s="208"/>
      <c r="N14" s="205" t="s">
        <v>130</v>
      </c>
      <c r="O14" s="206">
        <f>SUM(O5:O13)</f>
        <v>138</v>
      </c>
      <c r="P14" s="207">
        <f>SUM(P5:P13)</f>
        <v>1</v>
      </c>
      <c r="Q14" s="208"/>
      <c r="AA14" s="205" t="s">
        <v>130</v>
      </c>
      <c r="AB14" s="206">
        <f>SUM(AB5:AB13)</f>
        <v>276</v>
      </c>
      <c r="AC14" s="207">
        <f>SUM(AC5:AC13)</f>
        <v>1</v>
      </c>
      <c r="AD14" s="208"/>
      <c r="AE14" s="187"/>
      <c r="AF14" s="187"/>
      <c r="AG14" s="187"/>
      <c r="AH14" s="187"/>
      <c r="AI14" s="187"/>
      <c r="AJ14" s="187"/>
      <c r="AK14" s="187"/>
      <c r="AL14" s="187"/>
      <c r="AN14" s="205" t="s">
        <v>130</v>
      </c>
      <c r="AO14" s="206">
        <f>SUM(AO5:AO13)</f>
        <v>276</v>
      </c>
      <c r="AP14" s="207">
        <f>SUM(AP5:AP13)</f>
        <v>0.99999999999999989</v>
      </c>
      <c r="AQ14" s="208"/>
      <c r="AR14" s="187"/>
      <c r="AS14" s="187"/>
      <c r="AT14" s="187"/>
      <c r="AU14" s="187"/>
      <c r="AV14" s="187"/>
      <c r="AW14" s="187"/>
      <c r="AX14" s="187"/>
      <c r="AY14" s="187"/>
      <c r="BA14" s="205" t="s">
        <v>130</v>
      </c>
      <c r="BB14" s="206">
        <f>SUM(BB5:BB13)</f>
        <v>276</v>
      </c>
      <c r="BC14" s="207">
        <f>SUM(BC5:BC13)</f>
        <v>1</v>
      </c>
      <c r="BD14" s="208"/>
      <c r="BM14" s="205" t="s">
        <v>130</v>
      </c>
      <c r="BN14" s="206">
        <f>SUM(BN5:BN13)</f>
        <v>276</v>
      </c>
      <c r="BO14" s="207">
        <f>SUM(BO5:BO13)</f>
        <v>1.0000000000000002</v>
      </c>
      <c r="BP14" s="208"/>
    </row>
    <row r="15" spans="1:68" x14ac:dyDescent="0.2">
      <c r="N15" s="188"/>
      <c r="AA15" s="188"/>
      <c r="AC15" s="187"/>
      <c r="AE15" s="187"/>
      <c r="AF15" s="187"/>
      <c r="AG15" s="187"/>
      <c r="AH15" s="187"/>
      <c r="AI15" s="187"/>
      <c r="AJ15" s="187"/>
      <c r="AK15" s="187"/>
      <c r="AL15" s="187"/>
      <c r="AN15" s="188"/>
      <c r="AO15" s="187"/>
      <c r="AP15" s="187"/>
      <c r="AQ15" s="187"/>
      <c r="AR15" s="187"/>
      <c r="AS15" s="187"/>
      <c r="AT15" s="187"/>
      <c r="AU15" s="187"/>
      <c r="AV15" s="187"/>
      <c r="AW15" s="187"/>
      <c r="AX15" s="187"/>
      <c r="AY15" s="187"/>
      <c r="BA15" s="188"/>
      <c r="BM15" s="188"/>
    </row>
    <row r="16" spans="1:68" x14ac:dyDescent="0.2">
      <c r="N16" s="188"/>
      <c r="AA16" s="188"/>
      <c r="AC16" s="187"/>
      <c r="AE16" s="187"/>
      <c r="AF16" s="187"/>
      <c r="AG16" s="187"/>
      <c r="AH16" s="187"/>
      <c r="AI16" s="187"/>
      <c r="AJ16" s="187"/>
      <c r="AK16" s="187"/>
      <c r="AL16" s="187"/>
      <c r="AN16" s="188"/>
      <c r="AO16" s="187"/>
      <c r="AP16" s="187"/>
      <c r="AQ16" s="187"/>
      <c r="AR16" s="187"/>
      <c r="AS16" s="187"/>
      <c r="AT16" s="187"/>
      <c r="AU16" s="187"/>
      <c r="AV16" s="187"/>
      <c r="AW16" s="187"/>
      <c r="AX16" s="187"/>
      <c r="AY16" s="187"/>
      <c r="BA16" s="188"/>
      <c r="BM16" s="188"/>
    </row>
    <row r="17" spans="1:76" x14ac:dyDescent="0.2">
      <c r="N17" s="188"/>
      <c r="AA17" s="188"/>
      <c r="AC17" s="187"/>
      <c r="AE17" s="187"/>
      <c r="AF17" s="187"/>
      <c r="AG17" s="187"/>
      <c r="AH17" s="187"/>
      <c r="AI17" s="187"/>
      <c r="AJ17" s="187"/>
      <c r="AK17" s="187"/>
      <c r="AL17" s="187"/>
      <c r="AN17" s="188"/>
      <c r="AO17" s="187"/>
      <c r="AP17" s="187"/>
      <c r="AQ17" s="187"/>
      <c r="AR17" s="187"/>
      <c r="AS17" s="187"/>
      <c r="AT17" s="187"/>
      <c r="AU17" s="187"/>
      <c r="AV17" s="187"/>
      <c r="AW17" s="187"/>
      <c r="AX17" s="187"/>
      <c r="AY17" s="187"/>
      <c r="BA17" s="188"/>
      <c r="BM17" s="188"/>
    </row>
    <row r="18" spans="1:76" x14ac:dyDescent="0.2">
      <c r="N18" s="188"/>
      <c r="AA18" s="188"/>
      <c r="AC18" s="187"/>
      <c r="AE18" s="187"/>
      <c r="AF18" s="187"/>
      <c r="AG18" s="187"/>
      <c r="AH18" s="187"/>
      <c r="AI18" s="187"/>
      <c r="AJ18" s="187"/>
      <c r="AK18" s="187"/>
      <c r="AL18" s="187"/>
      <c r="AN18" s="188"/>
      <c r="AO18" s="187"/>
      <c r="AP18" s="187"/>
      <c r="AQ18" s="187"/>
      <c r="AR18" s="187"/>
      <c r="AS18" s="187"/>
      <c r="AT18" s="187"/>
      <c r="AU18" s="187"/>
      <c r="AV18" s="187"/>
      <c r="AW18" s="187"/>
      <c r="AX18" s="187"/>
      <c r="AY18" s="187"/>
      <c r="BA18" s="188"/>
      <c r="BM18" s="188"/>
    </row>
    <row r="19" spans="1:76" x14ac:dyDescent="0.2">
      <c r="AN19" s="187"/>
      <c r="AO19" s="187"/>
      <c r="AP19" s="188"/>
      <c r="AQ19" s="187"/>
      <c r="BA19" s="187"/>
      <c r="BC19" s="188"/>
      <c r="BE19" s="189"/>
      <c r="BF19" s="189"/>
      <c r="BG19" s="189"/>
      <c r="BH19" s="189"/>
      <c r="BI19" s="189"/>
      <c r="BJ19" s="189"/>
      <c r="BK19" s="189"/>
      <c r="BL19" s="189"/>
      <c r="BO19" s="188"/>
      <c r="BQ19" s="189"/>
      <c r="BR19" s="189"/>
      <c r="BS19" s="189"/>
      <c r="BT19" s="189"/>
      <c r="BU19" s="189"/>
      <c r="BV19" s="189"/>
      <c r="BW19" s="189"/>
      <c r="BX19" s="189"/>
    </row>
    <row r="21" spans="1:76" s="195" customFormat="1" ht="36" x14ac:dyDescent="0.25">
      <c r="A21" s="193" t="s">
        <v>0</v>
      </c>
      <c r="B21" s="209" t="s">
        <v>1</v>
      </c>
      <c r="C21" s="209" t="s">
        <v>27</v>
      </c>
      <c r="D21" s="209" t="s">
        <v>28</v>
      </c>
      <c r="E21" s="209" t="s">
        <v>29</v>
      </c>
      <c r="F21" s="209" t="s">
        <v>30</v>
      </c>
      <c r="G21" s="209" t="s">
        <v>31</v>
      </c>
      <c r="H21" s="209" t="s">
        <v>32</v>
      </c>
      <c r="I21" s="209" t="s">
        <v>33</v>
      </c>
      <c r="J21" s="209" t="s">
        <v>34</v>
      </c>
      <c r="K21" s="209" t="s">
        <v>35</v>
      </c>
      <c r="L21" s="209" t="s">
        <v>36</v>
      </c>
      <c r="M21" s="209" t="s">
        <v>37</v>
      </c>
      <c r="N21" s="209" t="s">
        <v>38</v>
      </c>
      <c r="O21" s="209" t="s">
        <v>39</v>
      </c>
      <c r="P21" s="209" t="s">
        <v>40</v>
      </c>
      <c r="Q21" s="209" t="s">
        <v>41</v>
      </c>
      <c r="R21" s="209" t="s">
        <v>42</v>
      </c>
      <c r="S21" s="209" t="s">
        <v>43</v>
      </c>
      <c r="T21" s="209" t="s">
        <v>44</v>
      </c>
      <c r="U21" s="209" t="s">
        <v>45</v>
      </c>
      <c r="V21" s="209" t="s">
        <v>46</v>
      </c>
      <c r="W21" s="209" t="s">
        <v>47</v>
      </c>
      <c r="X21" s="209" t="s">
        <v>48</v>
      </c>
      <c r="Y21" s="209" t="s">
        <v>49</v>
      </c>
      <c r="Z21" s="209" t="s">
        <v>16</v>
      </c>
      <c r="AC21" s="193" t="s">
        <v>0</v>
      </c>
      <c r="AD21" s="209" t="s">
        <v>1</v>
      </c>
      <c r="AE21" s="209" t="s">
        <v>27</v>
      </c>
      <c r="AF21" s="209" t="s">
        <v>28</v>
      </c>
      <c r="AG21" s="209" t="s">
        <v>29</v>
      </c>
      <c r="AH21" s="209" t="s">
        <v>30</v>
      </c>
      <c r="AI21" s="209" t="s">
        <v>31</v>
      </c>
      <c r="AJ21" s="209" t="s">
        <v>32</v>
      </c>
      <c r="AK21" s="209" t="s">
        <v>33</v>
      </c>
      <c r="AL21" s="209" t="s">
        <v>34</v>
      </c>
      <c r="AM21" s="209" t="s">
        <v>35</v>
      </c>
      <c r="AN21" s="209" t="s">
        <v>36</v>
      </c>
      <c r="AO21" s="209" t="s">
        <v>37</v>
      </c>
      <c r="AP21" s="209" t="s">
        <v>38</v>
      </c>
      <c r="AQ21" s="209" t="s">
        <v>39</v>
      </c>
      <c r="AR21" s="209" t="s">
        <v>40</v>
      </c>
      <c r="AS21" s="209" t="s">
        <v>41</v>
      </c>
      <c r="AT21" s="209" t="s">
        <v>42</v>
      </c>
      <c r="AU21" s="209" t="s">
        <v>43</v>
      </c>
      <c r="AV21" s="209" t="s">
        <v>44</v>
      </c>
      <c r="AW21" s="209" t="s">
        <v>45</v>
      </c>
      <c r="AX21" s="209" t="s">
        <v>46</v>
      </c>
      <c r="AY21" s="209" t="s">
        <v>47</v>
      </c>
      <c r="AZ21" s="209" t="s">
        <v>48</v>
      </c>
      <c r="BA21" s="209" t="s">
        <v>49</v>
      </c>
      <c r="BB21" s="209" t="s">
        <v>16</v>
      </c>
    </row>
    <row r="22" spans="1:76" x14ac:dyDescent="0.2">
      <c r="A22" s="205">
        <v>1994</v>
      </c>
      <c r="B22" s="206" t="s">
        <v>12</v>
      </c>
      <c r="C22" s="206">
        <v>369291</v>
      </c>
      <c r="D22" s="206">
        <v>14713</v>
      </c>
      <c r="E22" s="206">
        <v>9066</v>
      </c>
      <c r="F22" s="206">
        <v>11441</v>
      </c>
      <c r="G22" s="206">
        <v>12564</v>
      </c>
      <c r="H22" s="206">
        <v>19007</v>
      </c>
      <c r="I22" s="206">
        <v>28400</v>
      </c>
      <c r="J22" s="206">
        <v>24148</v>
      </c>
      <c r="K22" s="206">
        <v>29857</v>
      </c>
      <c r="L22" s="206">
        <v>55916</v>
      </c>
      <c r="M22" s="206">
        <v>90095</v>
      </c>
      <c r="N22" s="206">
        <v>119580</v>
      </c>
      <c r="O22" s="206">
        <v>21868</v>
      </c>
      <c r="P22" s="206">
        <v>14189</v>
      </c>
      <c r="Q22" s="206">
        <v>103598</v>
      </c>
      <c r="R22" s="206">
        <v>90175</v>
      </c>
      <c r="S22" s="206">
        <v>18230</v>
      </c>
      <c r="T22" s="206">
        <v>13661</v>
      </c>
      <c r="U22" s="206">
        <v>14555</v>
      </c>
      <c r="V22" s="206">
        <v>21830</v>
      </c>
      <c r="W22" s="206">
        <v>22964</v>
      </c>
      <c r="X22" s="206">
        <v>26861</v>
      </c>
      <c r="Y22" s="206">
        <v>289939</v>
      </c>
      <c r="Z22" s="206">
        <v>1421948</v>
      </c>
      <c r="AC22" s="205">
        <v>1994</v>
      </c>
      <c r="AD22" s="206" t="s">
        <v>12</v>
      </c>
      <c r="AE22" s="210" t="str">
        <f>+LEFT(C22,1)</f>
        <v>3</v>
      </c>
      <c r="AF22" s="210" t="str">
        <f t="shared" ref="AF22:AU37" si="18">+LEFT(D22,1)</f>
        <v>1</v>
      </c>
      <c r="AG22" s="210" t="str">
        <f t="shared" si="18"/>
        <v>9</v>
      </c>
      <c r="AH22" s="210" t="str">
        <f t="shared" si="18"/>
        <v>1</v>
      </c>
      <c r="AI22" s="210" t="str">
        <f t="shared" si="18"/>
        <v>1</v>
      </c>
      <c r="AJ22" s="210" t="str">
        <f t="shared" si="18"/>
        <v>1</v>
      </c>
      <c r="AK22" s="210" t="str">
        <f t="shared" si="18"/>
        <v>2</v>
      </c>
      <c r="AL22" s="210" t="str">
        <f t="shared" si="18"/>
        <v>2</v>
      </c>
      <c r="AM22" s="210" t="str">
        <f t="shared" si="18"/>
        <v>2</v>
      </c>
      <c r="AN22" s="210" t="str">
        <f t="shared" si="18"/>
        <v>5</v>
      </c>
      <c r="AO22" s="210" t="str">
        <f t="shared" si="18"/>
        <v>9</v>
      </c>
      <c r="AP22" s="210" t="str">
        <f t="shared" si="18"/>
        <v>1</v>
      </c>
      <c r="AQ22" s="210" t="str">
        <f t="shared" si="18"/>
        <v>2</v>
      </c>
      <c r="AR22" s="210" t="str">
        <f t="shared" si="18"/>
        <v>1</v>
      </c>
      <c r="AS22" s="210" t="str">
        <f t="shared" si="18"/>
        <v>1</v>
      </c>
      <c r="AT22" s="210" t="str">
        <f t="shared" si="18"/>
        <v>9</v>
      </c>
      <c r="AU22" s="210" t="str">
        <f t="shared" si="18"/>
        <v>1</v>
      </c>
      <c r="AV22" s="210" t="str">
        <f t="shared" ref="AV22:BA37" si="19">+LEFT(T22,1)</f>
        <v>1</v>
      </c>
      <c r="AW22" s="210" t="str">
        <f t="shared" si="19"/>
        <v>1</v>
      </c>
      <c r="AX22" s="210" t="str">
        <f t="shared" si="19"/>
        <v>2</v>
      </c>
      <c r="AY22" s="210" t="str">
        <f t="shared" si="19"/>
        <v>2</v>
      </c>
      <c r="AZ22" s="210" t="str">
        <f t="shared" si="19"/>
        <v>2</v>
      </c>
      <c r="BA22" s="210" t="str">
        <f t="shared" si="19"/>
        <v>2</v>
      </c>
      <c r="BB22" s="208"/>
    </row>
    <row r="23" spans="1:76" x14ac:dyDescent="0.2">
      <c r="A23" s="205">
        <v>1994</v>
      </c>
      <c r="B23" s="206" t="s">
        <v>13</v>
      </c>
      <c r="C23" s="206">
        <v>309861</v>
      </c>
      <c r="D23" s="206">
        <v>8963</v>
      </c>
      <c r="E23" s="206">
        <v>11122</v>
      </c>
      <c r="F23" s="206">
        <v>12694</v>
      </c>
      <c r="G23" s="206">
        <v>18288</v>
      </c>
      <c r="H23" s="206">
        <v>23327</v>
      </c>
      <c r="I23" s="206">
        <v>33276</v>
      </c>
      <c r="J23" s="206">
        <v>31943</v>
      </c>
      <c r="K23" s="206">
        <v>43468</v>
      </c>
      <c r="L23" s="206">
        <v>72998</v>
      </c>
      <c r="M23" s="206">
        <v>122845</v>
      </c>
      <c r="N23" s="206">
        <v>129646</v>
      </c>
      <c r="O23" s="206">
        <v>24220</v>
      </c>
      <c r="P23" s="206">
        <v>17201</v>
      </c>
      <c r="Q23" s="206">
        <v>111523</v>
      </c>
      <c r="R23" s="206">
        <v>79781</v>
      </c>
      <c r="S23" s="206">
        <v>23753</v>
      </c>
      <c r="T23" s="206">
        <v>13681</v>
      </c>
      <c r="U23" s="206">
        <v>14213</v>
      </c>
      <c r="V23" s="206">
        <v>21531</v>
      </c>
      <c r="W23" s="206">
        <v>22637</v>
      </c>
      <c r="X23" s="206">
        <v>16942</v>
      </c>
      <c r="Y23" s="206">
        <v>246958</v>
      </c>
      <c r="Z23" s="206">
        <v>1410871</v>
      </c>
      <c r="AC23" s="205">
        <v>1994</v>
      </c>
      <c r="AD23" s="206" t="s">
        <v>13</v>
      </c>
      <c r="AE23" s="210" t="str">
        <f t="shared" ref="AE23:AT52" si="20">+LEFT(C23,1)</f>
        <v>3</v>
      </c>
      <c r="AF23" s="210" t="str">
        <f t="shared" si="18"/>
        <v>8</v>
      </c>
      <c r="AG23" s="210" t="str">
        <f t="shared" si="18"/>
        <v>1</v>
      </c>
      <c r="AH23" s="210" t="str">
        <f t="shared" si="18"/>
        <v>1</v>
      </c>
      <c r="AI23" s="210" t="str">
        <f t="shared" si="18"/>
        <v>1</v>
      </c>
      <c r="AJ23" s="210" t="str">
        <f t="shared" si="18"/>
        <v>2</v>
      </c>
      <c r="AK23" s="210" t="str">
        <f t="shared" si="18"/>
        <v>3</v>
      </c>
      <c r="AL23" s="210" t="str">
        <f t="shared" si="18"/>
        <v>3</v>
      </c>
      <c r="AM23" s="210" t="str">
        <f t="shared" si="18"/>
        <v>4</v>
      </c>
      <c r="AN23" s="210" t="str">
        <f t="shared" si="18"/>
        <v>7</v>
      </c>
      <c r="AO23" s="210" t="str">
        <f t="shared" si="18"/>
        <v>1</v>
      </c>
      <c r="AP23" s="210" t="str">
        <f t="shared" si="18"/>
        <v>1</v>
      </c>
      <c r="AQ23" s="210" t="str">
        <f t="shared" si="18"/>
        <v>2</v>
      </c>
      <c r="AR23" s="210" t="str">
        <f t="shared" si="18"/>
        <v>1</v>
      </c>
      <c r="AS23" s="210" t="str">
        <f t="shared" si="18"/>
        <v>1</v>
      </c>
      <c r="AT23" s="210" t="str">
        <f t="shared" si="18"/>
        <v>7</v>
      </c>
      <c r="AU23" s="210" t="str">
        <f t="shared" si="18"/>
        <v>2</v>
      </c>
      <c r="AV23" s="210" t="str">
        <f t="shared" si="19"/>
        <v>1</v>
      </c>
      <c r="AW23" s="210" t="str">
        <f t="shared" si="19"/>
        <v>1</v>
      </c>
      <c r="AX23" s="210" t="str">
        <f t="shared" si="19"/>
        <v>2</v>
      </c>
      <c r="AY23" s="210" t="str">
        <f t="shared" si="19"/>
        <v>2</v>
      </c>
      <c r="AZ23" s="210" t="str">
        <f t="shared" si="19"/>
        <v>1</v>
      </c>
      <c r="BA23" s="210" t="str">
        <f t="shared" si="19"/>
        <v>2</v>
      </c>
      <c r="BB23" s="208"/>
    </row>
    <row r="24" spans="1:76" x14ac:dyDescent="0.2">
      <c r="A24" s="205">
        <v>1994</v>
      </c>
      <c r="B24" s="206" t="s">
        <v>14</v>
      </c>
      <c r="C24" s="206">
        <v>414615</v>
      </c>
      <c r="D24" s="206">
        <v>11723</v>
      </c>
      <c r="E24" s="206">
        <v>14365</v>
      </c>
      <c r="F24" s="206">
        <v>17905</v>
      </c>
      <c r="G24" s="206">
        <v>26332</v>
      </c>
      <c r="H24" s="206">
        <v>32842</v>
      </c>
      <c r="I24" s="206">
        <v>42435</v>
      </c>
      <c r="J24" s="206">
        <v>40743</v>
      </c>
      <c r="K24" s="206">
        <v>55364</v>
      </c>
      <c r="L24" s="206">
        <v>87946</v>
      </c>
      <c r="M24" s="206">
        <v>158347</v>
      </c>
      <c r="N24" s="206">
        <v>169868</v>
      </c>
      <c r="O24" s="206">
        <v>32375</v>
      </c>
      <c r="P24" s="206">
        <v>23524</v>
      </c>
      <c r="Q24" s="206">
        <v>150061</v>
      </c>
      <c r="R24" s="206">
        <v>127094</v>
      </c>
      <c r="S24" s="206">
        <v>28614</v>
      </c>
      <c r="T24" s="206">
        <v>16892</v>
      </c>
      <c r="U24" s="206">
        <v>19689</v>
      </c>
      <c r="V24" s="206">
        <v>26632</v>
      </c>
      <c r="W24" s="206">
        <v>26595</v>
      </c>
      <c r="X24" s="206">
        <v>23391</v>
      </c>
      <c r="Y24" s="206">
        <v>313117</v>
      </c>
      <c r="Z24" s="206">
        <v>1860469</v>
      </c>
      <c r="AC24" s="205">
        <v>1994</v>
      </c>
      <c r="AD24" s="206" t="s">
        <v>14</v>
      </c>
      <c r="AE24" s="210" t="str">
        <f t="shared" si="20"/>
        <v>4</v>
      </c>
      <c r="AF24" s="210" t="str">
        <f t="shared" si="18"/>
        <v>1</v>
      </c>
      <c r="AG24" s="210" t="str">
        <f t="shared" si="18"/>
        <v>1</v>
      </c>
      <c r="AH24" s="210" t="str">
        <f t="shared" si="18"/>
        <v>1</v>
      </c>
      <c r="AI24" s="210" t="str">
        <f t="shared" si="18"/>
        <v>2</v>
      </c>
      <c r="AJ24" s="210" t="str">
        <f t="shared" si="18"/>
        <v>3</v>
      </c>
      <c r="AK24" s="210" t="str">
        <f t="shared" si="18"/>
        <v>4</v>
      </c>
      <c r="AL24" s="210" t="str">
        <f t="shared" si="18"/>
        <v>4</v>
      </c>
      <c r="AM24" s="210" t="str">
        <f t="shared" si="18"/>
        <v>5</v>
      </c>
      <c r="AN24" s="210" t="str">
        <f t="shared" si="18"/>
        <v>8</v>
      </c>
      <c r="AO24" s="210" t="str">
        <f t="shared" si="18"/>
        <v>1</v>
      </c>
      <c r="AP24" s="210" t="str">
        <f t="shared" si="18"/>
        <v>1</v>
      </c>
      <c r="AQ24" s="210" t="str">
        <f t="shared" si="18"/>
        <v>3</v>
      </c>
      <c r="AR24" s="210" t="str">
        <f t="shared" si="18"/>
        <v>2</v>
      </c>
      <c r="AS24" s="210" t="str">
        <f t="shared" si="18"/>
        <v>1</v>
      </c>
      <c r="AT24" s="210" t="str">
        <f t="shared" si="18"/>
        <v>1</v>
      </c>
      <c r="AU24" s="210" t="str">
        <f t="shared" si="18"/>
        <v>2</v>
      </c>
      <c r="AV24" s="210" t="str">
        <f t="shared" si="19"/>
        <v>1</v>
      </c>
      <c r="AW24" s="210" t="str">
        <f t="shared" si="19"/>
        <v>1</v>
      </c>
      <c r="AX24" s="210" t="str">
        <f t="shared" si="19"/>
        <v>2</v>
      </c>
      <c r="AY24" s="210" t="str">
        <f t="shared" si="19"/>
        <v>2</v>
      </c>
      <c r="AZ24" s="210" t="str">
        <f t="shared" si="19"/>
        <v>2</v>
      </c>
      <c r="BA24" s="210" t="str">
        <f t="shared" si="19"/>
        <v>3</v>
      </c>
      <c r="BB24" s="208"/>
    </row>
    <row r="25" spans="1:76" x14ac:dyDescent="0.2">
      <c r="A25" s="205">
        <v>1994</v>
      </c>
      <c r="B25" s="206" t="s">
        <v>15</v>
      </c>
      <c r="C25" s="206">
        <v>408749</v>
      </c>
      <c r="D25" s="206">
        <v>11550</v>
      </c>
      <c r="E25" s="206">
        <v>13475</v>
      </c>
      <c r="F25" s="206">
        <v>17355</v>
      </c>
      <c r="G25" s="206">
        <v>27169</v>
      </c>
      <c r="H25" s="206">
        <v>32536</v>
      </c>
      <c r="I25" s="206">
        <v>42636</v>
      </c>
      <c r="J25" s="206">
        <v>41563</v>
      </c>
      <c r="K25" s="206">
        <v>58587</v>
      </c>
      <c r="L25" s="206">
        <v>91885</v>
      </c>
      <c r="M25" s="206">
        <v>160969</v>
      </c>
      <c r="N25" s="206">
        <v>174558</v>
      </c>
      <c r="O25" s="206">
        <v>27622</v>
      </c>
      <c r="P25" s="206">
        <v>21757</v>
      </c>
      <c r="Q25" s="206">
        <v>153580</v>
      </c>
      <c r="R25" s="206">
        <v>128420</v>
      </c>
      <c r="S25" s="206">
        <v>27654</v>
      </c>
      <c r="T25" s="206">
        <v>15980</v>
      </c>
      <c r="U25" s="206">
        <v>17794</v>
      </c>
      <c r="V25" s="206">
        <v>30088</v>
      </c>
      <c r="W25" s="206">
        <v>27518</v>
      </c>
      <c r="X25" s="206">
        <v>23242</v>
      </c>
      <c r="Y25" s="206">
        <v>301076</v>
      </c>
      <c r="Z25" s="206">
        <v>1855763</v>
      </c>
      <c r="AC25" s="205">
        <v>1994</v>
      </c>
      <c r="AD25" s="206" t="s">
        <v>15</v>
      </c>
      <c r="AE25" s="210" t="str">
        <f t="shared" si="20"/>
        <v>4</v>
      </c>
      <c r="AF25" s="210" t="str">
        <f t="shared" si="18"/>
        <v>1</v>
      </c>
      <c r="AG25" s="210" t="str">
        <f t="shared" si="18"/>
        <v>1</v>
      </c>
      <c r="AH25" s="210" t="str">
        <f t="shared" si="18"/>
        <v>1</v>
      </c>
      <c r="AI25" s="210" t="str">
        <f t="shared" si="18"/>
        <v>2</v>
      </c>
      <c r="AJ25" s="210" t="str">
        <f t="shared" si="18"/>
        <v>3</v>
      </c>
      <c r="AK25" s="210" t="str">
        <f t="shared" si="18"/>
        <v>4</v>
      </c>
      <c r="AL25" s="210" t="str">
        <f t="shared" si="18"/>
        <v>4</v>
      </c>
      <c r="AM25" s="210" t="str">
        <f t="shared" si="18"/>
        <v>5</v>
      </c>
      <c r="AN25" s="210" t="str">
        <f t="shared" si="18"/>
        <v>9</v>
      </c>
      <c r="AO25" s="210" t="str">
        <f t="shared" si="18"/>
        <v>1</v>
      </c>
      <c r="AP25" s="210" t="str">
        <f t="shared" si="18"/>
        <v>1</v>
      </c>
      <c r="AQ25" s="210" t="str">
        <f t="shared" si="18"/>
        <v>2</v>
      </c>
      <c r="AR25" s="210" t="str">
        <f t="shared" si="18"/>
        <v>2</v>
      </c>
      <c r="AS25" s="210" t="str">
        <f t="shared" si="18"/>
        <v>1</v>
      </c>
      <c r="AT25" s="210" t="str">
        <f t="shared" si="18"/>
        <v>1</v>
      </c>
      <c r="AU25" s="210" t="str">
        <f t="shared" si="18"/>
        <v>2</v>
      </c>
      <c r="AV25" s="210" t="str">
        <f t="shared" si="19"/>
        <v>1</v>
      </c>
      <c r="AW25" s="210" t="str">
        <f t="shared" si="19"/>
        <v>1</v>
      </c>
      <c r="AX25" s="210" t="str">
        <f t="shared" si="19"/>
        <v>3</v>
      </c>
      <c r="AY25" s="210" t="str">
        <f t="shared" si="19"/>
        <v>2</v>
      </c>
      <c r="AZ25" s="210" t="str">
        <f t="shared" si="19"/>
        <v>2</v>
      </c>
      <c r="BA25" s="210" t="str">
        <f t="shared" si="19"/>
        <v>3</v>
      </c>
      <c r="BB25" s="208"/>
    </row>
    <row r="26" spans="1:76" x14ac:dyDescent="0.2">
      <c r="A26" s="205">
        <v>1994</v>
      </c>
      <c r="B26" s="206" t="s">
        <v>4</v>
      </c>
      <c r="C26" s="206">
        <v>437115</v>
      </c>
      <c r="D26" s="206">
        <v>11259</v>
      </c>
      <c r="E26" s="206">
        <v>15405</v>
      </c>
      <c r="F26" s="206">
        <v>20247</v>
      </c>
      <c r="G26" s="206">
        <v>33014</v>
      </c>
      <c r="H26" s="206">
        <v>37013</v>
      </c>
      <c r="I26" s="206">
        <v>47217</v>
      </c>
      <c r="J26" s="206">
        <v>44610</v>
      </c>
      <c r="K26" s="206">
        <v>60412</v>
      </c>
      <c r="L26" s="206">
        <v>102410</v>
      </c>
      <c r="M26" s="206">
        <v>177703</v>
      </c>
      <c r="N26" s="206">
        <v>187897</v>
      </c>
      <c r="O26" s="206">
        <v>29229</v>
      </c>
      <c r="P26" s="206">
        <v>24308</v>
      </c>
      <c r="Q26" s="206">
        <v>161342</v>
      </c>
      <c r="R26" s="206">
        <v>137918</v>
      </c>
      <c r="S26" s="206">
        <v>32545</v>
      </c>
      <c r="T26" s="206">
        <v>18346</v>
      </c>
      <c r="U26" s="206">
        <v>22845</v>
      </c>
      <c r="V26" s="206">
        <v>28645</v>
      </c>
      <c r="W26" s="206">
        <v>30820</v>
      </c>
      <c r="X26" s="206">
        <v>27831</v>
      </c>
      <c r="Y26" s="206">
        <v>325940</v>
      </c>
      <c r="Z26" s="206">
        <v>2014071</v>
      </c>
      <c r="AC26" s="205">
        <v>1994</v>
      </c>
      <c r="AD26" s="206" t="s">
        <v>4</v>
      </c>
      <c r="AE26" s="210" t="str">
        <f t="shared" si="20"/>
        <v>4</v>
      </c>
      <c r="AF26" s="210" t="str">
        <f t="shared" si="18"/>
        <v>1</v>
      </c>
      <c r="AG26" s="210" t="str">
        <f t="shared" si="18"/>
        <v>1</v>
      </c>
      <c r="AH26" s="210" t="str">
        <f t="shared" si="18"/>
        <v>2</v>
      </c>
      <c r="AI26" s="210" t="str">
        <f t="shared" si="18"/>
        <v>3</v>
      </c>
      <c r="AJ26" s="210" t="str">
        <f t="shared" si="18"/>
        <v>3</v>
      </c>
      <c r="AK26" s="210" t="str">
        <f t="shared" si="18"/>
        <v>4</v>
      </c>
      <c r="AL26" s="210" t="str">
        <f t="shared" si="18"/>
        <v>4</v>
      </c>
      <c r="AM26" s="210" t="str">
        <f t="shared" si="18"/>
        <v>6</v>
      </c>
      <c r="AN26" s="210" t="str">
        <f t="shared" si="18"/>
        <v>1</v>
      </c>
      <c r="AO26" s="210" t="str">
        <f t="shared" si="18"/>
        <v>1</v>
      </c>
      <c r="AP26" s="210" t="str">
        <f t="shared" si="18"/>
        <v>1</v>
      </c>
      <c r="AQ26" s="210" t="str">
        <f t="shared" si="18"/>
        <v>2</v>
      </c>
      <c r="AR26" s="210" t="str">
        <f t="shared" si="18"/>
        <v>2</v>
      </c>
      <c r="AS26" s="210" t="str">
        <f t="shared" si="18"/>
        <v>1</v>
      </c>
      <c r="AT26" s="210" t="str">
        <f t="shared" si="18"/>
        <v>1</v>
      </c>
      <c r="AU26" s="210" t="str">
        <f t="shared" si="18"/>
        <v>3</v>
      </c>
      <c r="AV26" s="210" t="str">
        <f t="shared" si="19"/>
        <v>1</v>
      </c>
      <c r="AW26" s="210" t="str">
        <f t="shared" si="19"/>
        <v>2</v>
      </c>
      <c r="AX26" s="210" t="str">
        <f t="shared" si="19"/>
        <v>2</v>
      </c>
      <c r="AY26" s="210" t="str">
        <f t="shared" si="19"/>
        <v>3</v>
      </c>
      <c r="AZ26" s="210" t="str">
        <f t="shared" si="19"/>
        <v>2</v>
      </c>
      <c r="BA26" s="210" t="str">
        <f t="shared" si="19"/>
        <v>3</v>
      </c>
      <c r="BB26" s="208"/>
    </row>
    <row r="27" spans="1:76" x14ac:dyDescent="0.2">
      <c r="A27" s="205">
        <v>1994</v>
      </c>
      <c r="B27" s="206" t="s">
        <v>5</v>
      </c>
      <c r="C27" s="206">
        <v>391519</v>
      </c>
      <c r="D27" s="206">
        <v>10724</v>
      </c>
      <c r="E27" s="206">
        <v>14047</v>
      </c>
      <c r="F27" s="206">
        <v>18431</v>
      </c>
      <c r="G27" s="206">
        <v>29748</v>
      </c>
      <c r="H27" s="206">
        <v>34355</v>
      </c>
      <c r="I27" s="206">
        <v>43470</v>
      </c>
      <c r="J27" s="206">
        <v>44591</v>
      </c>
      <c r="K27" s="206">
        <v>55152</v>
      </c>
      <c r="L27" s="206">
        <v>93532</v>
      </c>
      <c r="M27" s="206">
        <v>164465</v>
      </c>
      <c r="N27" s="206">
        <v>175724</v>
      </c>
      <c r="O27" s="206">
        <v>26740</v>
      </c>
      <c r="P27" s="206">
        <v>23056</v>
      </c>
      <c r="Q27" s="206">
        <v>146034</v>
      </c>
      <c r="R27" s="206">
        <v>133147</v>
      </c>
      <c r="S27" s="206">
        <v>29082</v>
      </c>
      <c r="T27" s="206">
        <v>16673</v>
      </c>
      <c r="U27" s="206">
        <v>20240</v>
      </c>
      <c r="V27" s="206">
        <v>27725</v>
      </c>
      <c r="W27" s="206">
        <v>28254</v>
      </c>
      <c r="X27" s="206">
        <v>24636</v>
      </c>
      <c r="Y27" s="206">
        <v>309490</v>
      </c>
      <c r="Z27" s="206">
        <v>1860835</v>
      </c>
      <c r="AC27" s="205">
        <v>1994</v>
      </c>
      <c r="AD27" s="206" t="s">
        <v>5</v>
      </c>
      <c r="AE27" s="210" t="str">
        <f t="shared" si="20"/>
        <v>3</v>
      </c>
      <c r="AF27" s="210" t="str">
        <f t="shared" si="18"/>
        <v>1</v>
      </c>
      <c r="AG27" s="210" t="str">
        <f t="shared" si="18"/>
        <v>1</v>
      </c>
      <c r="AH27" s="210" t="str">
        <f t="shared" si="18"/>
        <v>1</v>
      </c>
      <c r="AI27" s="210" t="str">
        <f t="shared" si="18"/>
        <v>2</v>
      </c>
      <c r="AJ27" s="210" t="str">
        <f t="shared" si="18"/>
        <v>3</v>
      </c>
      <c r="AK27" s="210" t="str">
        <f t="shared" si="18"/>
        <v>4</v>
      </c>
      <c r="AL27" s="210" t="str">
        <f t="shared" si="18"/>
        <v>4</v>
      </c>
      <c r="AM27" s="210" t="str">
        <f t="shared" si="18"/>
        <v>5</v>
      </c>
      <c r="AN27" s="210" t="str">
        <f t="shared" si="18"/>
        <v>9</v>
      </c>
      <c r="AO27" s="210" t="str">
        <f t="shared" si="18"/>
        <v>1</v>
      </c>
      <c r="AP27" s="210" t="str">
        <f t="shared" si="18"/>
        <v>1</v>
      </c>
      <c r="AQ27" s="210" t="str">
        <f t="shared" si="18"/>
        <v>2</v>
      </c>
      <c r="AR27" s="210" t="str">
        <f t="shared" si="18"/>
        <v>2</v>
      </c>
      <c r="AS27" s="210" t="str">
        <f t="shared" si="18"/>
        <v>1</v>
      </c>
      <c r="AT27" s="210" t="str">
        <f t="shared" si="18"/>
        <v>1</v>
      </c>
      <c r="AU27" s="210" t="str">
        <f t="shared" si="18"/>
        <v>2</v>
      </c>
      <c r="AV27" s="210" t="str">
        <f t="shared" si="19"/>
        <v>1</v>
      </c>
      <c r="AW27" s="210" t="str">
        <f t="shared" si="19"/>
        <v>2</v>
      </c>
      <c r="AX27" s="210" t="str">
        <f t="shared" si="19"/>
        <v>2</v>
      </c>
      <c r="AY27" s="210" t="str">
        <f t="shared" si="19"/>
        <v>2</v>
      </c>
      <c r="AZ27" s="210" t="str">
        <f t="shared" si="19"/>
        <v>2</v>
      </c>
      <c r="BA27" s="210" t="str">
        <f t="shared" si="19"/>
        <v>3</v>
      </c>
      <c r="BB27" s="208"/>
    </row>
    <row r="28" spans="1:76" x14ac:dyDescent="0.2">
      <c r="A28" s="205">
        <v>1994</v>
      </c>
      <c r="B28" s="206" t="s">
        <v>6</v>
      </c>
      <c r="C28" s="206">
        <v>426327</v>
      </c>
      <c r="D28" s="206">
        <v>10096</v>
      </c>
      <c r="E28" s="206">
        <v>14266</v>
      </c>
      <c r="F28" s="206">
        <v>19027</v>
      </c>
      <c r="G28" s="206">
        <v>29386</v>
      </c>
      <c r="H28" s="206">
        <v>34067</v>
      </c>
      <c r="I28" s="206">
        <v>43091</v>
      </c>
      <c r="J28" s="206">
        <v>44644</v>
      </c>
      <c r="K28" s="206">
        <v>59276</v>
      </c>
      <c r="L28" s="206">
        <v>98252</v>
      </c>
      <c r="M28" s="206">
        <v>163216</v>
      </c>
      <c r="N28" s="206">
        <v>179488</v>
      </c>
      <c r="O28" s="206">
        <v>25710</v>
      </c>
      <c r="P28" s="206">
        <v>21633</v>
      </c>
      <c r="Q28" s="206">
        <v>147138</v>
      </c>
      <c r="R28" s="206">
        <v>129606</v>
      </c>
      <c r="S28" s="206">
        <v>30907</v>
      </c>
      <c r="T28" s="206">
        <v>17409</v>
      </c>
      <c r="U28" s="206">
        <v>19983</v>
      </c>
      <c r="V28" s="206">
        <v>26628</v>
      </c>
      <c r="W28" s="206">
        <v>27683</v>
      </c>
      <c r="X28" s="206">
        <v>25025</v>
      </c>
      <c r="Y28" s="206">
        <v>313074</v>
      </c>
      <c r="Z28" s="206">
        <v>1905932</v>
      </c>
      <c r="AC28" s="205">
        <v>1994</v>
      </c>
      <c r="AD28" s="206" t="s">
        <v>6</v>
      </c>
      <c r="AE28" s="210" t="str">
        <f t="shared" si="20"/>
        <v>4</v>
      </c>
      <c r="AF28" s="210" t="str">
        <f t="shared" si="18"/>
        <v>1</v>
      </c>
      <c r="AG28" s="210" t="str">
        <f t="shared" si="18"/>
        <v>1</v>
      </c>
      <c r="AH28" s="210" t="str">
        <f t="shared" si="18"/>
        <v>1</v>
      </c>
      <c r="AI28" s="210" t="str">
        <f t="shared" si="18"/>
        <v>2</v>
      </c>
      <c r="AJ28" s="210" t="str">
        <f t="shared" si="18"/>
        <v>3</v>
      </c>
      <c r="AK28" s="210" t="str">
        <f t="shared" si="18"/>
        <v>4</v>
      </c>
      <c r="AL28" s="210" t="str">
        <f t="shared" si="18"/>
        <v>4</v>
      </c>
      <c r="AM28" s="210" t="str">
        <f t="shared" si="18"/>
        <v>5</v>
      </c>
      <c r="AN28" s="210" t="str">
        <f t="shared" si="18"/>
        <v>9</v>
      </c>
      <c r="AO28" s="210" t="str">
        <f t="shared" si="18"/>
        <v>1</v>
      </c>
      <c r="AP28" s="210" t="str">
        <f t="shared" si="18"/>
        <v>1</v>
      </c>
      <c r="AQ28" s="210" t="str">
        <f t="shared" si="18"/>
        <v>2</v>
      </c>
      <c r="AR28" s="210" t="str">
        <f t="shared" si="18"/>
        <v>2</v>
      </c>
      <c r="AS28" s="210" t="str">
        <f t="shared" si="18"/>
        <v>1</v>
      </c>
      <c r="AT28" s="210" t="str">
        <f t="shared" si="18"/>
        <v>1</v>
      </c>
      <c r="AU28" s="210" t="str">
        <f t="shared" si="18"/>
        <v>3</v>
      </c>
      <c r="AV28" s="210" t="str">
        <f t="shared" si="19"/>
        <v>1</v>
      </c>
      <c r="AW28" s="210" t="str">
        <f t="shared" si="19"/>
        <v>1</v>
      </c>
      <c r="AX28" s="210" t="str">
        <f t="shared" si="19"/>
        <v>2</v>
      </c>
      <c r="AY28" s="210" t="str">
        <f t="shared" si="19"/>
        <v>2</v>
      </c>
      <c r="AZ28" s="210" t="str">
        <f t="shared" si="19"/>
        <v>2</v>
      </c>
      <c r="BA28" s="210" t="str">
        <f t="shared" si="19"/>
        <v>3</v>
      </c>
      <c r="BB28" s="208"/>
    </row>
    <row r="29" spans="1:76" x14ac:dyDescent="0.2">
      <c r="A29" s="205">
        <v>1994</v>
      </c>
      <c r="B29" s="206" t="s">
        <v>7</v>
      </c>
      <c r="C29" s="206">
        <v>419138</v>
      </c>
      <c r="D29" s="206">
        <v>12069</v>
      </c>
      <c r="E29" s="206">
        <v>16794</v>
      </c>
      <c r="F29" s="206">
        <v>22307</v>
      </c>
      <c r="G29" s="206">
        <v>33847</v>
      </c>
      <c r="H29" s="206">
        <v>38850</v>
      </c>
      <c r="I29" s="206">
        <v>47797</v>
      </c>
      <c r="J29" s="206">
        <v>49198</v>
      </c>
      <c r="K29" s="206">
        <v>62667</v>
      </c>
      <c r="L29" s="206">
        <v>102487</v>
      </c>
      <c r="M29" s="206">
        <v>176324</v>
      </c>
      <c r="N29" s="206">
        <v>188663</v>
      </c>
      <c r="O29" s="206">
        <v>28978</v>
      </c>
      <c r="P29" s="206">
        <v>25367</v>
      </c>
      <c r="Q29" s="206">
        <v>158127</v>
      </c>
      <c r="R29" s="206">
        <v>135069</v>
      </c>
      <c r="S29" s="206">
        <v>36171</v>
      </c>
      <c r="T29" s="206">
        <v>19797</v>
      </c>
      <c r="U29" s="206">
        <v>23194</v>
      </c>
      <c r="V29" s="206">
        <v>30813</v>
      </c>
      <c r="W29" s="206">
        <v>30699</v>
      </c>
      <c r="X29" s="206">
        <v>29121</v>
      </c>
      <c r="Y29" s="206">
        <v>333515</v>
      </c>
      <c r="Z29" s="206">
        <v>2020992</v>
      </c>
      <c r="AC29" s="205">
        <v>1994</v>
      </c>
      <c r="AD29" s="206" t="s">
        <v>7</v>
      </c>
      <c r="AE29" s="210" t="str">
        <f t="shared" si="20"/>
        <v>4</v>
      </c>
      <c r="AF29" s="210" t="str">
        <f t="shared" si="18"/>
        <v>1</v>
      </c>
      <c r="AG29" s="210" t="str">
        <f t="shared" si="18"/>
        <v>1</v>
      </c>
      <c r="AH29" s="210" t="str">
        <f t="shared" si="18"/>
        <v>2</v>
      </c>
      <c r="AI29" s="210" t="str">
        <f t="shared" si="18"/>
        <v>3</v>
      </c>
      <c r="AJ29" s="210" t="str">
        <f t="shared" si="18"/>
        <v>3</v>
      </c>
      <c r="AK29" s="210" t="str">
        <f t="shared" si="18"/>
        <v>4</v>
      </c>
      <c r="AL29" s="210" t="str">
        <f t="shared" si="18"/>
        <v>4</v>
      </c>
      <c r="AM29" s="210" t="str">
        <f t="shared" si="18"/>
        <v>6</v>
      </c>
      <c r="AN29" s="210" t="str">
        <f t="shared" si="18"/>
        <v>1</v>
      </c>
      <c r="AO29" s="210" t="str">
        <f t="shared" si="18"/>
        <v>1</v>
      </c>
      <c r="AP29" s="210" t="str">
        <f t="shared" si="18"/>
        <v>1</v>
      </c>
      <c r="AQ29" s="210" t="str">
        <f t="shared" si="18"/>
        <v>2</v>
      </c>
      <c r="AR29" s="210" t="str">
        <f t="shared" si="18"/>
        <v>2</v>
      </c>
      <c r="AS29" s="210" t="str">
        <f t="shared" si="18"/>
        <v>1</v>
      </c>
      <c r="AT29" s="210" t="str">
        <f t="shared" si="18"/>
        <v>1</v>
      </c>
      <c r="AU29" s="210" t="str">
        <f t="shared" si="18"/>
        <v>3</v>
      </c>
      <c r="AV29" s="210" t="str">
        <f t="shared" si="19"/>
        <v>1</v>
      </c>
      <c r="AW29" s="210" t="str">
        <f t="shared" si="19"/>
        <v>2</v>
      </c>
      <c r="AX29" s="210" t="str">
        <f t="shared" si="19"/>
        <v>3</v>
      </c>
      <c r="AY29" s="210" t="str">
        <f t="shared" si="19"/>
        <v>3</v>
      </c>
      <c r="AZ29" s="210" t="str">
        <f t="shared" si="19"/>
        <v>2</v>
      </c>
      <c r="BA29" s="210" t="str">
        <f t="shared" si="19"/>
        <v>3</v>
      </c>
      <c r="BB29" s="208"/>
    </row>
    <row r="30" spans="1:76" x14ac:dyDescent="0.2">
      <c r="A30" s="205">
        <v>1994</v>
      </c>
      <c r="B30" s="206" t="s">
        <v>8</v>
      </c>
      <c r="C30" s="206">
        <v>429573</v>
      </c>
      <c r="D30" s="206">
        <v>12662</v>
      </c>
      <c r="E30" s="206">
        <v>17287</v>
      </c>
      <c r="F30" s="206">
        <v>22474</v>
      </c>
      <c r="G30" s="206">
        <v>36024</v>
      </c>
      <c r="H30" s="206">
        <v>40080</v>
      </c>
      <c r="I30" s="206">
        <v>50030</v>
      </c>
      <c r="J30" s="206">
        <v>51969</v>
      </c>
      <c r="K30" s="206">
        <v>63557</v>
      </c>
      <c r="L30" s="206">
        <v>104882</v>
      </c>
      <c r="M30" s="206">
        <v>185431</v>
      </c>
      <c r="N30" s="206">
        <v>190876</v>
      </c>
      <c r="O30" s="206">
        <v>31182</v>
      </c>
      <c r="P30" s="206">
        <v>24709</v>
      </c>
      <c r="Q30" s="206">
        <v>157483</v>
      </c>
      <c r="R30" s="206">
        <v>134013</v>
      </c>
      <c r="S30" s="206">
        <v>37034</v>
      </c>
      <c r="T30" s="206">
        <v>21405</v>
      </c>
      <c r="U30" s="206">
        <v>24261</v>
      </c>
      <c r="V30" s="206">
        <v>31977</v>
      </c>
      <c r="W30" s="206">
        <v>31159</v>
      </c>
      <c r="X30" s="206">
        <v>29209</v>
      </c>
      <c r="Y30" s="206">
        <v>335237</v>
      </c>
      <c r="Z30" s="206">
        <v>2062514</v>
      </c>
      <c r="AC30" s="205">
        <v>1994</v>
      </c>
      <c r="AD30" s="206" t="s">
        <v>8</v>
      </c>
      <c r="AE30" s="210" t="str">
        <f t="shared" si="20"/>
        <v>4</v>
      </c>
      <c r="AF30" s="210" t="str">
        <f t="shared" si="18"/>
        <v>1</v>
      </c>
      <c r="AG30" s="210" t="str">
        <f t="shared" si="18"/>
        <v>1</v>
      </c>
      <c r="AH30" s="210" t="str">
        <f t="shared" si="18"/>
        <v>2</v>
      </c>
      <c r="AI30" s="210" t="str">
        <f t="shared" si="18"/>
        <v>3</v>
      </c>
      <c r="AJ30" s="210" t="str">
        <f t="shared" si="18"/>
        <v>4</v>
      </c>
      <c r="AK30" s="210" t="str">
        <f t="shared" si="18"/>
        <v>5</v>
      </c>
      <c r="AL30" s="210" t="str">
        <f t="shared" si="18"/>
        <v>5</v>
      </c>
      <c r="AM30" s="210" t="str">
        <f t="shared" si="18"/>
        <v>6</v>
      </c>
      <c r="AN30" s="210" t="str">
        <f t="shared" si="18"/>
        <v>1</v>
      </c>
      <c r="AO30" s="210" t="str">
        <f t="shared" si="18"/>
        <v>1</v>
      </c>
      <c r="AP30" s="210" t="str">
        <f t="shared" si="18"/>
        <v>1</v>
      </c>
      <c r="AQ30" s="210" t="str">
        <f t="shared" si="18"/>
        <v>3</v>
      </c>
      <c r="AR30" s="210" t="str">
        <f t="shared" si="18"/>
        <v>2</v>
      </c>
      <c r="AS30" s="210" t="str">
        <f t="shared" si="18"/>
        <v>1</v>
      </c>
      <c r="AT30" s="210" t="str">
        <f t="shared" si="18"/>
        <v>1</v>
      </c>
      <c r="AU30" s="210" t="str">
        <f t="shared" si="18"/>
        <v>3</v>
      </c>
      <c r="AV30" s="210" t="str">
        <f t="shared" si="19"/>
        <v>2</v>
      </c>
      <c r="AW30" s="210" t="str">
        <f t="shared" si="19"/>
        <v>2</v>
      </c>
      <c r="AX30" s="210" t="str">
        <f t="shared" si="19"/>
        <v>3</v>
      </c>
      <c r="AY30" s="210" t="str">
        <f t="shared" si="19"/>
        <v>3</v>
      </c>
      <c r="AZ30" s="210" t="str">
        <f t="shared" si="19"/>
        <v>2</v>
      </c>
      <c r="BA30" s="210" t="str">
        <f t="shared" si="19"/>
        <v>3</v>
      </c>
      <c r="BB30" s="208"/>
    </row>
    <row r="31" spans="1:76" x14ac:dyDescent="0.2">
      <c r="A31" s="205">
        <v>1994</v>
      </c>
      <c r="B31" s="206" t="s">
        <v>9</v>
      </c>
      <c r="C31" s="206">
        <v>424599</v>
      </c>
      <c r="D31" s="206">
        <v>12368</v>
      </c>
      <c r="E31" s="206">
        <v>17228</v>
      </c>
      <c r="F31" s="206">
        <v>22636</v>
      </c>
      <c r="G31" s="206">
        <v>34855</v>
      </c>
      <c r="H31" s="206">
        <v>39586</v>
      </c>
      <c r="I31" s="206">
        <v>48721</v>
      </c>
      <c r="J31" s="206">
        <v>50709</v>
      </c>
      <c r="K31" s="206">
        <v>62388</v>
      </c>
      <c r="L31" s="206">
        <v>103486</v>
      </c>
      <c r="M31" s="206">
        <v>182066</v>
      </c>
      <c r="N31" s="206">
        <v>181211</v>
      </c>
      <c r="O31" s="206">
        <v>32472</v>
      </c>
      <c r="P31" s="206">
        <v>24299</v>
      </c>
      <c r="Q31" s="206">
        <v>156766</v>
      </c>
      <c r="R31" s="206">
        <v>128129</v>
      </c>
      <c r="S31" s="206">
        <v>36790</v>
      </c>
      <c r="T31" s="206">
        <v>20778</v>
      </c>
      <c r="U31" s="206">
        <v>24142</v>
      </c>
      <c r="V31" s="206">
        <v>31795</v>
      </c>
      <c r="W31" s="206">
        <v>31543</v>
      </c>
      <c r="X31" s="206">
        <v>28220</v>
      </c>
      <c r="Y31" s="206">
        <v>330355</v>
      </c>
      <c r="Z31" s="206">
        <v>2025142</v>
      </c>
      <c r="AC31" s="205">
        <v>1994</v>
      </c>
      <c r="AD31" s="206" t="s">
        <v>9</v>
      </c>
      <c r="AE31" s="210" t="str">
        <f t="shared" si="20"/>
        <v>4</v>
      </c>
      <c r="AF31" s="210" t="str">
        <f t="shared" si="18"/>
        <v>1</v>
      </c>
      <c r="AG31" s="210" t="str">
        <f t="shared" si="18"/>
        <v>1</v>
      </c>
      <c r="AH31" s="210" t="str">
        <f t="shared" si="18"/>
        <v>2</v>
      </c>
      <c r="AI31" s="210" t="str">
        <f t="shared" si="18"/>
        <v>3</v>
      </c>
      <c r="AJ31" s="210" t="str">
        <f t="shared" si="18"/>
        <v>3</v>
      </c>
      <c r="AK31" s="210" t="str">
        <f t="shared" si="18"/>
        <v>4</v>
      </c>
      <c r="AL31" s="210" t="str">
        <f t="shared" si="18"/>
        <v>5</v>
      </c>
      <c r="AM31" s="210" t="str">
        <f t="shared" si="18"/>
        <v>6</v>
      </c>
      <c r="AN31" s="210" t="str">
        <f t="shared" si="18"/>
        <v>1</v>
      </c>
      <c r="AO31" s="210" t="str">
        <f t="shared" si="18"/>
        <v>1</v>
      </c>
      <c r="AP31" s="210" t="str">
        <f t="shared" si="18"/>
        <v>1</v>
      </c>
      <c r="AQ31" s="210" t="str">
        <f t="shared" si="18"/>
        <v>3</v>
      </c>
      <c r="AR31" s="210" t="str">
        <f t="shared" si="18"/>
        <v>2</v>
      </c>
      <c r="AS31" s="210" t="str">
        <f t="shared" si="18"/>
        <v>1</v>
      </c>
      <c r="AT31" s="210" t="str">
        <f t="shared" si="18"/>
        <v>1</v>
      </c>
      <c r="AU31" s="210" t="str">
        <f t="shared" si="18"/>
        <v>3</v>
      </c>
      <c r="AV31" s="210" t="str">
        <f t="shared" si="19"/>
        <v>2</v>
      </c>
      <c r="AW31" s="210" t="str">
        <f t="shared" si="19"/>
        <v>2</v>
      </c>
      <c r="AX31" s="210" t="str">
        <f t="shared" si="19"/>
        <v>3</v>
      </c>
      <c r="AY31" s="210" t="str">
        <f t="shared" si="19"/>
        <v>3</v>
      </c>
      <c r="AZ31" s="210" t="str">
        <f t="shared" si="19"/>
        <v>2</v>
      </c>
      <c r="BA31" s="210" t="str">
        <f t="shared" si="19"/>
        <v>3</v>
      </c>
      <c r="BB31" s="208"/>
    </row>
    <row r="32" spans="1:76" x14ac:dyDescent="0.2">
      <c r="A32" s="205">
        <v>1994</v>
      </c>
      <c r="B32" s="206" t="s">
        <v>10</v>
      </c>
      <c r="C32" s="206">
        <v>407561</v>
      </c>
      <c r="D32" s="206">
        <v>12194</v>
      </c>
      <c r="E32" s="206">
        <v>17128</v>
      </c>
      <c r="F32" s="206">
        <v>23369</v>
      </c>
      <c r="G32" s="206">
        <v>35776</v>
      </c>
      <c r="H32" s="206">
        <v>40189</v>
      </c>
      <c r="I32" s="206">
        <v>51366</v>
      </c>
      <c r="J32" s="206">
        <v>52201</v>
      </c>
      <c r="K32" s="206">
        <v>65020</v>
      </c>
      <c r="L32" s="206">
        <v>105625</v>
      </c>
      <c r="M32" s="206">
        <v>184331</v>
      </c>
      <c r="N32" s="206">
        <v>186353</v>
      </c>
      <c r="O32" s="206">
        <v>34722</v>
      </c>
      <c r="P32" s="206">
        <v>26107</v>
      </c>
      <c r="Q32" s="206">
        <v>159417</v>
      </c>
      <c r="R32" s="206">
        <v>130464</v>
      </c>
      <c r="S32" s="206">
        <v>37908</v>
      </c>
      <c r="T32" s="206">
        <v>21508</v>
      </c>
      <c r="U32" s="206">
        <v>23770</v>
      </c>
      <c r="V32" s="206">
        <v>32485</v>
      </c>
      <c r="W32" s="206">
        <v>32444</v>
      </c>
      <c r="X32" s="206">
        <v>29911</v>
      </c>
      <c r="Y32" s="206">
        <v>343834</v>
      </c>
      <c r="Z32" s="206">
        <v>2053683</v>
      </c>
      <c r="AC32" s="205">
        <v>1994</v>
      </c>
      <c r="AD32" s="206" t="s">
        <v>10</v>
      </c>
      <c r="AE32" s="210" t="str">
        <f t="shared" si="20"/>
        <v>4</v>
      </c>
      <c r="AF32" s="210" t="str">
        <f t="shared" si="18"/>
        <v>1</v>
      </c>
      <c r="AG32" s="210" t="str">
        <f t="shared" si="18"/>
        <v>1</v>
      </c>
      <c r="AH32" s="210" t="str">
        <f t="shared" si="18"/>
        <v>2</v>
      </c>
      <c r="AI32" s="210" t="str">
        <f t="shared" si="18"/>
        <v>3</v>
      </c>
      <c r="AJ32" s="210" t="str">
        <f t="shared" si="18"/>
        <v>4</v>
      </c>
      <c r="AK32" s="210" t="str">
        <f t="shared" si="18"/>
        <v>5</v>
      </c>
      <c r="AL32" s="210" t="str">
        <f t="shared" si="18"/>
        <v>5</v>
      </c>
      <c r="AM32" s="210" t="str">
        <f t="shared" si="18"/>
        <v>6</v>
      </c>
      <c r="AN32" s="210" t="str">
        <f t="shared" si="18"/>
        <v>1</v>
      </c>
      <c r="AO32" s="210" t="str">
        <f t="shared" si="18"/>
        <v>1</v>
      </c>
      <c r="AP32" s="210" t="str">
        <f t="shared" si="18"/>
        <v>1</v>
      </c>
      <c r="AQ32" s="210" t="str">
        <f t="shared" si="18"/>
        <v>3</v>
      </c>
      <c r="AR32" s="210" t="str">
        <f t="shared" si="18"/>
        <v>2</v>
      </c>
      <c r="AS32" s="210" t="str">
        <f t="shared" si="18"/>
        <v>1</v>
      </c>
      <c r="AT32" s="210" t="str">
        <f t="shared" si="18"/>
        <v>1</v>
      </c>
      <c r="AU32" s="210" t="str">
        <f t="shared" si="18"/>
        <v>3</v>
      </c>
      <c r="AV32" s="210" t="str">
        <f t="shared" si="19"/>
        <v>2</v>
      </c>
      <c r="AW32" s="210" t="str">
        <f t="shared" si="19"/>
        <v>2</v>
      </c>
      <c r="AX32" s="210" t="str">
        <f t="shared" si="19"/>
        <v>3</v>
      </c>
      <c r="AY32" s="210" t="str">
        <f t="shared" si="19"/>
        <v>3</v>
      </c>
      <c r="AZ32" s="210" t="str">
        <f t="shared" si="19"/>
        <v>2</v>
      </c>
      <c r="BA32" s="210" t="str">
        <f t="shared" si="19"/>
        <v>3</v>
      </c>
      <c r="BB32" s="208"/>
    </row>
    <row r="33" spans="1:54" x14ac:dyDescent="0.2">
      <c r="A33" s="205">
        <v>1994</v>
      </c>
      <c r="B33" s="206" t="s">
        <v>11</v>
      </c>
      <c r="C33" s="206">
        <v>405843</v>
      </c>
      <c r="D33" s="206">
        <v>12201</v>
      </c>
      <c r="E33" s="206">
        <v>16348</v>
      </c>
      <c r="F33" s="206">
        <v>21410</v>
      </c>
      <c r="G33" s="206">
        <v>33360</v>
      </c>
      <c r="H33" s="206">
        <v>32887</v>
      </c>
      <c r="I33" s="206">
        <v>47651</v>
      </c>
      <c r="J33" s="206">
        <v>48495</v>
      </c>
      <c r="K33" s="206">
        <v>60789</v>
      </c>
      <c r="L33" s="206">
        <v>98748</v>
      </c>
      <c r="M33" s="206">
        <v>173004</v>
      </c>
      <c r="N33" s="206">
        <v>177348</v>
      </c>
      <c r="O33" s="206">
        <v>31777</v>
      </c>
      <c r="P33" s="206">
        <v>24496</v>
      </c>
      <c r="Q33" s="206">
        <v>150330</v>
      </c>
      <c r="R33" s="206">
        <v>122715</v>
      </c>
      <c r="S33" s="206">
        <v>34549</v>
      </c>
      <c r="T33" s="206">
        <v>19691</v>
      </c>
      <c r="U33" s="206">
        <v>22758</v>
      </c>
      <c r="V33" s="206">
        <v>30485</v>
      </c>
      <c r="W33" s="206">
        <v>30860</v>
      </c>
      <c r="X33" s="206">
        <v>26370</v>
      </c>
      <c r="Y33" s="206">
        <v>328067</v>
      </c>
      <c r="Z33" s="206">
        <v>1950182</v>
      </c>
      <c r="AC33" s="205">
        <v>1994</v>
      </c>
      <c r="AD33" s="206" t="s">
        <v>11</v>
      </c>
      <c r="AE33" s="210" t="str">
        <f t="shared" si="20"/>
        <v>4</v>
      </c>
      <c r="AF33" s="210" t="str">
        <f t="shared" si="18"/>
        <v>1</v>
      </c>
      <c r="AG33" s="210" t="str">
        <f t="shared" si="18"/>
        <v>1</v>
      </c>
      <c r="AH33" s="210" t="str">
        <f t="shared" si="18"/>
        <v>2</v>
      </c>
      <c r="AI33" s="210" t="str">
        <f t="shared" si="18"/>
        <v>3</v>
      </c>
      <c r="AJ33" s="210" t="str">
        <f t="shared" si="18"/>
        <v>3</v>
      </c>
      <c r="AK33" s="210" t="str">
        <f t="shared" si="18"/>
        <v>4</v>
      </c>
      <c r="AL33" s="210" t="str">
        <f t="shared" si="18"/>
        <v>4</v>
      </c>
      <c r="AM33" s="210" t="str">
        <f t="shared" si="18"/>
        <v>6</v>
      </c>
      <c r="AN33" s="210" t="str">
        <f t="shared" si="18"/>
        <v>9</v>
      </c>
      <c r="AO33" s="210" t="str">
        <f t="shared" si="18"/>
        <v>1</v>
      </c>
      <c r="AP33" s="210" t="str">
        <f t="shared" si="18"/>
        <v>1</v>
      </c>
      <c r="AQ33" s="210" t="str">
        <f t="shared" si="18"/>
        <v>3</v>
      </c>
      <c r="AR33" s="210" t="str">
        <f t="shared" si="18"/>
        <v>2</v>
      </c>
      <c r="AS33" s="210" t="str">
        <f t="shared" si="18"/>
        <v>1</v>
      </c>
      <c r="AT33" s="210" t="str">
        <f t="shared" si="18"/>
        <v>1</v>
      </c>
      <c r="AU33" s="210" t="str">
        <f t="shared" si="18"/>
        <v>3</v>
      </c>
      <c r="AV33" s="210" t="str">
        <f t="shared" si="19"/>
        <v>1</v>
      </c>
      <c r="AW33" s="210" t="str">
        <f t="shared" si="19"/>
        <v>2</v>
      </c>
      <c r="AX33" s="210" t="str">
        <f t="shared" si="19"/>
        <v>3</v>
      </c>
      <c r="AY33" s="210" t="str">
        <f t="shared" si="19"/>
        <v>3</v>
      </c>
      <c r="AZ33" s="210" t="str">
        <f t="shared" si="19"/>
        <v>2</v>
      </c>
      <c r="BA33" s="210" t="str">
        <f t="shared" si="19"/>
        <v>3</v>
      </c>
      <c r="BB33" s="208"/>
    </row>
    <row r="34" spans="1:54" x14ac:dyDescent="0.2">
      <c r="A34" s="205">
        <v>1995</v>
      </c>
      <c r="B34" s="206" t="s">
        <v>12</v>
      </c>
      <c r="C34" s="206">
        <v>338566</v>
      </c>
      <c r="D34" s="206">
        <v>10714</v>
      </c>
      <c r="E34" s="206">
        <v>13514</v>
      </c>
      <c r="F34" s="206">
        <v>18161</v>
      </c>
      <c r="G34" s="206">
        <v>28293</v>
      </c>
      <c r="H34" s="206">
        <v>28058</v>
      </c>
      <c r="I34" s="206">
        <v>43313</v>
      </c>
      <c r="J34" s="206">
        <v>41734</v>
      </c>
      <c r="K34" s="206">
        <v>51598</v>
      </c>
      <c r="L34" s="206">
        <v>84901</v>
      </c>
      <c r="M34" s="206">
        <v>145574</v>
      </c>
      <c r="N34" s="206">
        <v>152259</v>
      </c>
      <c r="O34" s="206">
        <v>29310</v>
      </c>
      <c r="P34" s="206">
        <v>20566</v>
      </c>
      <c r="Q34" s="206">
        <v>123099</v>
      </c>
      <c r="R34" s="206">
        <v>106724</v>
      </c>
      <c r="S34" s="206">
        <v>30836</v>
      </c>
      <c r="T34" s="206">
        <v>18460</v>
      </c>
      <c r="U34" s="206">
        <v>18286</v>
      </c>
      <c r="V34" s="206">
        <v>25847</v>
      </c>
      <c r="W34" s="206">
        <v>27856</v>
      </c>
      <c r="X34" s="206">
        <v>22664</v>
      </c>
      <c r="Y34" s="206">
        <v>294123</v>
      </c>
      <c r="Z34" s="206">
        <v>1674456</v>
      </c>
      <c r="AC34" s="205">
        <v>1995</v>
      </c>
      <c r="AD34" s="206" t="s">
        <v>12</v>
      </c>
      <c r="AE34" s="210" t="str">
        <f t="shared" si="20"/>
        <v>3</v>
      </c>
      <c r="AF34" s="210" t="str">
        <f t="shared" si="18"/>
        <v>1</v>
      </c>
      <c r="AG34" s="210" t="str">
        <f t="shared" si="18"/>
        <v>1</v>
      </c>
      <c r="AH34" s="210" t="str">
        <f t="shared" si="18"/>
        <v>1</v>
      </c>
      <c r="AI34" s="210" t="str">
        <f t="shared" si="18"/>
        <v>2</v>
      </c>
      <c r="AJ34" s="210" t="str">
        <f t="shared" si="18"/>
        <v>2</v>
      </c>
      <c r="AK34" s="210" t="str">
        <f t="shared" si="18"/>
        <v>4</v>
      </c>
      <c r="AL34" s="210" t="str">
        <f t="shared" si="18"/>
        <v>4</v>
      </c>
      <c r="AM34" s="210" t="str">
        <f t="shared" si="18"/>
        <v>5</v>
      </c>
      <c r="AN34" s="210" t="str">
        <f t="shared" si="18"/>
        <v>8</v>
      </c>
      <c r="AO34" s="210" t="str">
        <f t="shared" si="18"/>
        <v>1</v>
      </c>
      <c r="AP34" s="210" t="str">
        <f t="shared" si="18"/>
        <v>1</v>
      </c>
      <c r="AQ34" s="210" t="str">
        <f t="shared" si="18"/>
        <v>2</v>
      </c>
      <c r="AR34" s="210" t="str">
        <f t="shared" si="18"/>
        <v>2</v>
      </c>
      <c r="AS34" s="210" t="str">
        <f t="shared" si="18"/>
        <v>1</v>
      </c>
      <c r="AT34" s="210" t="str">
        <f t="shared" si="18"/>
        <v>1</v>
      </c>
      <c r="AU34" s="210" t="str">
        <f t="shared" si="18"/>
        <v>3</v>
      </c>
      <c r="AV34" s="210" t="str">
        <f t="shared" si="19"/>
        <v>1</v>
      </c>
      <c r="AW34" s="210" t="str">
        <f t="shared" si="19"/>
        <v>1</v>
      </c>
      <c r="AX34" s="210" t="str">
        <f t="shared" si="19"/>
        <v>2</v>
      </c>
      <c r="AY34" s="210" t="str">
        <f t="shared" si="19"/>
        <v>2</v>
      </c>
      <c r="AZ34" s="210" t="str">
        <f t="shared" si="19"/>
        <v>2</v>
      </c>
      <c r="BA34" s="210" t="str">
        <f t="shared" si="19"/>
        <v>2</v>
      </c>
      <c r="BB34" s="208"/>
    </row>
    <row r="35" spans="1:54" x14ac:dyDescent="0.2">
      <c r="A35" s="205">
        <v>1995</v>
      </c>
      <c r="B35" s="206" t="s">
        <v>13</v>
      </c>
      <c r="C35" s="206">
        <v>319462</v>
      </c>
      <c r="D35" s="206">
        <v>9411</v>
      </c>
      <c r="E35" s="206">
        <v>12801</v>
      </c>
      <c r="F35" s="206">
        <v>16982</v>
      </c>
      <c r="G35" s="206">
        <v>26804</v>
      </c>
      <c r="H35" s="206">
        <v>28306</v>
      </c>
      <c r="I35" s="206">
        <v>40311</v>
      </c>
      <c r="J35" s="206">
        <v>39908</v>
      </c>
      <c r="K35" s="206">
        <v>52777</v>
      </c>
      <c r="L35" s="206">
        <v>81461</v>
      </c>
      <c r="M35" s="206">
        <v>143691</v>
      </c>
      <c r="N35" s="206">
        <v>152205</v>
      </c>
      <c r="O35" s="206">
        <v>26266</v>
      </c>
      <c r="P35" s="206">
        <v>19797</v>
      </c>
      <c r="Q35" s="206">
        <v>120807</v>
      </c>
      <c r="R35" s="206">
        <v>100401</v>
      </c>
      <c r="S35" s="206">
        <v>29303</v>
      </c>
      <c r="T35" s="206">
        <v>17404</v>
      </c>
      <c r="U35" s="206">
        <v>18533</v>
      </c>
      <c r="V35" s="206">
        <v>25414</v>
      </c>
      <c r="W35" s="206">
        <v>26659</v>
      </c>
      <c r="X35" s="206">
        <v>22648</v>
      </c>
      <c r="Y35" s="206">
        <v>253957</v>
      </c>
      <c r="Z35" s="206">
        <v>1585308</v>
      </c>
      <c r="AC35" s="205">
        <v>1995</v>
      </c>
      <c r="AD35" s="206" t="s">
        <v>13</v>
      </c>
      <c r="AE35" s="210" t="str">
        <f t="shared" si="20"/>
        <v>3</v>
      </c>
      <c r="AF35" s="210" t="str">
        <f t="shared" si="18"/>
        <v>9</v>
      </c>
      <c r="AG35" s="210" t="str">
        <f t="shared" si="18"/>
        <v>1</v>
      </c>
      <c r="AH35" s="210" t="str">
        <f t="shared" si="18"/>
        <v>1</v>
      </c>
      <c r="AI35" s="210" t="str">
        <f t="shared" si="18"/>
        <v>2</v>
      </c>
      <c r="AJ35" s="210" t="str">
        <f t="shared" si="18"/>
        <v>2</v>
      </c>
      <c r="AK35" s="210" t="str">
        <f t="shared" si="18"/>
        <v>4</v>
      </c>
      <c r="AL35" s="210" t="str">
        <f t="shared" si="18"/>
        <v>3</v>
      </c>
      <c r="AM35" s="210" t="str">
        <f t="shared" si="18"/>
        <v>5</v>
      </c>
      <c r="AN35" s="210" t="str">
        <f t="shared" si="18"/>
        <v>8</v>
      </c>
      <c r="AO35" s="210" t="str">
        <f t="shared" si="18"/>
        <v>1</v>
      </c>
      <c r="AP35" s="210" t="str">
        <f t="shared" si="18"/>
        <v>1</v>
      </c>
      <c r="AQ35" s="210" t="str">
        <f t="shared" si="18"/>
        <v>2</v>
      </c>
      <c r="AR35" s="210" t="str">
        <f t="shared" si="18"/>
        <v>1</v>
      </c>
      <c r="AS35" s="210" t="str">
        <f t="shared" si="18"/>
        <v>1</v>
      </c>
      <c r="AT35" s="210" t="str">
        <f t="shared" si="18"/>
        <v>1</v>
      </c>
      <c r="AU35" s="210" t="str">
        <f t="shared" si="18"/>
        <v>2</v>
      </c>
      <c r="AV35" s="210" t="str">
        <f t="shared" si="19"/>
        <v>1</v>
      </c>
      <c r="AW35" s="210" t="str">
        <f t="shared" si="19"/>
        <v>1</v>
      </c>
      <c r="AX35" s="210" t="str">
        <f t="shared" si="19"/>
        <v>2</v>
      </c>
      <c r="AY35" s="210" t="str">
        <f t="shared" si="19"/>
        <v>2</v>
      </c>
      <c r="AZ35" s="210" t="str">
        <f t="shared" si="19"/>
        <v>2</v>
      </c>
      <c r="BA35" s="210" t="str">
        <f t="shared" si="19"/>
        <v>2</v>
      </c>
      <c r="BB35" s="208"/>
    </row>
    <row r="36" spans="1:54" x14ac:dyDescent="0.2">
      <c r="A36" s="205">
        <v>1995</v>
      </c>
      <c r="B36" s="206" t="s">
        <v>14</v>
      </c>
      <c r="C36" s="206">
        <v>388638</v>
      </c>
      <c r="D36" s="206">
        <v>11371</v>
      </c>
      <c r="E36" s="206">
        <v>16857</v>
      </c>
      <c r="F36" s="206">
        <v>23661</v>
      </c>
      <c r="G36" s="206">
        <v>34860</v>
      </c>
      <c r="H36" s="206">
        <v>37648</v>
      </c>
      <c r="I36" s="206">
        <v>49726</v>
      </c>
      <c r="J36" s="206">
        <v>53705</v>
      </c>
      <c r="K36" s="206">
        <v>66752</v>
      </c>
      <c r="L36" s="206">
        <v>104678</v>
      </c>
      <c r="M36" s="206">
        <v>184980</v>
      </c>
      <c r="N36" s="206">
        <v>195640</v>
      </c>
      <c r="O36" s="206">
        <v>32971</v>
      </c>
      <c r="P36" s="206">
        <v>25832</v>
      </c>
      <c r="Q36" s="206">
        <v>154509</v>
      </c>
      <c r="R36" s="206">
        <v>124176</v>
      </c>
      <c r="S36" s="206">
        <v>36371</v>
      </c>
      <c r="T36" s="206">
        <v>21918</v>
      </c>
      <c r="U36" s="206">
        <v>27639</v>
      </c>
      <c r="V36" s="206">
        <v>32962</v>
      </c>
      <c r="W36" s="206">
        <v>32097</v>
      </c>
      <c r="X36" s="206">
        <v>26731</v>
      </c>
      <c r="Y36" s="206">
        <v>339103</v>
      </c>
      <c r="Z36" s="206">
        <v>2022825</v>
      </c>
      <c r="AC36" s="205">
        <v>1995</v>
      </c>
      <c r="AD36" s="206" t="s">
        <v>14</v>
      </c>
      <c r="AE36" s="210" t="str">
        <f t="shared" si="20"/>
        <v>3</v>
      </c>
      <c r="AF36" s="210" t="str">
        <f t="shared" si="18"/>
        <v>1</v>
      </c>
      <c r="AG36" s="210" t="str">
        <f t="shared" si="18"/>
        <v>1</v>
      </c>
      <c r="AH36" s="210" t="str">
        <f t="shared" si="18"/>
        <v>2</v>
      </c>
      <c r="AI36" s="210" t="str">
        <f t="shared" si="18"/>
        <v>3</v>
      </c>
      <c r="AJ36" s="210" t="str">
        <f t="shared" si="18"/>
        <v>3</v>
      </c>
      <c r="AK36" s="210" t="str">
        <f t="shared" si="18"/>
        <v>4</v>
      </c>
      <c r="AL36" s="210" t="str">
        <f t="shared" si="18"/>
        <v>5</v>
      </c>
      <c r="AM36" s="210" t="str">
        <f t="shared" si="18"/>
        <v>6</v>
      </c>
      <c r="AN36" s="210" t="str">
        <f t="shared" si="18"/>
        <v>1</v>
      </c>
      <c r="AO36" s="210" t="str">
        <f t="shared" si="18"/>
        <v>1</v>
      </c>
      <c r="AP36" s="210" t="str">
        <f t="shared" si="18"/>
        <v>1</v>
      </c>
      <c r="AQ36" s="210" t="str">
        <f t="shared" si="18"/>
        <v>3</v>
      </c>
      <c r="AR36" s="210" t="str">
        <f t="shared" si="18"/>
        <v>2</v>
      </c>
      <c r="AS36" s="210" t="str">
        <f t="shared" si="18"/>
        <v>1</v>
      </c>
      <c r="AT36" s="210" t="str">
        <f t="shared" si="18"/>
        <v>1</v>
      </c>
      <c r="AU36" s="210" t="str">
        <f t="shared" si="18"/>
        <v>3</v>
      </c>
      <c r="AV36" s="210" t="str">
        <f t="shared" si="19"/>
        <v>2</v>
      </c>
      <c r="AW36" s="210" t="str">
        <f t="shared" si="19"/>
        <v>2</v>
      </c>
      <c r="AX36" s="210" t="str">
        <f t="shared" si="19"/>
        <v>3</v>
      </c>
      <c r="AY36" s="210" t="str">
        <f t="shared" si="19"/>
        <v>3</v>
      </c>
      <c r="AZ36" s="210" t="str">
        <f t="shared" si="19"/>
        <v>2</v>
      </c>
      <c r="BA36" s="210" t="str">
        <f t="shared" si="19"/>
        <v>3</v>
      </c>
      <c r="BB36" s="208"/>
    </row>
    <row r="37" spans="1:54" x14ac:dyDescent="0.2">
      <c r="A37" s="205">
        <v>1995</v>
      </c>
      <c r="B37" s="206" t="s">
        <v>15</v>
      </c>
      <c r="C37" s="206">
        <v>415992</v>
      </c>
      <c r="D37" s="206">
        <v>9221</v>
      </c>
      <c r="E37" s="206">
        <v>13524</v>
      </c>
      <c r="F37" s="206">
        <v>20471</v>
      </c>
      <c r="G37" s="206">
        <v>30099</v>
      </c>
      <c r="H37" s="206">
        <v>33418</v>
      </c>
      <c r="I37" s="206">
        <v>38828</v>
      </c>
      <c r="J37" s="206">
        <v>43746</v>
      </c>
      <c r="K37" s="206">
        <v>58038</v>
      </c>
      <c r="L37" s="206">
        <v>91995</v>
      </c>
      <c r="M37" s="206">
        <v>168344</v>
      </c>
      <c r="N37" s="206">
        <v>178903</v>
      </c>
      <c r="O37" s="206">
        <v>26784</v>
      </c>
      <c r="P37" s="206">
        <v>21273</v>
      </c>
      <c r="Q37" s="206">
        <v>138196</v>
      </c>
      <c r="R37" s="206">
        <v>109825</v>
      </c>
      <c r="S37" s="206">
        <v>30005</v>
      </c>
      <c r="T37" s="206">
        <v>17690</v>
      </c>
      <c r="U37" s="206">
        <v>22347</v>
      </c>
      <c r="V37" s="206">
        <v>26392</v>
      </c>
      <c r="W37" s="206">
        <v>25359</v>
      </c>
      <c r="X37" s="206">
        <v>20087</v>
      </c>
      <c r="Y37" s="206">
        <v>293538</v>
      </c>
      <c r="Z37" s="206">
        <v>1834075</v>
      </c>
      <c r="AC37" s="205">
        <v>1995</v>
      </c>
      <c r="AD37" s="206" t="s">
        <v>15</v>
      </c>
      <c r="AE37" s="210" t="str">
        <f t="shared" si="20"/>
        <v>4</v>
      </c>
      <c r="AF37" s="210" t="str">
        <f t="shared" si="18"/>
        <v>9</v>
      </c>
      <c r="AG37" s="210" t="str">
        <f t="shared" si="18"/>
        <v>1</v>
      </c>
      <c r="AH37" s="210" t="str">
        <f t="shared" si="18"/>
        <v>2</v>
      </c>
      <c r="AI37" s="210" t="str">
        <f t="shared" si="18"/>
        <v>3</v>
      </c>
      <c r="AJ37" s="210" t="str">
        <f t="shared" si="18"/>
        <v>3</v>
      </c>
      <c r="AK37" s="210" t="str">
        <f t="shared" si="18"/>
        <v>3</v>
      </c>
      <c r="AL37" s="210" t="str">
        <f t="shared" si="18"/>
        <v>4</v>
      </c>
      <c r="AM37" s="210" t="str">
        <f t="shared" si="18"/>
        <v>5</v>
      </c>
      <c r="AN37" s="210" t="str">
        <f t="shared" si="18"/>
        <v>9</v>
      </c>
      <c r="AO37" s="210" t="str">
        <f t="shared" si="18"/>
        <v>1</v>
      </c>
      <c r="AP37" s="210" t="str">
        <f t="shared" si="18"/>
        <v>1</v>
      </c>
      <c r="AQ37" s="210" t="str">
        <f t="shared" si="18"/>
        <v>2</v>
      </c>
      <c r="AR37" s="210" t="str">
        <f t="shared" si="18"/>
        <v>2</v>
      </c>
      <c r="AS37" s="210" t="str">
        <f t="shared" si="18"/>
        <v>1</v>
      </c>
      <c r="AT37" s="210" t="str">
        <f t="shared" si="18"/>
        <v>1</v>
      </c>
      <c r="AU37" s="210" t="str">
        <f t="shared" ref="AU37:BA74" si="21">+LEFT(S37,1)</f>
        <v>3</v>
      </c>
      <c r="AV37" s="210" t="str">
        <f t="shared" si="19"/>
        <v>1</v>
      </c>
      <c r="AW37" s="210" t="str">
        <f t="shared" si="19"/>
        <v>2</v>
      </c>
      <c r="AX37" s="210" t="str">
        <f t="shared" si="19"/>
        <v>2</v>
      </c>
      <c r="AY37" s="210" t="str">
        <f t="shared" si="19"/>
        <v>2</v>
      </c>
      <c r="AZ37" s="210" t="str">
        <f t="shared" si="19"/>
        <v>2</v>
      </c>
      <c r="BA37" s="210" t="str">
        <f t="shared" si="19"/>
        <v>2</v>
      </c>
      <c r="BB37" s="208"/>
    </row>
    <row r="38" spans="1:54" x14ac:dyDescent="0.2">
      <c r="A38" s="205">
        <v>1995</v>
      </c>
      <c r="B38" s="206" t="s">
        <v>4</v>
      </c>
      <c r="C38" s="206">
        <v>458913</v>
      </c>
      <c r="D38" s="206">
        <v>9674</v>
      </c>
      <c r="E38" s="206">
        <v>13285</v>
      </c>
      <c r="F38" s="206">
        <v>21086</v>
      </c>
      <c r="G38" s="206">
        <v>31938</v>
      </c>
      <c r="H38" s="206">
        <v>35790</v>
      </c>
      <c r="I38" s="206">
        <v>39247</v>
      </c>
      <c r="J38" s="206">
        <v>46471</v>
      </c>
      <c r="K38" s="206">
        <v>58309</v>
      </c>
      <c r="L38" s="206">
        <v>104918</v>
      </c>
      <c r="M38" s="206">
        <v>186898</v>
      </c>
      <c r="N38" s="206">
        <v>195174</v>
      </c>
      <c r="O38" s="206">
        <v>30298</v>
      </c>
      <c r="P38" s="206">
        <v>22144</v>
      </c>
      <c r="Q38" s="206">
        <v>149311</v>
      </c>
      <c r="R38" s="206">
        <v>120714</v>
      </c>
      <c r="S38" s="206">
        <v>29858</v>
      </c>
      <c r="T38" s="206">
        <v>17455</v>
      </c>
      <c r="U38" s="206">
        <v>21582</v>
      </c>
      <c r="V38" s="206">
        <v>26325</v>
      </c>
      <c r="W38" s="206">
        <v>25597</v>
      </c>
      <c r="X38" s="206">
        <v>19723</v>
      </c>
      <c r="Y38" s="206">
        <v>329195</v>
      </c>
      <c r="Z38" s="206">
        <v>1993905</v>
      </c>
      <c r="AC38" s="205">
        <v>1995</v>
      </c>
      <c r="AD38" s="206" t="s">
        <v>4</v>
      </c>
      <c r="AE38" s="210" t="str">
        <f t="shared" si="20"/>
        <v>4</v>
      </c>
      <c r="AF38" s="210" t="str">
        <f t="shared" si="20"/>
        <v>9</v>
      </c>
      <c r="AG38" s="210" t="str">
        <f t="shared" si="20"/>
        <v>1</v>
      </c>
      <c r="AH38" s="210" t="str">
        <f t="shared" si="20"/>
        <v>2</v>
      </c>
      <c r="AI38" s="210" t="str">
        <f t="shared" si="20"/>
        <v>3</v>
      </c>
      <c r="AJ38" s="210" t="str">
        <f t="shared" si="20"/>
        <v>3</v>
      </c>
      <c r="AK38" s="210" t="str">
        <f t="shared" si="20"/>
        <v>3</v>
      </c>
      <c r="AL38" s="210" t="str">
        <f t="shared" si="20"/>
        <v>4</v>
      </c>
      <c r="AM38" s="210" t="str">
        <f t="shared" si="20"/>
        <v>5</v>
      </c>
      <c r="AN38" s="210" t="str">
        <f t="shared" si="20"/>
        <v>1</v>
      </c>
      <c r="AO38" s="210" t="str">
        <f t="shared" si="20"/>
        <v>1</v>
      </c>
      <c r="AP38" s="210" t="str">
        <f t="shared" si="20"/>
        <v>1</v>
      </c>
      <c r="AQ38" s="210" t="str">
        <f t="shared" si="20"/>
        <v>3</v>
      </c>
      <c r="AR38" s="210" t="str">
        <f t="shared" si="20"/>
        <v>2</v>
      </c>
      <c r="AS38" s="210" t="str">
        <f t="shared" si="20"/>
        <v>1</v>
      </c>
      <c r="AT38" s="210" t="str">
        <f t="shared" si="20"/>
        <v>1</v>
      </c>
      <c r="AU38" s="210" t="str">
        <f t="shared" si="21"/>
        <v>2</v>
      </c>
      <c r="AV38" s="210" t="str">
        <f t="shared" si="21"/>
        <v>1</v>
      </c>
      <c r="AW38" s="210" t="str">
        <f t="shared" si="21"/>
        <v>2</v>
      </c>
      <c r="AX38" s="210" t="str">
        <f t="shared" si="21"/>
        <v>2</v>
      </c>
      <c r="AY38" s="210" t="str">
        <f t="shared" si="21"/>
        <v>2</v>
      </c>
      <c r="AZ38" s="210" t="str">
        <f t="shared" si="21"/>
        <v>1</v>
      </c>
      <c r="BA38" s="210" t="str">
        <f t="shared" si="21"/>
        <v>3</v>
      </c>
      <c r="BB38" s="208"/>
    </row>
    <row r="39" spans="1:54" x14ac:dyDescent="0.2">
      <c r="A39" s="205">
        <v>1995</v>
      </c>
      <c r="B39" s="206" t="s">
        <v>5</v>
      </c>
      <c r="C39" s="206">
        <v>437210</v>
      </c>
      <c r="D39" s="206">
        <v>9539</v>
      </c>
      <c r="E39" s="206">
        <v>13168</v>
      </c>
      <c r="F39" s="206">
        <v>21349</v>
      </c>
      <c r="G39" s="206">
        <v>31555</v>
      </c>
      <c r="H39" s="206">
        <v>34683</v>
      </c>
      <c r="I39" s="206">
        <v>38128</v>
      </c>
      <c r="J39" s="206">
        <v>45167</v>
      </c>
      <c r="K39" s="206">
        <v>55964</v>
      </c>
      <c r="L39" s="206">
        <v>103898</v>
      </c>
      <c r="M39" s="206">
        <v>180263</v>
      </c>
      <c r="N39" s="206">
        <v>189084</v>
      </c>
      <c r="O39" s="206">
        <v>27145</v>
      </c>
      <c r="P39" s="206">
        <v>21784</v>
      </c>
      <c r="Q39" s="206">
        <v>141372</v>
      </c>
      <c r="R39" s="206">
        <v>116629</v>
      </c>
      <c r="S39" s="206">
        <v>28659</v>
      </c>
      <c r="T39" s="206">
        <v>16697</v>
      </c>
      <c r="U39" s="206">
        <v>21172</v>
      </c>
      <c r="V39" s="206">
        <v>26054</v>
      </c>
      <c r="W39" s="206">
        <v>23393</v>
      </c>
      <c r="X39" s="206">
        <v>19275</v>
      </c>
      <c r="Y39" s="206">
        <v>307635</v>
      </c>
      <c r="Z39" s="206">
        <v>1909823</v>
      </c>
      <c r="AC39" s="205">
        <v>1995</v>
      </c>
      <c r="AD39" s="206" t="s">
        <v>5</v>
      </c>
      <c r="AE39" s="210" t="str">
        <f t="shared" si="20"/>
        <v>4</v>
      </c>
      <c r="AF39" s="210" t="str">
        <f t="shared" si="20"/>
        <v>9</v>
      </c>
      <c r="AG39" s="210" t="str">
        <f t="shared" si="20"/>
        <v>1</v>
      </c>
      <c r="AH39" s="210" t="str">
        <f t="shared" si="20"/>
        <v>2</v>
      </c>
      <c r="AI39" s="210" t="str">
        <f t="shared" si="20"/>
        <v>3</v>
      </c>
      <c r="AJ39" s="210" t="str">
        <f t="shared" si="20"/>
        <v>3</v>
      </c>
      <c r="AK39" s="210" t="str">
        <f t="shared" si="20"/>
        <v>3</v>
      </c>
      <c r="AL39" s="210" t="str">
        <f t="shared" si="20"/>
        <v>4</v>
      </c>
      <c r="AM39" s="210" t="str">
        <f t="shared" si="20"/>
        <v>5</v>
      </c>
      <c r="AN39" s="210" t="str">
        <f t="shared" si="20"/>
        <v>1</v>
      </c>
      <c r="AO39" s="210" t="str">
        <f t="shared" si="20"/>
        <v>1</v>
      </c>
      <c r="AP39" s="210" t="str">
        <f t="shared" si="20"/>
        <v>1</v>
      </c>
      <c r="AQ39" s="210" t="str">
        <f t="shared" si="20"/>
        <v>2</v>
      </c>
      <c r="AR39" s="210" t="str">
        <f t="shared" si="20"/>
        <v>2</v>
      </c>
      <c r="AS39" s="210" t="str">
        <f t="shared" si="20"/>
        <v>1</v>
      </c>
      <c r="AT39" s="210" t="str">
        <f t="shared" si="20"/>
        <v>1</v>
      </c>
      <c r="AU39" s="210" t="str">
        <f t="shared" si="21"/>
        <v>2</v>
      </c>
      <c r="AV39" s="210" t="str">
        <f t="shared" si="21"/>
        <v>1</v>
      </c>
      <c r="AW39" s="210" t="str">
        <f t="shared" si="21"/>
        <v>2</v>
      </c>
      <c r="AX39" s="210" t="str">
        <f t="shared" si="21"/>
        <v>2</v>
      </c>
      <c r="AY39" s="210" t="str">
        <f t="shared" si="21"/>
        <v>2</v>
      </c>
      <c r="AZ39" s="210" t="str">
        <f t="shared" si="21"/>
        <v>1</v>
      </c>
      <c r="BA39" s="210" t="str">
        <f t="shared" si="21"/>
        <v>3</v>
      </c>
      <c r="BB39" s="208"/>
    </row>
    <row r="40" spans="1:54" x14ac:dyDescent="0.2">
      <c r="A40" s="205">
        <v>1995</v>
      </c>
      <c r="B40" s="206" t="s">
        <v>6</v>
      </c>
      <c r="C40" s="206">
        <v>461375</v>
      </c>
      <c r="D40" s="206">
        <v>9361</v>
      </c>
      <c r="E40" s="206">
        <v>13938</v>
      </c>
      <c r="F40" s="206">
        <v>21042</v>
      </c>
      <c r="G40" s="206">
        <v>32212</v>
      </c>
      <c r="H40" s="206">
        <v>35228</v>
      </c>
      <c r="I40" s="206">
        <v>38487</v>
      </c>
      <c r="J40" s="206">
        <v>46651</v>
      </c>
      <c r="K40" s="206">
        <v>58323</v>
      </c>
      <c r="L40" s="206">
        <v>104996</v>
      </c>
      <c r="M40" s="206">
        <v>183646</v>
      </c>
      <c r="N40" s="206">
        <v>194500</v>
      </c>
      <c r="O40" s="206">
        <v>35160</v>
      </c>
      <c r="P40" s="206">
        <v>22243</v>
      </c>
      <c r="Q40" s="206">
        <v>139807</v>
      </c>
      <c r="R40" s="206">
        <v>120312</v>
      </c>
      <c r="S40" s="206">
        <v>29421</v>
      </c>
      <c r="T40" s="206">
        <v>19126</v>
      </c>
      <c r="U40" s="206">
        <v>22166</v>
      </c>
      <c r="V40" s="206">
        <v>26884</v>
      </c>
      <c r="W40" s="206">
        <v>24425</v>
      </c>
      <c r="X40" s="206">
        <v>18499</v>
      </c>
      <c r="Y40" s="206">
        <v>317496</v>
      </c>
      <c r="Z40" s="206">
        <v>1975298</v>
      </c>
      <c r="AC40" s="205">
        <v>1995</v>
      </c>
      <c r="AD40" s="206" t="s">
        <v>6</v>
      </c>
      <c r="AE40" s="210" t="str">
        <f t="shared" si="20"/>
        <v>4</v>
      </c>
      <c r="AF40" s="210" t="str">
        <f t="shared" si="20"/>
        <v>9</v>
      </c>
      <c r="AG40" s="210" t="str">
        <f t="shared" si="20"/>
        <v>1</v>
      </c>
      <c r="AH40" s="210" t="str">
        <f t="shared" si="20"/>
        <v>2</v>
      </c>
      <c r="AI40" s="210" t="str">
        <f t="shared" si="20"/>
        <v>3</v>
      </c>
      <c r="AJ40" s="210" t="str">
        <f t="shared" si="20"/>
        <v>3</v>
      </c>
      <c r="AK40" s="210" t="str">
        <f t="shared" si="20"/>
        <v>3</v>
      </c>
      <c r="AL40" s="210" t="str">
        <f t="shared" si="20"/>
        <v>4</v>
      </c>
      <c r="AM40" s="210" t="str">
        <f t="shared" si="20"/>
        <v>5</v>
      </c>
      <c r="AN40" s="210" t="str">
        <f t="shared" si="20"/>
        <v>1</v>
      </c>
      <c r="AO40" s="210" t="str">
        <f t="shared" si="20"/>
        <v>1</v>
      </c>
      <c r="AP40" s="210" t="str">
        <f t="shared" si="20"/>
        <v>1</v>
      </c>
      <c r="AQ40" s="210" t="str">
        <f t="shared" si="20"/>
        <v>3</v>
      </c>
      <c r="AR40" s="210" t="str">
        <f t="shared" si="20"/>
        <v>2</v>
      </c>
      <c r="AS40" s="210" t="str">
        <f t="shared" si="20"/>
        <v>1</v>
      </c>
      <c r="AT40" s="210" t="str">
        <f t="shared" si="20"/>
        <v>1</v>
      </c>
      <c r="AU40" s="210" t="str">
        <f t="shared" si="21"/>
        <v>2</v>
      </c>
      <c r="AV40" s="210" t="str">
        <f t="shared" si="21"/>
        <v>1</v>
      </c>
      <c r="AW40" s="210" t="str">
        <f t="shared" si="21"/>
        <v>2</v>
      </c>
      <c r="AX40" s="210" t="str">
        <f t="shared" si="21"/>
        <v>2</v>
      </c>
      <c r="AY40" s="210" t="str">
        <f t="shared" si="21"/>
        <v>2</v>
      </c>
      <c r="AZ40" s="210" t="str">
        <f t="shared" si="21"/>
        <v>1</v>
      </c>
      <c r="BA40" s="210" t="str">
        <f t="shared" si="21"/>
        <v>3</v>
      </c>
      <c r="BB40" s="208"/>
    </row>
    <row r="41" spans="1:54" x14ac:dyDescent="0.2">
      <c r="A41" s="205">
        <v>1995</v>
      </c>
      <c r="B41" s="206" t="s">
        <v>7</v>
      </c>
      <c r="C41" s="206">
        <v>465766</v>
      </c>
      <c r="D41" s="206">
        <v>9656</v>
      </c>
      <c r="E41" s="206">
        <v>14130</v>
      </c>
      <c r="F41" s="206">
        <v>23196</v>
      </c>
      <c r="G41" s="206">
        <v>34864</v>
      </c>
      <c r="H41" s="206">
        <v>37901</v>
      </c>
      <c r="I41" s="206">
        <v>41380</v>
      </c>
      <c r="J41" s="206">
        <v>48724</v>
      </c>
      <c r="K41" s="206">
        <v>63941</v>
      </c>
      <c r="L41" s="206">
        <v>111760</v>
      </c>
      <c r="M41" s="206">
        <v>195028</v>
      </c>
      <c r="N41" s="206">
        <v>206437</v>
      </c>
      <c r="O41" s="206">
        <v>27609</v>
      </c>
      <c r="P41" s="206">
        <v>22858</v>
      </c>
      <c r="Q41" s="206">
        <v>146343</v>
      </c>
      <c r="R41" s="206">
        <v>122227</v>
      </c>
      <c r="S41" s="206">
        <v>31693</v>
      </c>
      <c r="T41" s="206">
        <v>20243</v>
      </c>
      <c r="U41" s="206">
        <v>23704</v>
      </c>
      <c r="V41" s="206">
        <v>29133</v>
      </c>
      <c r="W41" s="206">
        <v>26425</v>
      </c>
      <c r="X41" s="206">
        <v>19357</v>
      </c>
      <c r="Y41" s="206">
        <v>336006</v>
      </c>
      <c r="Z41" s="206">
        <v>2058381</v>
      </c>
      <c r="AC41" s="205">
        <v>1995</v>
      </c>
      <c r="AD41" s="206" t="s">
        <v>7</v>
      </c>
      <c r="AE41" s="210" t="str">
        <f t="shared" si="20"/>
        <v>4</v>
      </c>
      <c r="AF41" s="210" t="str">
        <f t="shared" si="20"/>
        <v>9</v>
      </c>
      <c r="AG41" s="210" t="str">
        <f t="shared" si="20"/>
        <v>1</v>
      </c>
      <c r="AH41" s="210" t="str">
        <f t="shared" si="20"/>
        <v>2</v>
      </c>
      <c r="AI41" s="210" t="str">
        <f t="shared" si="20"/>
        <v>3</v>
      </c>
      <c r="AJ41" s="210" t="str">
        <f t="shared" si="20"/>
        <v>3</v>
      </c>
      <c r="AK41" s="210" t="str">
        <f t="shared" si="20"/>
        <v>4</v>
      </c>
      <c r="AL41" s="210" t="str">
        <f t="shared" si="20"/>
        <v>4</v>
      </c>
      <c r="AM41" s="210" t="str">
        <f t="shared" si="20"/>
        <v>6</v>
      </c>
      <c r="AN41" s="210" t="str">
        <f t="shared" si="20"/>
        <v>1</v>
      </c>
      <c r="AO41" s="210" t="str">
        <f t="shared" si="20"/>
        <v>1</v>
      </c>
      <c r="AP41" s="210" t="str">
        <f t="shared" si="20"/>
        <v>2</v>
      </c>
      <c r="AQ41" s="210" t="str">
        <f t="shared" si="20"/>
        <v>2</v>
      </c>
      <c r="AR41" s="210" t="str">
        <f t="shared" si="20"/>
        <v>2</v>
      </c>
      <c r="AS41" s="210" t="str">
        <f t="shared" si="20"/>
        <v>1</v>
      </c>
      <c r="AT41" s="210" t="str">
        <f t="shared" si="20"/>
        <v>1</v>
      </c>
      <c r="AU41" s="210" t="str">
        <f t="shared" si="21"/>
        <v>3</v>
      </c>
      <c r="AV41" s="210" t="str">
        <f t="shared" si="21"/>
        <v>2</v>
      </c>
      <c r="AW41" s="210" t="str">
        <f t="shared" si="21"/>
        <v>2</v>
      </c>
      <c r="AX41" s="210" t="str">
        <f t="shared" si="21"/>
        <v>2</v>
      </c>
      <c r="AY41" s="210" t="str">
        <f t="shared" si="21"/>
        <v>2</v>
      </c>
      <c r="AZ41" s="210" t="str">
        <f t="shared" si="21"/>
        <v>1</v>
      </c>
      <c r="BA41" s="210" t="str">
        <f t="shared" si="21"/>
        <v>3</v>
      </c>
      <c r="BB41" s="208"/>
    </row>
    <row r="42" spans="1:54" x14ac:dyDescent="0.2">
      <c r="A42" s="205">
        <v>1995</v>
      </c>
      <c r="B42" s="206" t="s">
        <v>8</v>
      </c>
      <c r="C42" s="206">
        <v>473068</v>
      </c>
      <c r="D42" s="206">
        <v>9695</v>
      </c>
      <c r="E42" s="206">
        <v>14133</v>
      </c>
      <c r="F42" s="206">
        <v>22400</v>
      </c>
      <c r="G42" s="206">
        <v>33612</v>
      </c>
      <c r="H42" s="206">
        <v>37188</v>
      </c>
      <c r="I42" s="206">
        <v>40318</v>
      </c>
      <c r="J42" s="206">
        <v>46341</v>
      </c>
      <c r="K42" s="206">
        <v>62004</v>
      </c>
      <c r="L42" s="206">
        <v>106926</v>
      </c>
      <c r="M42" s="206">
        <v>187487</v>
      </c>
      <c r="N42" s="206">
        <v>200263</v>
      </c>
      <c r="O42" s="206">
        <v>27441</v>
      </c>
      <c r="P42" s="206">
        <v>22995</v>
      </c>
      <c r="Q42" s="206">
        <v>140131</v>
      </c>
      <c r="R42" s="206">
        <v>116353</v>
      </c>
      <c r="S42" s="206">
        <v>31009</v>
      </c>
      <c r="T42" s="206">
        <v>20999</v>
      </c>
      <c r="U42" s="206">
        <v>24543</v>
      </c>
      <c r="V42" s="206">
        <v>28398</v>
      </c>
      <c r="W42" s="206">
        <v>25062</v>
      </c>
      <c r="X42" s="206">
        <v>19311</v>
      </c>
      <c r="Y42" s="206">
        <v>330419</v>
      </c>
      <c r="Z42" s="206">
        <v>2020096</v>
      </c>
      <c r="AC42" s="205">
        <v>1995</v>
      </c>
      <c r="AD42" s="206" t="s">
        <v>8</v>
      </c>
      <c r="AE42" s="210" t="str">
        <f t="shared" si="20"/>
        <v>4</v>
      </c>
      <c r="AF42" s="210" t="str">
        <f t="shared" si="20"/>
        <v>9</v>
      </c>
      <c r="AG42" s="210" t="str">
        <f t="shared" si="20"/>
        <v>1</v>
      </c>
      <c r="AH42" s="210" t="str">
        <f t="shared" si="20"/>
        <v>2</v>
      </c>
      <c r="AI42" s="210" t="str">
        <f t="shared" si="20"/>
        <v>3</v>
      </c>
      <c r="AJ42" s="210" t="str">
        <f t="shared" si="20"/>
        <v>3</v>
      </c>
      <c r="AK42" s="210" t="str">
        <f t="shared" si="20"/>
        <v>4</v>
      </c>
      <c r="AL42" s="210" t="str">
        <f t="shared" si="20"/>
        <v>4</v>
      </c>
      <c r="AM42" s="210" t="str">
        <f t="shared" si="20"/>
        <v>6</v>
      </c>
      <c r="AN42" s="210" t="str">
        <f t="shared" si="20"/>
        <v>1</v>
      </c>
      <c r="AO42" s="210" t="str">
        <f t="shared" si="20"/>
        <v>1</v>
      </c>
      <c r="AP42" s="210" t="str">
        <f t="shared" si="20"/>
        <v>2</v>
      </c>
      <c r="AQ42" s="210" t="str">
        <f t="shared" si="20"/>
        <v>2</v>
      </c>
      <c r="AR42" s="210" t="str">
        <f t="shared" si="20"/>
        <v>2</v>
      </c>
      <c r="AS42" s="210" t="str">
        <f t="shared" si="20"/>
        <v>1</v>
      </c>
      <c r="AT42" s="210" t="str">
        <f t="shared" si="20"/>
        <v>1</v>
      </c>
      <c r="AU42" s="210" t="str">
        <f t="shared" si="21"/>
        <v>3</v>
      </c>
      <c r="AV42" s="210" t="str">
        <f t="shared" si="21"/>
        <v>2</v>
      </c>
      <c r="AW42" s="210" t="str">
        <f t="shared" si="21"/>
        <v>2</v>
      </c>
      <c r="AX42" s="210" t="str">
        <f t="shared" si="21"/>
        <v>2</v>
      </c>
      <c r="AY42" s="210" t="str">
        <f t="shared" si="21"/>
        <v>2</v>
      </c>
      <c r="AZ42" s="210" t="str">
        <f t="shared" si="21"/>
        <v>1</v>
      </c>
      <c r="BA42" s="210" t="str">
        <f t="shared" si="21"/>
        <v>3</v>
      </c>
      <c r="BB42" s="208"/>
    </row>
    <row r="43" spans="1:54" x14ac:dyDescent="0.2">
      <c r="A43" s="205">
        <v>1995</v>
      </c>
      <c r="B43" s="206" t="s">
        <v>9</v>
      </c>
      <c r="C43" s="206">
        <v>478624</v>
      </c>
      <c r="D43" s="206">
        <v>9657</v>
      </c>
      <c r="E43" s="206">
        <v>14137</v>
      </c>
      <c r="F43" s="206">
        <v>22635</v>
      </c>
      <c r="G43" s="206">
        <v>33466</v>
      </c>
      <c r="H43" s="206">
        <v>37192</v>
      </c>
      <c r="I43" s="206">
        <v>40567</v>
      </c>
      <c r="J43" s="206">
        <v>46954</v>
      </c>
      <c r="K43" s="206">
        <v>60074</v>
      </c>
      <c r="L43" s="206">
        <v>109820</v>
      </c>
      <c r="M43" s="206">
        <v>191159</v>
      </c>
      <c r="N43" s="206">
        <v>202355</v>
      </c>
      <c r="O43" s="206">
        <v>27389</v>
      </c>
      <c r="P43" s="206">
        <v>22491</v>
      </c>
      <c r="Q43" s="206">
        <v>143007</v>
      </c>
      <c r="R43" s="206">
        <v>119555</v>
      </c>
      <c r="S43" s="206">
        <v>32602</v>
      </c>
      <c r="T43" s="206">
        <v>20451</v>
      </c>
      <c r="U43" s="206">
        <v>26467</v>
      </c>
      <c r="V43" s="206">
        <v>28851</v>
      </c>
      <c r="W43" s="206">
        <v>25216</v>
      </c>
      <c r="X43" s="206">
        <v>19338</v>
      </c>
      <c r="Y43" s="206">
        <v>344980</v>
      </c>
      <c r="Z43" s="206">
        <v>2056987</v>
      </c>
      <c r="AC43" s="205">
        <v>1995</v>
      </c>
      <c r="AD43" s="206" t="s">
        <v>9</v>
      </c>
      <c r="AE43" s="210" t="str">
        <f t="shared" si="20"/>
        <v>4</v>
      </c>
      <c r="AF43" s="210" t="str">
        <f t="shared" si="20"/>
        <v>9</v>
      </c>
      <c r="AG43" s="210" t="str">
        <f t="shared" si="20"/>
        <v>1</v>
      </c>
      <c r="AH43" s="210" t="str">
        <f t="shared" si="20"/>
        <v>2</v>
      </c>
      <c r="AI43" s="210" t="str">
        <f t="shared" si="20"/>
        <v>3</v>
      </c>
      <c r="AJ43" s="210" t="str">
        <f t="shared" si="20"/>
        <v>3</v>
      </c>
      <c r="AK43" s="210" t="str">
        <f t="shared" si="20"/>
        <v>4</v>
      </c>
      <c r="AL43" s="210" t="str">
        <f t="shared" si="20"/>
        <v>4</v>
      </c>
      <c r="AM43" s="210" t="str">
        <f t="shared" si="20"/>
        <v>6</v>
      </c>
      <c r="AN43" s="210" t="str">
        <f t="shared" si="20"/>
        <v>1</v>
      </c>
      <c r="AO43" s="210" t="str">
        <f t="shared" si="20"/>
        <v>1</v>
      </c>
      <c r="AP43" s="210" t="str">
        <f t="shared" si="20"/>
        <v>2</v>
      </c>
      <c r="AQ43" s="210" t="str">
        <f t="shared" si="20"/>
        <v>2</v>
      </c>
      <c r="AR43" s="210" t="str">
        <f t="shared" si="20"/>
        <v>2</v>
      </c>
      <c r="AS43" s="210" t="str">
        <f t="shared" si="20"/>
        <v>1</v>
      </c>
      <c r="AT43" s="210" t="str">
        <f t="shared" si="20"/>
        <v>1</v>
      </c>
      <c r="AU43" s="210" t="str">
        <f t="shared" si="21"/>
        <v>3</v>
      </c>
      <c r="AV43" s="210" t="str">
        <f t="shared" si="21"/>
        <v>2</v>
      </c>
      <c r="AW43" s="210" t="str">
        <f t="shared" si="21"/>
        <v>2</v>
      </c>
      <c r="AX43" s="210" t="str">
        <f t="shared" si="21"/>
        <v>2</v>
      </c>
      <c r="AY43" s="210" t="str">
        <f t="shared" si="21"/>
        <v>2</v>
      </c>
      <c r="AZ43" s="210" t="str">
        <f t="shared" si="21"/>
        <v>1</v>
      </c>
      <c r="BA43" s="210" t="str">
        <f t="shared" si="21"/>
        <v>3</v>
      </c>
      <c r="BB43" s="208"/>
    </row>
    <row r="44" spans="1:54" x14ac:dyDescent="0.2">
      <c r="A44" s="205">
        <v>1995</v>
      </c>
      <c r="B44" s="206" t="s">
        <v>10</v>
      </c>
      <c r="C44" s="206">
        <v>466490</v>
      </c>
      <c r="D44" s="206">
        <v>9610</v>
      </c>
      <c r="E44" s="206">
        <v>14899</v>
      </c>
      <c r="F44" s="206">
        <v>24339</v>
      </c>
      <c r="G44" s="206">
        <v>34450</v>
      </c>
      <c r="H44" s="206">
        <v>39343</v>
      </c>
      <c r="I44" s="206">
        <v>42048</v>
      </c>
      <c r="J44" s="206">
        <v>50209</v>
      </c>
      <c r="K44" s="206">
        <v>63001</v>
      </c>
      <c r="L44" s="206">
        <v>112586</v>
      </c>
      <c r="M44" s="206">
        <v>192120</v>
      </c>
      <c r="N44" s="206">
        <v>203881</v>
      </c>
      <c r="O44" s="206">
        <v>28844</v>
      </c>
      <c r="P44" s="206">
        <v>22721</v>
      </c>
      <c r="Q44" s="206">
        <v>143893</v>
      </c>
      <c r="R44" s="206">
        <v>121239</v>
      </c>
      <c r="S44" s="206">
        <v>33685</v>
      </c>
      <c r="T44" s="206">
        <v>21108</v>
      </c>
      <c r="U44" s="206">
        <v>24303</v>
      </c>
      <c r="V44" s="206">
        <v>30273</v>
      </c>
      <c r="W44" s="206">
        <v>25676</v>
      </c>
      <c r="X44" s="206">
        <v>19775</v>
      </c>
      <c r="Y44" s="206">
        <v>345220</v>
      </c>
      <c r="Z44" s="206">
        <v>2069713</v>
      </c>
      <c r="AC44" s="205">
        <v>1995</v>
      </c>
      <c r="AD44" s="206" t="s">
        <v>10</v>
      </c>
      <c r="AE44" s="210" t="str">
        <f t="shared" si="20"/>
        <v>4</v>
      </c>
      <c r="AF44" s="210" t="str">
        <f t="shared" si="20"/>
        <v>9</v>
      </c>
      <c r="AG44" s="210" t="str">
        <f t="shared" si="20"/>
        <v>1</v>
      </c>
      <c r="AH44" s="210" t="str">
        <f t="shared" si="20"/>
        <v>2</v>
      </c>
      <c r="AI44" s="210" t="str">
        <f t="shared" si="20"/>
        <v>3</v>
      </c>
      <c r="AJ44" s="210" t="str">
        <f t="shared" si="20"/>
        <v>3</v>
      </c>
      <c r="AK44" s="210" t="str">
        <f t="shared" si="20"/>
        <v>4</v>
      </c>
      <c r="AL44" s="210" t="str">
        <f t="shared" si="20"/>
        <v>5</v>
      </c>
      <c r="AM44" s="210" t="str">
        <f t="shared" si="20"/>
        <v>6</v>
      </c>
      <c r="AN44" s="210" t="str">
        <f t="shared" si="20"/>
        <v>1</v>
      </c>
      <c r="AO44" s="210" t="str">
        <f t="shared" si="20"/>
        <v>1</v>
      </c>
      <c r="AP44" s="210" t="str">
        <f t="shared" si="20"/>
        <v>2</v>
      </c>
      <c r="AQ44" s="210" t="str">
        <f t="shared" si="20"/>
        <v>2</v>
      </c>
      <c r="AR44" s="210" t="str">
        <f t="shared" si="20"/>
        <v>2</v>
      </c>
      <c r="AS44" s="210" t="str">
        <f t="shared" si="20"/>
        <v>1</v>
      </c>
      <c r="AT44" s="210" t="str">
        <f t="shared" si="20"/>
        <v>1</v>
      </c>
      <c r="AU44" s="210" t="str">
        <f t="shared" si="21"/>
        <v>3</v>
      </c>
      <c r="AV44" s="210" t="str">
        <f t="shared" si="21"/>
        <v>2</v>
      </c>
      <c r="AW44" s="210" t="str">
        <f t="shared" si="21"/>
        <v>2</v>
      </c>
      <c r="AX44" s="210" t="str">
        <f t="shared" si="21"/>
        <v>3</v>
      </c>
      <c r="AY44" s="210" t="str">
        <f t="shared" si="21"/>
        <v>2</v>
      </c>
      <c r="AZ44" s="210" t="str">
        <f t="shared" si="21"/>
        <v>1</v>
      </c>
      <c r="BA44" s="210" t="str">
        <f t="shared" si="21"/>
        <v>3</v>
      </c>
      <c r="BB44" s="208"/>
    </row>
    <row r="45" spans="1:54" x14ac:dyDescent="0.2">
      <c r="A45" s="205">
        <v>1995</v>
      </c>
      <c r="B45" s="206" t="s">
        <v>11</v>
      </c>
      <c r="C45" s="206">
        <v>479421</v>
      </c>
      <c r="D45" s="206">
        <v>8623</v>
      </c>
      <c r="E45" s="206">
        <v>12319</v>
      </c>
      <c r="F45" s="206">
        <v>20415</v>
      </c>
      <c r="G45" s="206">
        <v>29240</v>
      </c>
      <c r="H45" s="206">
        <v>33389</v>
      </c>
      <c r="I45" s="206">
        <v>36117</v>
      </c>
      <c r="J45" s="206">
        <v>43816</v>
      </c>
      <c r="K45" s="206">
        <v>55149</v>
      </c>
      <c r="L45" s="206">
        <v>104156</v>
      </c>
      <c r="M45" s="206">
        <v>177812</v>
      </c>
      <c r="N45" s="206">
        <v>191464</v>
      </c>
      <c r="O45" s="206">
        <v>25996</v>
      </c>
      <c r="P45" s="206">
        <v>19966</v>
      </c>
      <c r="Q45" s="206">
        <v>132011</v>
      </c>
      <c r="R45" s="206">
        <v>111148</v>
      </c>
      <c r="S45" s="206">
        <v>30002</v>
      </c>
      <c r="T45" s="206">
        <v>18037</v>
      </c>
      <c r="U45" s="206">
        <v>23653</v>
      </c>
      <c r="V45" s="206">
        <v>25317</v>
      </c>
      <c r="W45" s="206">
        <v>23370</v>
      </c>
      <c r="X45" s="206">
        <v>16974</v>
      </c>
      <c r="Y45" s="206">
        <v>331670</v>
      </c>
      <c r="Z45" s="206">
        <v>1950065</v>
      </c>
      <c r="AC45" s="205">
        <v>1995</v>
      </c>
      <c r="AD45" s="206" t="s">
        <v>11</v>
      </c>
      <c r="AE45" s="210" t="str">
        <f t="shared" si="20"/>
        <v>4</v>
      </c>
      <c r="AF45" s="210" t="str">
        <f t="shared" si="20"/>
        <v>8</v>
      </c>
      <c r="AG45" s="210" t="str">
        <f t="shared" si="20"/>
        <v>1</v>
      </c>
      <c r="AH45" s="210" t="str">
        <f t="shared" si="20"/>
        <v>2</v>
      </c>
      <c r="AI45" s="210" t="str">
        <f t="shared" si="20"/>
        <v>2</v>
      </c>
      <c r="AJ45" s="210" t="str">
        <f t="shared" si="20"/>
        <v>3</v>
      </c>
      <c r="AK45" s="210" t="str">
        <f t="shared" si="20"/>
        <v>3</v>
      </c>
      <c r="AL45" s="210" t="str">
        <f t="shared" si="20"/>
        <v>4</v>
      </c>
      <c r="AM45" s="210" t="str">
        <f t="shared" si="20"/>
        <v>5</v>
      </c>
      <c r="AN45" s="210" t="str">
        <f t="shared" si="20"/>
        <v>1</v>
      </c>
      <c r="AO45" s="210" t="str">
        <f t="shared" si="20"/>
        <v>1</v>
      </c>
      <c r="AP45" s="210" t="str">
        <f t="shared" si="20"/>
        <v>1</v>
      </c>
      <c r="AQ45" s="210" t="str">
        <f t="shared" si="20"/>
        <v>2</v>
      </c>
      <c r="AR45" s="210" t="str">
        <f t="shared" si="20"/>
        <v>1</v>
      </c>
      <c r="AS45" s="210" t="str">
        <f t="shared" si="20"/>
        <v>1</v>
      </c>
      <c r="AT45" s="210" t="str">
        <f t="shared" si="20"/>
        <v>1</v>
      </c>
      <c r="AU45" s="210" t="str">
        <f t="shared" si="21"/>
        <v>3</v>
      </c>
      <c r="AV45" s="210" t="str">
        <f t="shared" si="21"/>
        <v>1</v>
      </c>
      <c r="AW45" s="210" t="str">
        <f t="shared" si="21"/>
        <v>2</v>
      </c>
      <c r="AX45" s="210" t="str">
        <f t="shared" si="21"/>
        <v>2</v>
      </c>
      <c r="AY45" s="210" t="str">
        <f t="shared" si="21"/>
        <v>2</v>
      </c>
      <c r="AZ45" s="210" t="str">
        <f t="shared" si="21"/>
        <v>1</v>
      </c>
      <c r="BA45" s="210" t="str">
        <f t="shared" si="21"/>
        <v>3</v>
      </c>
      <c r="BB45" s="208"/>
    </row>
    <row r="46" spans="1:54" x14ac:dyDescent="0.2">
      <c r="A46" s="205">
        <v>1996</v>
      </c>
      <c r="B46" s="206" t="s">
        <v>12</v>
      </c>
      <c r="C46" s="206">
        <v>400752</v>
      </c>
      <c r="D46" s="206">
        <v>8910</v>
      </c>
      <c r="E46" s="206">
        <v>13794</v>
      </c>
      <c r="F46" s="206">
        <v>18232</v>
      </c>
      <c r="G46" s="206">
        <v>28208</v>
      </c>
      <c r="H46" s="206">
        <v>29643</v>
      </c>
      <c r="I46" s="206">
        <v>35677</v>
      </c>
      <c r="J46" s="206">
        <v>42752</v>
      </c>
      <c r="K46" s="206">
        <v>53038</v>
      </c>
      <c r="L46" s="206">
        <v>95787</v>
      </c>
      <c r="M46" s="206">
        <v>159243</v>
      </c>
      <c r="N46" s="206">
        <v>168915</v>
      </c>
      <c r="O46" s="206">
        <v>27327</v>
      </c>
      <c r="P46" s="206">
        <v>19385</v>
      </c>
      <c r="Q46" s="206">
        <v>115471</v>
      </c>
      <c r="R46" s="206">
        <v>100976</v>
      </c>
      <c r="S46" s="206">
        <v>29248</v>
      </c>
      <c r="T46" s="206">
        <v>17307</v>
      </c>
      <c r="U46" s="206">
        <v>19132</v>
      </c>
      <c r="V46" s="206">
        <v>24160</v>
      </c>
      <c r="W46" s="206">
        <v>22681</v>
      </c>
      <c r="X46" s="206">
        <v>15594</v>
      </c>
      <c r="Y46" s="206">
        <v>310219</v>
      </c>
      <c r="Z46" s="206">
        <v>1756451</v>
      </c>
      <c r="AC46" s="205">
        <v>1996</v>
      </c>
      <c r="AD46" s="206" t="s">
        <v>12</v>
      </c>
      <c r="AE46" s="210" t="str">
        <f t="shared" si="20"/>
        <v>4</v>
      </c>
      <c r="AF46" s="210" t="str">
        <f t="shared" si="20"/>
        <v>8</v>
      </c>
      <c r="AG46" s="210" t="str">
        <f t="shared" si="20"/>
        <v>1</v>
      </c>
      <c r="AH46" s="210" t="str">
        <f t="shared" si="20"/>
        <v>1</v>
      </c>
      <c r="AI46" s="210" t="str">
        <f t="shared" si="20"/>
        <v>2</v>
      </c>
      <c r="AJ46" s="210" t="str">
        <f t="shared" si="20"/>
        <v>2</v>
      </c>
      <c r="AK46" s="210" t="str">
        <f t="shared" si="20"/>
        <v>3</v>
      </c>
      <c r="AL46" s="210" t="str">
        <f t="shared" si="20"/>
        <v>4</v>
      </c>
      <c r="AM46" s="210" t="str">
        <f t="shared" si="20"/>
        <v>5</v>
      </c>
      <c r="AN46" s="210" t="str">
        <f t="shared" si="20"/>
        <v>9</v>
      </c>
      <c r="AO46" s="210" t="str">
        <f t="shared" si="20"/>
        <v>1</v>
      </c>
      <c r="AP46" s="210" t="str">
        <f t="shared" si="20"/>
        <v>1</v>
      </c>
      <c r="AQ46" s="210" t="str">
        <f t="shared" si="20"/>
        <v>2</v>
      </c>
      <c r="AR46" s="210" t="str">
        <f t="shared" si="20"/>
        <v>1</v>
      </c>
      <c r="AS46" s="210" t="str">
        <f t="shared" si="20"/>
        <v>1</v>
      </c>
      <c r="AT46" s="210" t="str">
        <f t="shared" si="20"/>
        <v>1</v>
      </c>
      <c r="AU46" s="210" t="str">
        <f t="shared" si="21"/>
        <v>2</v>
      </c>
      <c r="AV46" s="210" t="str">
        <f t="shared" si="21"/>
        <v>1</v>
      </c>
      <c r="AW46" s="210" t="str">
        <f t="shared" si="21"/>
        <v>1</v>
      </c>
      <c r="AX46" s="210" t="str">
        <f t="shared" si="21"/>
        <v>2</v>
      </c>
      <c r="AY46" s="210" t="str">
        <f t="shared" si="21"/>
        <v>2</v>
      </c>
      <c r="AZ46" s="210" t="str">
        <f t="shared" si="21"/>
        <v>1</v>
      </c>
      <c r="BA46" s="210" t="str">
        <f t="shared" si="21"/>
        <v>3</v>
      </c>
      <c r="BB46" s="208"/>
    </row>
    <row r="47" spans="1:54" x14ac:dyDescent="0.2">
      <c r="A47" s="205">
        <v>1996</v>
      </c>
      <c r="B47" s="206" t="s">
        <v>13</v>
      </c>
      <c r="C47" s="206">
        <v>360041</v>
      </c>
      <c r="D47" s="206">
        <v>8677</v>
      </c>
      <c r="E47" s="206">
        <v>14382</v>
      </c>
      <c r="F47" s="206">
        <v>18962</v>
      </c>
      <c r="G47" s="206">
        <v>27896</v>
      </c>
      <c r="H47" s="206">
        <v>31060</v>
      </c>
      <c r="I47" s="206">
        <v>35662</v>
      </c>
      <c r="J47" s="206">
        <v>41807</v>
      </c>
      <c r="K47" s="206">
        <v>54842</v>
      </c>
      <c r="L47" s="206">
        <v>94459</v>
      </c>
      <c r="M47" s="206">
        <v>162312</v>
      </c>
      <c r="N47" s="206">
        <v>169367</v>
      </c>
      <c r="O47" s="206">
        <v>26905</v>
      </c>
      <c r="P47" s="206">
        <v>19302</v>
      </c>
      <c r="Q47" s="206">
        <v>117400</v>
      </c>
      <c r="R47" s="206">
        <v>100610</v>
      </c>
      <c r="S47" s="206">
        <v>29107</v>
      </c>
      <c r="T47" s="206">
        <v>18125</v>
      </c>
      <c r="U47" s="206">
        <v>22065</v>
      </c>
      <c r="V47" s="206">
        <v>26163</v>
      </c>
      <c r="W47" s="206">
        <v>22868</v>
      </c>
      <c r="X47" s="206">
        <v>16271</v>
      </c>
      <c r="Y47" s="206">
        <v>296027</v>
      </c>
      <c r="Z47" s="206">
        <v>1714310</v>
      </c>
      <c r="AC47" s="205">
        <v>1996</v>
      </c>
      <c r="AD47" s="206" t="s">
        <v>13</v>
      </c>
      <c r="AE47" s="210" t="str">
        <f t="shared" si="20"/>
        <v>3</v>
      </c>
      <c r="AF47" s="210" t="str">
        <f t="shared" si="20"/>
        <v>8</v>
      </c>
      <c r="AG47" s="210" t="str">
        <f t="shared" si="20"/>
        <v>1</v>
      </c>
      <c r="AH47" s="210" t="str">
        <f t="shared" si="20"/>
        <v>1</v>
      </c>
      <c r="AI47" s="210" t="str">
        <f t="shared" si="20"/>
        <v>2</v>
      </c>
      <c r="AJ47" s="210" t="str">
        <f t="shared" si="20"/>
        <v>3</v>
      </c>
      <c r="AK47" s="210" t="str">
        <f t="shared" si="20"/>
        <v>3</v>
      </c>
      <c r="AL47" s="210" t="str">
        <f t="shared" si="20"/>
        <v>4</v>
      </c>
      <c r="AM47" s="210" t="str">
        <f t="shared" si="20"/>
        <v>5</v>
      </c>
      <c r="AN47" s="210" t="str">
        <f t="shared" si="20"/>
        <v>9</v>
      </c>
      <c r="AO47" s="210" t="str">
        <f t="shared" si="20"/>
        <v>1</v>
      </c>
      <c r="AP47" s="210" t="str">
        <f t="shared" si="20"/>
        <v>1</v>
      </c>
      <c r="AQ47" s="210" t="str">
        <f t="shared" si="20"/>
        <v>2</v>
      </c>
      <c r="AR47" s="210" t="str">
        <f t="shared" si="20"/>
        <v>1</v>
      </c>
      <c r="AS47" s="210" t="str">
        <f t="shared" si="20"/>
        <v>1</v>
      </c>
      <c r="AT47" s="210" t="str">
        <f t="shared" si="20"/>
        <v>1</v>
      </c>
      <c r="AU47" s="210" t="str">
        <f t="shared" si="21"/>
        <v>2</v>
      </c>
      <c r="AV47" s="210" t="str">
        <f t="shared" si="21"/>
        <v>1</v>
      </c>
      <c r="AW47" s="210" t="str">
        <f t="shared" si="21"/>
        <v>2</v>
      </c>
      <c r="AX47" s="210" t="str">
        <f t="shared" si="21"/>
        <v>2</v>
      </c>
      <c r="AY47" s="210" t="str">
        <f t="shared" si="21"/>
        <v>2</v>
      </c>
      <c r="AZ47" s="210" t="str">
        <f t="shared" si="21"/>
        <v>1</v>
      </c>
      <c r="BA47" s="210" t="str">
        <f t="shared" si="21"/>
        <v>2</v>
      </c>
      <c r="BB47" s="208"/>
    </row>
    <row r="48" spans="1:54" x14ac:dyDescent="0.2">
      <c r="A48" s="205">
        <v>1996</v>
      </c>
      <c r="B48" s="206" t="s">
        <v>14</v>
      </c>
      <c r="C48" s="206">
        <v>477490</v>
      </c>
      <c r="D48" s="206">
        <v>9202</v>
      </c>
      <c r="E48" s="206">
        <v>15277</v>
      </c>
      <c r="F48" s="206">
        <v>22937</v>
      </c>
      <c r="G48" s="206">
        <v>33792</v>
      </c>
      <c r="H48" s="206">
        <v>38753</v>
      </c>
      <c r="I48" s="206">
        <v>41700</v>
      </c>
      <c r="J48" s="206">
        <v>46974</v>
      </c>
      <c r="K48" s="206">
        <v>63532</v>
      </c>
      <c r="L48" s="206">
        <v>115347</v>
      </c>
      <c r="M48" s="206">
        <v>198952</v>
      </c>
      <c r="N48" s="206">
        <v>206902</v>
      </c>
      <c r="O48" s="206">
        <v>30928</v>
      </c>
      <c r="P48" s="206">
        <v>22929</v>
      </c>
      <c r="Q48" s="206">
        <v>142375</v>
      </c>
      <c r="R48" s="206">
        <v>118853</v>
      </c>
      <c r="S48" s="206">
        <v>34825</v>
      </c>
      <c r="T48" s="206">
        <v>22085</v>
      </c>
      <c r="U48" s="206">
        <v>26280</v>
      </c>
      <c r="V48" s="206">
        <v>31306</v>
      </c>
      <c r="W48" s="206">
        <v>26857</v>
      </c>
      <c r="X48" s="206">
        <v>19994</v>
      </c>
      <c r="Y48" s="206">
        <v>354413</v>
      </c>
      <c r="Z48" s="206">
        <v>2101703</v>
      </c>
      <c r="AC48" s="205">
        <v>1996</v>
      </c>
      <c r="AD48" s="206" t="s">
        <v>14</v>
      </c>
      <c r="AE48" s="210" t="str">
        <f t="shared" si="20"/>
        <v>4</v>
      </c>
      <c r="AF48" s="210" t="str">
        <f t="shared" si="20"/>
        <v>9</v>
      </c>
      <c r="AG48" s="210" t="str">
        <f t="shared" si="20"/>
        <v>1</v>
      </c>
      <c r="AH48" s="210" t="str">
        <f t="shared" si="20"/>
        <v>2</v>
      </c>
      <c r="AI48" s="210" t="str">
        <f t="shared" si="20"/>
        <v>3</v>
      </c>
      <c r="AJ48" s="210" t="str">
        <f t="shared" si="20"/>
        <v>3</v>
      </c>
      <c r="AK48" s="210" t="str">
        <f t="shared" si="20"/>
        <v>4</v>
      </c>
      <c r="AL48" s="210" t="str">
        <f t="shared" si="20"/>
        <v>4</v>
      </c>
      <c r="AM48" s="210" t="str">
        <f t="shared" si="20"/>
        <v>6</v>
      </c>
      <c r="AN48" s="210" t="str">
        <f t="shared" si="20"/>
        <v>1</v>
      </c>
      <c r="AO48" s="210" t="str">
        <f t="shared" si="20"/>
        <v>1</v>
      </c>
      <c r="AP48" s="210" t="str">
        <f t="shared" si="20"/>
        <v>2</v>
      </c>
      <c r="AQ48" s="210" t="str">
        <f t="shared" si="20"/>
        <v>3</v>
      </c>
      <c r="AR48" s="210" t="str">
        <f t="shared" si="20"/>
        <v>2</v>
      </c>
      <c r="AS48" s="210" t="str">
        <f t="shared" si="20"/>
        <v>1</v>
      </c>
      <c r="AT48" s="210" t="str">
        <f t="shared" si="20"/>
        <v>1</v>
      </c>
      <c r="AU48" s="210" t="str">
        <f t="shared" si="21"/>
        <v>3</v>
      </c>
      <c r="AV48" s="210" t="str">
        <f t="shared" si="21"/>
        <v>2</v>
      </c>
      <c r="AW48" s="210" t="str">
        <f t="shared" si="21"/>
        <v>2</v>
      </c>
      <c r="AX48" s="210" t="str">
        <f t="shared" si="21"/>
        <v>3</v>
      </c>
      <c r="AY48" s="210" t="str">
        <f t="shared" si="21"/>
        <v>2</v>
      </c>
      <c r="AZ48" s="210" t="str">
        <f t="shared" si="21"/>
        <v>1</v>
      </c>
      <c r="BA48" s="210" t="str">
        <f t="shared" si="21"/>
        <v>3</v>
      </c>
      <c r="BB48" s="208"/>
    </row>
    <row r="49" spans="1:54" x14ac:dyDescent="0.2">
      <c r="A49" s="205">
        <v>1996</v>
      </c>
      <c r="B49" s="206" t="s">
        <v>15</v>
      </c>
      <c r="C49" s="206">
        <v>470622</v>
      </c>
      <c r="D49" s="206">
        <v>9470</v>
      </c>
      <c r="E49" s="206">
        <v>14624</v>
      </c>
      <c r="F49" s="206">
        <v>23216</v>
      </c>
      <c r="G49" s="206">
        <v>35155</v>
      </c>
      <c r="H49" s="206">
        <v>39342</v>
      </c>
      <c r="I49" s="206">
        <v>42703</v>
      </c>
      <c r="J49" s="206">
        <v>51226</v>
      </c>
      <c r="K49" s="206">
        <v>64891</v>
      </c>
      <c r="L49" s="206">
        <v>115553</v>
      </c>
      <c r="M49" s="206">
        <v>201387</v>
      </c>
      <c r="N49" s="206">
        <v>207425</v>
      </c>
      <c r="O49" s="206">
        <v>30292</v>
      </c>
      <c r="P49" s="206">
        <v>23132</v>
      </c>
      <c r="Q49" s="206">
        <v>142553</v>
      </c>
      <c r="R49" s="206">
        <v>120239</v>
      </c>
      <c r="S49" s="206">
        <v>33741</v>
      </c>
      <c r="T49" s="206">
        <v>20603</v>
      </c>
      <c r="U49" s="206">
        <v>23983</v>
      </c>
      <c r="V49" s="206">
        <v>30721</v>
      </c>
      <c r="W49" s="206">
        <v>26648</v>
      </c>
      <c r="X49" s="206">
        <v>18912</v>
      </c>
      <c r="Y49" s="206">
        <v>346184</v>
      </c>
      <c r="Z49" s="206">
        <v>2092622</v>
      </c>
      <c r="AC49" s="205">
        <v>1996</v>
      </c>
      <c r="AD49" s="206" t="s">
        <v>15</v>
      </c>
      <c r="AE49" s="210" t="str">
        <f t="shared" si="20"/>
        <v>4</v>
      </c>
      <c r="AF49" s="210" t="str">
        <f t="shared" si="20"/>
        <v>9</v>
      </c>
      <c r="AG49" s="210" t="str">
        <f t="shared" si="20"/>
        <v>1</v>
      </c>
      <c r="AH49" s="210" t="str">
        <f t="shared" si="20"/>
        <v>2</v>
      </c>
      <c r="AI49" s="210" t="str">
        <f t="shared" si="20"/>
        <v>3</v>
      </c>
      <c r="AJ49" s="210" t="str">
        <f t="shared" si="20"/>
        <v>3</v>
      </c>
      <c r="AK49" s="210" t="str">
        <f t="shared" si="20"/>
        <v>4</v>
      </c>
      <c r="AL49" s="210" t="str">
        <f t="shared" si="20"/>
        <v>5</v>
      </c>
      <c r="AM49" s="210" t="str">
        <f t="shared" si="20"/>
        <v>6</v>
      </c>
      <c r="AN49" s="210" t="str">
        <f t="shared" si="20"/>
        <v>1</v>
      </c>
      <c r="AO49" s="210" t="str">
        <f t="shared" si="20"/>
        <v>2</v>
      </c>
      <c r="AP49" s="210" t="str">
        <f t="shared" si="20"/>
        <v>2</v>
      </c>
      <c r="AQ49" s="210" t="str">
        <f t="shared" si="20"/>
        <v>3</v>
      </c>
      <c r="AR49" s="210" t="str">
        <f t="shared" si="20"/>
        <v>2</v>
      </c>
      <c r="AS49" s="210" t="str">
        <f t="shared" si="20"/>
        <v>1</v>
      </c>
      <c r="AT49" s="210" t="str">
        <f t="shared" si="20"/>
        <v>1</v>
      </c>
      <c r="AU49" s="210" t="str">
        <f t="shared" si="21"/>
        <v>3</v>
      </c>
      <c r="AV49" s="210" t="str">
        <f t="shared" si="21"/>
        <v>2</v>
      </c>
      <c r="AW49" s="210" t="str">
        <f t="shared" si="21"/>
        <v>2</v>
      </c>
      <c r="AX49" s="210" t="str">
        <f t="shared" si="21"/>
        <v>3</v>
      </c>
      <c r="AY49" s="210" t="str">
        <f t="shared" si="21"/>
        <v>2</v>
      </c>
      <c r="AZ49" s="210" t="str">
        <f t="shared" si="21"/>
        <v>1</v>
      </c>
      <c r="BA49" s="210" t="str">
        <f t="shared" si="21"/>
        <v>3</v>
      </c>
      <c r="BB49" s="208"/>
    </row>
    <row r="50" spans="1:54" x14ac:dyDescent="0.2">
      <c r="A50" s="205">
        <v>1996</v>
      </c>
      <c r="B50" s="206" t="s">
        <v>4</v>
      </c>
      <c r="C50" s="206">
        <v>485558</v>
      </c>
      <c r="D50" s="206">
        <v>10570</v>
      </c>
      <c r="E50" s="206">
        <v>15529</v>
      </c>
      <c r="F50" s="206">
        <v>25543</v>
      </c>
      <c r="G50" s="206">
        <v>38463</v>
      </c>
      <c r="H50" s="206">
        <v>44753</v>
      </c>
      <c r="I50" s="206">
        <v>46012</v>
      </c>
      <c r="J50" s="206">
        <v>57772</v>
      </c>
      <c r="K50" s="206">
        <v>70333</v>
      </c>
      <c r="L50" s="206">
        <v>123626</v>
      </c>
      <c r="M50" s="206">
        <v>212089</v>
      </c>
      <c r="N50" s="206">
        <v>221560</v>
      </c>
      <c r="O50" s="206">
        <v>33381</v>
      </c>
      <c r="P50" s="206">
        <v>25370</v>
      </c>
      <c r="Q50" s="206">
        <v>151095</v>
      </c>
      <c r="R50" s="206">
        <v>127749</v>
      </c>
      <c r="S50" s="206">
        <v>36733</v>
      </c>
      <c r="T50" s="206">
        <v>22521</v>
      </c>
      <c r="U50" s="206">
        <v>28237</v>
      </c>
      <c r="V50" s="206">
        <v>34208</v>
      </c>
      <c r="W50" s="206">
        <v>29888</v>
      </c>
      <c r="X50" s="206">
        <v>21463</v>
      </c>
      <c r="Y50" s="206">
        <v>376315</v>
      </c>
      <c r="Z50" s="206">
        <v>2238768</v>
      </c>
      <c r="AC50" s="205">
        <v>1996</v>
      </c>
      <c r="AD50" s="206" t="s">
        <v>4</v>
      </c>
      <c r="AE50" s="210" t="str">
        <f t="shared" si="20"/>
        <v>4</v>
      </c>
      <c r="AF50" s="210" t="str">
        <f t="shared" si="20"/>
        <v>1</v>
      </c>
      <c r="AG50" s="210" t="str">
        <f t="shared" si="20"/>
        <v>1</v>
      </c>
      <c r="AH50" s="210" t="str">
        <f t="shared" si="20"/>
        <v>2</v>
      </c>
      <c r="AI50" s="210" t="str">
        <f t="shared" si="20"/>
        <v>3</v>
      </c>
      <c r="AJ50" s="210" t="str">
        <f t="shared" si="20"/>
        <v>4</v>
      </c>
      <c r="AK50" s="210" t="str">
        <f t="shared" si="20"/>
        <v>4</v>
      </c>
      <c r="AL50" s="210" t="str">
        <f t="shared" si="20"/>
        <v>5</v>
      </c>
      <c r="AM50" s="210" t="str">
        <f t="shared" si="20"/>
        <v>7</v>
      </c>
      <c r="AN50" s="210" t="str">
        <f t="shared" si="20"/>
        <v>1</v>
      </c>
      <c r="AO50" s="210" t="str">
        <f t="shared" si="20"/>
        <v>2</v>
      </c>
      <c r="AP50" s="210" t="str">
        <f t="shared" si="20"/>
        <v>2</v>
      </c>
      <c r="AQ50" s="210" t="str">
        <f t="shared" si="20"/>
        <v>3</v>
      </c>
      <c r="AR50" s="210" t="str">
        <f t="shared" si="20"/>
        <v>2</v>
      </c>
      <c r="AS50" s="210" t="str">
        <f t="shared" si="20"/>
        <v>1</v>
      </c>
      <c r="AT50" s="210" t="str">
        <f t="shared" si="20"/>
        <v>1</v>
      </c>
      <c r="AU50" s="210" t="str">
        <f t="shared" si="21"/>
        <v>3</v>
      </c>
      <c r="AV50" s="210" t="str">
        <f t="shared" si="21"/>
        <v>2</v>
      </c>
      <c r="AW50" s="210" t="str">
        <f t="shared" si="21"/>
        <v>2</v>
      </c>
      <c r="AX50" s="210" t="str">
        <f t="shared" si="21"/>
        <v>3</v>
      </c>
      <c r="AY50" s="210" t="str">
        <f t="shared" si="21"/>
        <v>2</v>
      </c>
      <c r="AZ50" s="210" t="str">
        <f t="shared" si="21"/>
        <v>2</v>
      </c>
      <c r="BA50" s="210" t="str">
        <f t="shared" si="21"/>
        <v>3</v>
      </c>
      <c r="BB50" s="208"/>
    </row>
    <row r="51" spans="1:54" x14ac:dyDescent="0.2">
      <c r="A51" s="205">
        <v>1996</v>
      </c>
      <c r="B51" s="206" t="s">
        <v>5</v>
      </c>
      <c r="C51" s="206">
        <v>483172</v>
      </c>
      <c r="D51" s="206">
        <v>8903</v>
      </c>
      <c r="E51" s="206">
        <v>12526</v>
      </c>
      <c r="F51" s="206">
        <v>21284</v>
      </c>
      <c r="G51" s="206">
        <v>31987</v>
      </c>
      <c r="H51" s="206">
        <v>36507</v>
      </c>
      <c r="I51" s="206">
        <v>37990</v>
      </c>
      <c r="J51" s="206">
        <v>46837</v>
      </c>
      <c r="K51" s="206">
        <v>58394</v>
      </c>
      <c r="L51" s="206">
        <v>110013</v>
      </c>
      <c r="M51" s="206">
        <v>185190</v>
      </c>
      <c r="N51" s="206">
        <v>196949</v>
      </c>
      <c r="O51" s="206">
        <v>27803</v>
      </c>
      <c r="P51" s="206">
        <v>21024</v>
      </c>
      <c r="Q51" s="206">
        <v>137781</v>
      </c>
      <c r="R51" s="206">
        <v>115665</v>
      </c>
      <c r="S51" s="206">
        <v>30702</v>
      </c>
      <c r="T51" s="206">
        <v>18536</v>
      </c>
      <c r="U51" s="206">
        <v>23226</v>
      </c>
      <c r="V51" s="206">
        <v>28156</v>
      </c>
      <c r="W51" s="206">
        <v>25260</v>
      </c>
      <c r="X51" s="206">
        <v>19039</v>
      </c>
      <c r="Y51" s="206">
        <v>338552</v>
      </c>
      <c r="Z51" s="206">
        <v>2015496</v>
      </c>
      <c r="AC51" s="205">
        <v>1996</v>
      </c>
      <c r="AD51" s="206" t="s">
        <v>5</v>
      </c>
      <c r="AE51" s="210" t="str">
        <f t="shared" si="20"/>
        <v>4</v>
      </c>
      <c r="AF51" s="210" t="str">
        <f t="shared" si="20"/>
        <v>8</v>
      </c>
      <c r="AG51" s="210" t="str">
        <f t="shared" si="20"/>
        <v>1</v>
      </c>
      <c r="AH51" s="210" t="str">
        <f t="shared" si="20"/>
        <v>2</v>
      </c>
      <c r="AI51" s="210" t="str">
        <f t="shared" si="20"/>
        <v>3</v>
      </c>
      <c r="AJ51" s="210" t="str">
        <f t="shared" si="20"/>
        <v>3</v>
      </c>
      <c r="AK51" s="210" t="str">
        <f t="shared" si="20"/>
        <v>3</v>
      </c>
      <c r="AL51" s="210" t="str">
        <f t="shared" si="20"/>
        <v>4</v>
      </c>
      <c r="AM51" s="210" t="str">
        <f t="shared" si="20"/>
        <v>5</v>
      </c>
      <c r="AN51" s="210" t="str">
        <f t="shared" si="20"/>
        <v>1</v>
      </c>
      <c r="AO51" s="210" t="str">
        <f t="shared" si="20"/>
        <v>1</v>
      </c>
      <c r="AP51" s="210" t="str">
        <f t="shared" si="20"/>
        <v>1</v>
      </c>
      <c r="AQ51" s="210" t="str">
        <f t="shared" si="20"/>
        <v>2</v>
      </c>
      <c r="AR51" s="210" t="str">
        <f t="shared" si="20"/>
        <v>2</v>
      </c>
      <c r="AS51" s="210" t="str">
        <f t="shared" si="20"/>
        <v>1</v>
      </c>
      <c r="AT51" s="210" t="str">
        <f t="shared" si="20"/>
        <v>1</v>
      </c>
      <c r="AU51" s="210" t="str">
        <f t="shared" si="21"/>
        <v>3</v>
      </c>
      <c r="AV51" s="210" t="str">
        <f t="shared" si="21"/>
        <v>1</v>
      </c>
      <c r="AW51" s="210" t="str">
        <f t="shared" si="21"/>
        <v>2</v>
      </c>
      <c r="AX51" s="210" t="str">
        <f t="shared" si="21"/>
        <v>2</v>
      </c>
      <c r="AY51" s="210" t="str">
        <f t="shared" si="21"/>
        <v>2</v>
      </c>
      <c r="AZ51" s="210" t="str">
        <f t="shared" si="21"/>
        <v>1</v>
      </c>
      <c r="BA51" s="210" t="str">
        <f t="shared" si="21"/>
        <v>3</v>
      </c>
      <c r="BB51" s="208"/>
    </row>
    <row r="52" spans="1:54" x14ac:dyDescent="0.2">
      <c r="A52" s="205">
        <v>1996</v>
      </c>
      <c r="B52" s="206" t="s">
        <v>6</v>
      </c>
      <c r="C52" s="206">
        <v>479297</v>
      </c>
      <c r="D52" s="206">
        <v>10291</v>
      </c>
      <c r="E52" s="206">
        <v>14077</v>
      </c>
      <c r="F52" s="206">
        <v>23377</v>
      </c>
      <c r="G52" s="206">
        <v>35916</v>
      </c>
      <c r="H52" s="206">
        <v>38813</v>
      </c>
      <c r="I52" s="206">
        <v>43031</v>
      </c>
      <c r="J52" s="206">
        <v>54101</v>
      </c>
      <c r="K52" s="206">
        <v>64211</v>
      </c>
      <c r="L52" s="206">
        <v>118163</v>
      </c>
      <c r="M52" s="206">
        <v>200161</v>
      </c>
      <c r="N52" s="206">
        <v>208003</v>
      </c>
      <c r="O52" s="206">
        <v>31970</v>
      </c>
      <c r="P52" s="206">
        <v>23404</v>
      </c>
      <c r="Q52" s="206">
        <v>146685</v>
      </c>
      <c r="R52" s="206">
        <v>124508</v>
      </c>
      <c r="S52" s="206">
        <v>33649</v>
      </c>
      <c r="T52" s="206">
        <v>20813</v>
      </c>
      <c r="U52" s="206">
        <v>24211</v>
      </c>
      <c r="V52" s="206">
        <v>31283</v>
      </c>
      <c r="W52" s="206">
        <v>27868</v>
      </c>
      <c r="X52" s="206">
        <v>22198</v>
      </c>
      <c r="Y52" s="206">
        <v>362523</v>
      </c>
      <c r="Z52" s="206">
        <v>2138553</v>
      </c>
      <c r="AC52" s="205">
        <v>1996</v>
      </c>
      <c r="AD52" s="206" t="s">
        <v>6</v>
      </c>
      <c r="AE52" s="210" t="str">
        <f t="shared" si="20"/>
        <v>4</v>
      </c>
      <c r="AF52" s="210" t="str">
        <f t="shared" si="20"/>
        <v>1</v>
      </c>
      <c r="AG52" s="210" t="str">
        <f t="shared" si="20"/>
        <v>1</v>
      </c>
      <c r="AH52" s="210" t="str">
        <f t="shared" si="20"/>
        <v>2</v>
      </c>
      <c r="AI52" s="210" t="str">
        <f t="shared" si="20"/>
        <v>3</v>
      </c>
      <c r="AJ52" s="210" t="str">
        <f t="shared" si="20"/>
        <v>3</v>
      </c>
      <c r="AK52" s="210" t="str">
        <f t="shared" si="20"/>
        <v>4</v>
      </c>
      <c r="AL52" s="210" t="str">
        <f t="shared" si="20"/>
        <v>5</v>
      </c>
      <c r="AM52" s="210" t="str">
        <f t="shared" si="20"/>
        <v>6</v>
      </c>
      <c r="AN52" s="210" t="str">
        <f t="shared" si="20"/>
        <v>1</v>
      </c>
      <c r="AO52" s="210" t="str">
        <f t="shared" si="20"/>
        <v>2</v>
      </c>
      <c r="AP52" s="210" t="str">
        <f t="shared" si="20"/>
        <v>2</v>
      </c>
      <c r="AQ52" s="210" t="str">
        <f t="shared" si="20"/>
        <v>3</v>
      </c>
      <c r="AR52" s="210" t="str">
        <f t="shared" si="20"/>
        <v>2</v>
      </c>
      <c r="AS52" s="210" t="str">
        <f t="shared" si="20"/>
        <v>1</v>
      </c>
      <c r="AT52" s="210" t="str">
        <f t="shared" si="20"/>
        <v>1</v>
      </c>
      <c r="AU52" s="210" t="str">
        <f t="shared" si="21"/>
        <v>3</v>
      </c>
      <c r="AV52" s="210" t="str">
        <f t="shared" si="21"/>
        <v>2</v>
      </c>
      <c r="AW52" s="210" t="str">
        <f t="shared" si="21"/>
        <v>2</v>
      </c>
      <c r="AX52" s="210" t="str">
        <f t="shared" si="21"/>
        <v>3</v>
      </c>
      <c r="AY52" s="210" t="str">
        <f t="shared" si="21"/>
        <v>2</v>
      </c>
      <c r="AZ52" s="210" t="str">
        <f t="shared" si="21"/>
        <v>2</v>
      </c>
      <c r="BA52" s="210" t="str">
        <f t="shared" si="21"/>
        <v>3</v>
      </c>
      <c r="BB52" s="208"/>
    </row>
    <row r="53" spans="1:54" x14ac:dyDescent="0.2">
      <c r="A53" s="205">
        <v>1996</v>
      </c>
      <c r="B53" s="206" t="s">
        <v>7</v>
      </c>
      <c r="C53" s="206">
        <v>493332</v>
      </c>
      <c r="D53" s="206">
        <v>9267</v>
      </c>
      <c r="E53" s="206">
        <v>13742</v>
      </c>
      <c r="F53" s="206">
        <v>23527</v>
      </c>
      <c r="G53" s="206">
        <v>35367</v>
      </c>
      <c r="H53" s="206">
        <v>38553</v>
      </c>
      <c r="I53" s="206">
        <v>42077</v>
      </c>
      <c r="J53" s="206">
        <v>52400</v>
      </c>
      <c r="K53" s="206">
        <v>62905</v>
      </c>
      <c r="L53" s="206">
        <v>116736</v>
      </c>
      <c r="M53" s="206">
        <v>199897</v>
      </c>
      <c r="N53" s="206">
        <v>208121</v>
      </c>
      <c r="O53" s="206">
        <v>30296</v>
      </c>
      <c r="P53" s="206">
        <v>22848</v>
      </c>
      <c r="Q53" s="206">
        <v>142256</v>
      </c>
      <c r="R53" s="206">
        <v>123280</v>
      </c>
      <c r="S53" s="206">
        <v>32796</v>
      </c>
      <c r="T53" s="206">
        <v>19736</v>
      </c>
      <c r="U53" s="206">
        <v>25801</v>
      </c>
      <c r="V53" s="206">
        <v>29440</v>
      </c>
      <c r="W53" s="206">
        <v>27898</v>
      </c>
      <c r="X53" s="206">
        <v>23823</v>
      </c>
      <c r="Y53" s="206">
        <v>361402</v>
      </c>
      <c r="Z53" s="206">
        <v>2135500</v>
      </c>
      <c r="AC53" s="205">
        <v>1996</v>
      </c>
      <c r="AD53" s="206" t="s">
        <v>7</v>
      </c>
      <c r="AE53" s="210" t="str">
        <f t="shared" ref="AE53:AT68" si="22">+LEFT(C53,1)</f>
        <v>4</v>
      </c>
      <c r="AF53" s="210" t="str">
        <f t="shared" si="22"/>
        <v>9</v>
      </c>
      <c r="AG53" s="210" t="str">
        <f t="shared" si="22"/>
        <v>1</v>
      </c>
      <c r="AH53" s="210" t="str">
        <f t="shared" si="22"/>
        <v>2</v>
      </c>
      <c r="AI53" s="210" t="str">
        <f t="shared" si="22"/>
        <v>3</v>
      </c>
      <c r="AJ53" s="210" t="str">
        <f t="shared" si="22"/>
        <v>3</v>
      </c>
      <c r="AK53" s="210" t="str">
        <f t="shared" si="22"/>
        <v>4</v>
      </c>
      <c r="AL53" s="210" t="str">
        <f t="shared" si="22"/>
        <v>5</v>
      </c>
      <c r="AM53" s="210" t="str">
        <f t="shared" si="22"/>
        <v>6</v>
      </c>
      <c r="AN53" s="210" t="str">
        <f t="shared" si="22"/>
        <v>1</v>
      </c>
      <c r="AO53" s="210" t="str">
        <f t="shared" si="22"/>
        <v>1</v>
      </c>
      <c r="AP53" s="210" t="str">
        <f t="shared" si="22"/>
        <v>2</v>
      </c>
      <c r="AQ53" s="210" t="str">
        <f t="shared" si="22"/>
        <v>3</v>
      </c>
      <c r="AR53" s="210" t="str">
        <f t="shared" si="22"/>
        <v>2</v>
      </c>
      <c r="AS53" s="210" t="str">
        <f t="shared" si="22"/>
        <v>1</v>
      </c>
      <c r="AT53" s="210" t="str">
        <f t="shared" si="22"/>
        <v>1</v>
      </c>
      <c r="AU53" s="210" t="str">
        <f t="shared" si="21"/>
        <v>3</v>
      </c>
      <c r="AV53" s="210" t="str">
        <f t="shared" si="21"/>
        <v>1</v>
      </c>
      <c r="AW53" s="210" t="str">
        <f t="shared" si="21"/>
        <v>2</v>
      </c>
      <c r="AX53" s="210" t="str">
        <f t="shared" si="21"/>
        <v>2</v>
      </c>
      <c r="AY53" s="210" t="str">
        <f t="shared" si="21"/>
        <v>2</v>
      </c>
      <c r="AZ53" s="210" t="str">
        <f t="shared" si="21"/>
        <v>2</v>
      </c>
      <c r="BA53" s="210" t="str">
        <f t="shared" si="21"/>
        <v>3</v>
      </c>
      <c r="BB53" s="208"/>
    </row>
    <row r="54" spans="1:54" x14ac:dyDescent="0.2">
      <c r="A54" s="205">
        <v>1996</v>
      </c>
      <c r="B54" s="206" t="s">
        <v>8</v>
      </c>
      <c r="C54" s="206">
        <v>471236</v>
      </c>
      <c r="D54" s="206">
        <v>9555</v>
      </c>
      <c r="E54" s="206">
        <v>14350</v>
      </c>
      <c r="F54" s="206">
        <v>24374</v>
      </c>
      <c r="G54" s="206">
        <v>34728</v>
      </c>
      <c r="H54" s="206">
        <v>38998</v>
      </c>
      <c r="I54" s="206">
        <v>42126</v>
      </c>
      <c r="J54" s="206">
        <v>51178</v>
      </c>
      <c r="K54" s="206">
        <v>62721</v>
      </c>
      <c r="L54" s="206">
        <v>111317</v>
      </c>
      <c r="M54" s="206">
        <v>192127</v>
      </c>
      <c r="N54" s="206">
        <v>200251</v>
      </c>
      <c r="O54" s="206">
        <v>31039</v>
      </c>
      <c r="P54" s="206">
        <v>22827</v>
      </c>
      <c r="Q54" s="206">
        <v>138200</v>
      </c>
      <c r="R54" s="206">
        <v>119265</v>
      </c>
      <c r="S54" s="206">
        <v>33345</v>
      </c>
      <c r="T54" s="206">
        <v>19835</v>
      </c>
      <c r="U54" s="206">
        <v>24567</v>
      </c>
      <c r="V54" s="206">
        <v>29143</v>
      </c>
      <c r="W54" s="206">
        <v>27822</v>
      </c>
      <c r="X54" s="206">
        <v>24541</v>
      </c>
      <c r="Y54" s="206">
        <v>344024</v>
      </c>
      <c r="Z54" s="206">
        <v>2067569</v>
      </c>
      <c r="AC54" s="205">
        <v>1996</v>
      </c>
      <c r="AD54" s="206" t="s">
        <v>8</v>
      </c>
      <c r="AE54" s="210" t="str">
        <f t="shared" si="22"/>
        <v>4</v>
      </c>
      <c r="AF54" s="210" t="str">
        <f t="shared" si="22"/>
        <v>9</v>
      </c>
      <c r="AG54" s="210" t="str">
        <f t="shared" si="22"/>
        <v>1</v>
      </c>
      <c r="AH54" s="210" t="str">
        <f t="shared" si="22"/>
        <v>2</v>
      </c>
      <c r="AI54" s="210" t="str">
        <f t="shared" si="22"/>
        <v>3</v>
      </c>
      <c r="AJ54" s="210" t="str">
        <f t="shared" si="22"/>
        <v>3</v>
      </c>
      <c r="AK54" s="210" t="str">
        <f t="shared" si="22"/>
        <v>4</v>
      </c>
      <c r="AL54" s="210" t="str">
        <f t="shared" si="22"/>
        <v>5</v>
      </c>
      <c r="AM54" s="210" t="str">
        <f t="shared" si="22"/>
        <v>6</v>
      </c>
      <c r="AN54" s="210" t="str">
        <f t="shared" si="22"/>
        <v>1</v>
      </c>
      <c r="AO54" s="210" t="str">
        <f t="shared" si="22"/>
        <v>1</v>
      </c>
      <c r="AP54" s="210" t="str">
        <f t="shared" si="22"/>
        <v>2</v>
      </c>
      <c r="AQ54" s="210" t="str">
        <f t="shared" si="22"/>
        <v>3</v>
      </c>
      <c r="AR54" s="210" t="str">
        <f t="shared" si="22"/>
        <v>2</v>
      </c>
      <c r="AS54" s="210" t="str">
        <f t="shared" si="22"/>
        <v>1</v>
      </c>
      <c r="AT54" s="210" t="str">
        <f t="shared" si="22"/>
        <v>1</v>
      </c>
      <c r="AU54" s="210" t="str">
        <f t="shared" si="21"/>
        <v>3</v>
      </c>
      <c r="AV54" s="210" t="str">
        <f t="shared" si="21"/>
        <v>1</v>
      </c>
      <c r="AW54" s="210" t="str">
        <f t="shared" si="21"/>
        <v>2</v>
      </c>
      <c r="AX54" s="210" t="str">
        <f t="shared" si="21"/>
        <v>2</v>
      </c>
      <c r="AY54" s="210" t="str">
        <f t="shared" si="21"/>
        <v>2</v>
      </c>
      <c r="AZ54" s="210" t="str">
        <f t="shared" si="21"/>
        <v>2</v>
      </c>
      <c r="BA54" s="210" t="str">
        <f t="shared" si="21"/>
        <v>3</v>
      </c>
      <c r="BB54" s="208"/>
    </row>
    <row r="55" spans="1:54" x14ac:dyDescent="0.2">
      <c r="A55" s="205">
        <v>1996</v>
      </c>
      <c r="B55" s="206" t="s">
        <v>9</v>
      </c>
      <c r="C55" s="206">
        <v>504464</v>
      </c>
      <c r="D55" s="206">
        <v>10723</v>
      </c>
      <c r="E55" s="206">
        <v>16250</v>
      </c>
      <c r="F55" s="206">
        <v>28374</v>
      </c>
      <c r="G55" s="206">
        <v>40708</v>
      </c>
      <c r="H55" s="206">
        <v>45794</v>
      </c>
      <c r="I55" s="206">
        <v>50793</v>
      </c>
      <c r="J55" s="206">
        <v>57427</v>
      </c>
      <c r="K55" s="206">
        <v>71527</v>
      </c>
      <c r="L55" s="206">
        <v>125073</v>
      </c>
      <c r="M55" s="206">
        <v>209081</v>
      </c>
      <c r="N55" s="206">
        <v>220565</v>
      </c>
      <c r="O55" s="206">
        <v>37035</v>
      </c>
      <c r="P55" s="206">
        <v>26222</v>
      </c>
      <c r="Q55" s="206">
        <v>152907</v>
      </c>
      <c r="R55" s="206">
        <v>132010</v>
      </c>
      <c r="S55" s="206">
        <v>37844</v>
      </c>
      <c r="T55" s="206">
        <v>23096</v>
      </c>
      <c r="U55" s="206">
        <v>29965</v>
      </c>
      <c r="V55" s="206">
        <v>33915</v>
      </c>
      <c r="W55" s="206">
        <v>31087</v>
      </c>
      <c r="X55" s="206">
        <v>25162</v>
      </c>
      <c r="Y55" s="206">
        <v>375371</v>
      </c>
      <c r="Z55" s="206">
        <v>2285393</v>
      </c>
      <c r="AC55" s="205">
        <v>1996</v>
      </c>
      <c r="AD55" s="206" t="s">
        <v>9</v>
      </c>
      <c r="AE55" s="210" t="str">
        <f t="shared" si="22"/>
        <v>5</v>
      </c>
      <c r="AF55" s="210" t="str">
        <f t="shared" si="22"/>
        <v>1</v>
      </c>
      <c r="AG55" s="210" t="str">
        <f t="shared" si="22"/>
        <v>1</v>
      </c>
      <c r="AH55" s="210" t="str">
        <f t="shared" si="22"/>
        <v>2</v>
      </c>
      <c r="AI55" s="210" t="str">
        <f t="shared" si="22"/>
        <v>4</v>
      </c>
      <c r="AJ55" s="210" t="str">
        <f t="shared" si="22"/>
        <v>4</v>
      </c>
      <c r="AK55" s="210" t="str">
        <f t="shared" si="22"/>
        <v>5</v>
      </c>
      <c r="AL55" s="210" t="str">
        <f t="shared" si="22"/>
        <v>5</v>
      </c>
      <c r="AM55" s="210" t="str">
        <f t="shared" si="22"/>
        <v>7</v>
      </c>
      <c r="AN55" s="210" t="str">
        <f t="shared" si="22"/>
        <v>1</v>
      </c>
      <c r="AO55" s="210" t="str">
        <f t="shared" si="22"/>
        <v>2</v>
      </c>
      <c r="AP55" s="210" t="str">
        <f t="shared" si="22"/>
        <v>2</v>
      </c>
      <c r="AQ55" s="210" t="str">
        <f t="shared" si="22"/>
        <v>3</v>
      </c>
      <c r="AR55" s="210" t="str">
        <f t="shared" si="22"/>
        <v>2</v>
      </c>
      <c r="AS55" s="210" t="str">
        <f t="shared" si="22"/>
        <v>1</v>
      </c>
      <c r="AT55" s="210" t="str">
        <f t="shared" si="22"/>
        <v>1</v>
      </c>
      <c r="AU55" s="210" t="str">
        <f t="shared" si="21"/>
        <v>3</v>
      </c>
      <c r="AV55" s="210" t="str">
        <f t="shared" si="21"/>
        <v>2</v>
      </c>
      <c r="AW55" s="210" t="str">
        <f t="shared" si="21"/>
        <v>2</v>
      </c>
      <c r="AX55" s="210" t="str">
        <f t="shared" si="21"/>
        <v>3</v>
      </c>
      <c r="AY55" s="210" t="str">
        <f t="shared" si="21"/>
        <v>3</v>
      </c>
      <c r="AZ55" s="210" t="str">
        <f t="shared" si="21"/>
        <v>2</v>
      </c>
      <c r="BA55" s="210" t="str">
        <f t="shared" si="21"/>
        <v>3</v>
      </c>
      <c r="BB55" s="208"/>
    </row>
    <row r="56" spans="1:54" x14ac:dyDescent="0.2">
      <c r="A56" s="205">
        <v>1996</v>
      </c>
      <c r="B56" s="206" t="s">
        <v>10</v>
      </c>
      <c r="C56" s="206">
        <v>493195</v>
      </c>
      <c r="D56" s="206">
        <v>9417</v>
      </c>
      <c r="E56" s="206">
        <v>15210</v>
      </c>
      <c r="F56" s="206">
        <v>25317</v>
      </c>
      <c r="G56" s="206">
        <v>35640</v>
      </c>
      <c r="H56" s="206">
        <v>40047</v>
      </c>
      <c r="I56" s="206">
        <v>50163</v>
      </c>
      <c r="J56" s="206">
        <v>52194</v>
      </c>
      <c r="K56" s="206">
        <v>65028</v>
      </c>
      <c r="L56" s="206">
        <v>117948</v>
      </c>
      <c r="M56" s="206">
        <v>195174</v>
      </c>
      <c r="N56" s="206">
        <v>207869</v>
      </c>
      <c r="O56" s="206">
        <v>33438</v>
      </c>
      <c r="P56" s="206">
        <v>23426</v>
      </c>
      <c r="Q56" s="206">
        <v>141274</v>
      </c>
      <c r="R56" s="206">
        <v>122268</v>
      </c>
      <c r="S56" s="206">
        <v>35040</v>
      </c>
      <c r="T56" s="206">
        <v>21777</v>
      </c>
      <c r="U56" s="206">
        <v>28566</v>
      </c>
      <c r="V56" s="206">
        <v>31108</v>
      </c>
      <c r="W56" s="206">
        <v>27474</v>
      </c>
      <c r="X56" s="206">
        <v>23432</v>
      </c>
      <c r="Y56" s="206">
        <v>355144</v>
      </c>
      <c r="Z56" s="206">
        <v>2150149</v>
      </c>
      <c r="AC56" s="205">
        <v>1996</v>
      </c>
      <c r="AD56" s="206" t="s">
        <v>10</v>
      </c>
      <c r="AE56" s="210" t="str">
        <f t="shared" si="22"/>
        <v>4</v>
      </c>
      <c r="AF56" s="210" t="str">
        <f t="shared" si="22"/>
        <v>9</v>
      </c>
      <c r="AG56" s="210" t="str">
        <f t="shared" si="22"/>
        <v>1</v>
      </c>
      <c r="AH56" s="210" t="str">
        <f t="shared" si="22"/>
        <v>2</v>
      </c>
      <c r="AI56" s="210" t="str">
        <f t="shared" si="22"/>
        <v>3</v>
      </c>
      <c r="AJ56" s="210" t="str">
        <f t="shared" si="22"/>
        <v>4</v>
      </c>
      <c r="AK56" s="210" t="str">
        <f t="shared" si="22"/>
        <v>5</v>
      </c>
      <c r="AL56" s="210" t="str">
        <f t="shared" si="22"/>
        <v>5</v>
      </c>
      <c r="AM56" s="210" t="str">
        <f t="shared" si="22"/>
        <v>6</v>
      </c>
      <c r="AN56" s="210" t="str">
        <f t="shared" si="22"/>
        <v>1</v>
      </c>
      <c r="AO56" s="210" t="str">
        <f t="shared" si="22"/>
        <v>1</v>
      </c>
      <c r="AP56" s="210" t="str">
        <f t="shared" si="22"/>
        <v>2</v>
      </c>
      <c r="AQ56" s="210" t="str">
        <f t="shared" si="22"/>
        <v>3</v>
      </c>
      <c r="AR56" s="210" t="str">
        <f t="shared" si="22"/>
        <v>2</v>
      </c>
      <c r="AS56" s="210" t="str">
        <f t="shared" si="22"/>
        <v>1</v>
      </c>
      <c r="AT56" s="210" t="str">
        <f t="shared" si="22"/>
        <v>1</v>
      </c>
      <c r="AU56" s="210" t="str">
        <f t="shared" si="21"/>
        <v>3</v>
      </c>
      <c r="AV56" s="210" t="str">
        <f t="shared" si="21"/>
        <v>2</v>
      </c>
      <c r="AW56" s="210" t="str">
        <f t="shared" si="21"/>
        <v>2</v>
      </c>
      <c r="AX56" s="210" t="str">
        <f t="shared" si="21"/>
        <v>3</v>
      </c>
      <c r="AY56" s="210" t="str">
        <f t="shared" si="21"/>
        <v>2</v>
      </c>
      <c r="AZ56" s="210" t="str">
        <f t="shared" si="21"/>
        <v>2</v>
      </c>
      <c r="BA56" s="210" t="str">
        <f t="shared" si="21"/>
        <v>3</v>
      </c>
      <c r="BB56" s="208"/>
    </row>
    <row r="57" spans="1:54" x14ac:dyDescent="0.2">
      <c r="A57" s="205">
        <v>1996</v>
      </c>
      <c r="B57" s="206" t="s">
        <v>11</v>
      </c>
      <c r="C57" s="206">
        <v>475991</v>
      </c>
      <c r="D57" s="206">
        <v>9191</v>
      </c>
      <c r="E57" s="206">
        <v>13673</v>
      </c>
      <c r="F57" s="206">
        <v>22634</v>
      </c>
      <c r="G57" s="206">
        <v>33191</v>
      </c>
      <c r="H57" s="206">
        <v>36598</v>
      </c>
      <c r="I57" s="206">
        <v>51029</v>
      </c>
      <c r="J57" s="206">
        <v>44237</v>
      </c>
      <c r="K57" s="206">
        <v>58204</v>
      </c>
      <c r="L57" s="206">
        <v>108571</v>
      </c>
      <c r="M57" s="206">
        <v>181162</v>
      </c>
      <c r="N57" s="206">
        <v>193358</v>
      </c>
      <c r="O57" s="206">
        <v>31311</v>
      </c>
      <c r="P57" s="206">
        <v>21212</v>
      </c>
      <c r="Q57" s="206">
        <v>133352</v>
      </c>
      <c r="R57" s="206">
        <v>114310</v>
      </c>
      <c r="S57" s="206">
        <v>32703</v>
      </c>
      <c r="T57" s="206">
        <v>19751</v>
      </c>
      <c r="U57" s="206">
        <v>27397</v>
      </c>
      <c r="V57" s="206">
        <v>28171</v>
      </c>
      <c r="W57" s="206">
        <v>24264</v>
      </c>
      <c r="X57" s="206">
        <v>17645</v>
      </c>
      <c r="Y57" s="206">
        <v>347907</v>
      </c>
      <c r="Z57" s="206">
        <v>2025862</v>
      </c>
      <c r="AC57" s="205">
        <v>1996</v>
      </c>
      <c r="AD57" s="206" t="s">
        <v>11</v>
      </c>
      <c r="AE57" s="210" t="str">
        <f t="shared" si="22"/>
        <v>4</v>
      </c>
      <c r="AF57" s="210" t="str">
        <f t="shared" si="22"/>
        <v>9</v>
      </c>
      <c r="AG57" s="210" t="str">
        <f t="shared" si="22"/>
        <v>1</v>
      </c>
      <c r="AH57" s="210" t="str">
        <f t="shared" si="22"/>
        <v>2</v>
      </c>
      <c r="AI57" s="210" t="str">
        <f t="shared" si="22"/>
        <v>3</v>
      </c>
      <c r="AJ57" s="210" t="str">
        <f t="shared" si="22"/>
        <v>3</v>
      </c>
      <c r="AK57" s="210" t="str">
        <f t="shared" si="22"/>
        <v>5</v>
      </c>
      <c r="AL57" s="210" t="str">
        <f t="shared" si="22"/>
        <v>4</v>
      </c>
      <c r="AM57" s="210" t="str">
        <f t="shared" si="22"/>
        <v>5</v>
      </c>
      <c r="AN57" s="210" t="str">
        <f t="shared" si="22"/>
        <v>1</v>
      </c>
      <c r="AO57" s="210" t="str">
        <f t="shared" si="22"/>
        <v>1</v>
      </c>
      <c r="AP57" s="210" t="str">
        <f t="shared" si="22"/>
        <v>1</v>
      </c>
      <c r="AQ57" s="210" t="str">
        <f t="shared" si="22"/>
        <v>3</v>
      </c>
      <c r="AR57" s="210" t="str">
        <f t="shared" si="22"/>
        <v>2</v>
      </c>
      <c r="AS57" s="210" t="str">
        <f t="shared" si="22"/>
        <v>1</v>
      </c>
      <c r="AT57" s="210" t="str">
        <f t="shared" si="22"/>
        <v>1</v>
      </c>
      <c r="AU57" s="210" t="str">
        <f t="shared" si="21"/>
        <v>3</v>
      </c>
      <c r="AV57" s="210" t="str">
        <f t="shared" si="21"/>
        <v>1</v>
      </c>
      <c r="AW57" s="210" t="str">
        <f t="shared" si="21"/>
        <v>2</v>
      </c>
      <c r="AX57" s="210" t="str">
        <f t="shared" si="21"/>
        <v>2</v>
      </c>
      <c r="AY57" s="210" t="str">
        <f t="shared" si="21"/>
        <v>2</v>
      </c>
      <c r="AZ57" s="210" t="str">
        <f t="shared" si="21"/>
        <v>1</v>
      </c>
      <c r="BA57" s="210" t="str">
        <f t="shared" si="21"/>
        <v>3</v>
      </c>
      <c r="BB57" s="208"/>
    </row>
    <row r="58" spans="1:54" x14ac:dyDescent="0.2">
      <c r="A58" s="205">
        <v>1997</v>
      </c>
      <c r="B58" s="206" t="s">
        <v>12</v>
      </c>
      <c r="C58" s="206">
        <v>395819</v>
      </c>
      <c r="D58" s="206">
        <v>9200</v>
      </c>
      <c r="E58" s="206">
        <v>13426</v>
      </c>
      <c r="F58" s="206">
        <v>19744</v>
      </c>
      <c r="G58" s="206">
        <v>30078</v>
      </c>
      <c r="H58" s="206">
        <v>28778</v>
      </c>
      <c r="I58" s="206">
        <v>44932</v>
      </c>
      <c r="J58" s="206">
        <v>44268</v>
      </c>
      <c r="K58" s="206">
        <v>52138</v>
      </c>
      <c r="L58" s="206">
        <v>96968</v>
      </c>
      <c r="M58" s="206">
        <v>161111</v>
      </c>
      <c r="N58" s="206">
        <v>164481</v>
      </c>
      <c r="O58" s="206">
        <v>31419</v>
      </c>
      <c r="P58" s="206">
        <v>19194</v>
      </c>
      <c r="Q58" s="206">
        <v>112011</v>
      </c>
      <c r="R58" s="206">
        <v>103212</v>
      </c>
      <c r="S58" s="206">
        <v>30387</v>
      </c>
      <c r="T58" s="206">
        <v>18180</v>
      </c>
      <c r="U58" s="206">
        <v>19058</v>
      </c>
      <c r="V58" s="206">
        <v>24793</v>
      </c>
      <c r="W58" s="206">
        <v>22103</v>
      </c>
      <c r="X58" s="206">
        <v>14873</v>
      </c>
      <c r="Y58" s="206">
        <v>319209</v>
      </c>
      <c r="Z58" s="206">
        <v>1775382</v>
      </c>
      <c r="AC58" s="205">
        <v>1997</v>
      </c>
      <c r="AD58" s="206" t="s">
        <v>12</v>
      </c>
      <c r="AE58" s="210" t="str">
        <f t="shared" si="22"/>
        <v>3</v>
      </c>
      <c r="AF58" s="210" t="str">
        <f t="shared" si="22"/>
        <v>9</v>
      </c>
      <c r="AG58" s="210" t="str">
        <f t="shared" si="22"/>
        <v>1</v>
      </c>
      <c r="AH58" s="210" t="str">
        <f t="shared" si="22"/>
        <v>1</v>
      </c>
      <c r="AI58" s="210" t="str">
        <f t="shared" si="22"/>
        <v>3</v>
      </c>
      <c r="AJ58" s="210" t="str">
        <f t="shared" si="22"/>
        <v>2</v>
      </c>
      <c r="AK58" s="210" t="str">
        <f t="shared" si="22"/>
        <v>4</v>
      </c>
      <c r="AL58" s="210" t="str">
        <f t="shared" si="22"/>
        <v>4</v>
      </c>
      <c r="AM58" s="210" t="str">
        <f t="shared" si="22"/>
        <v>5</v>
      </c>
      <c r="AN58" s="210" t="str">
        <f t="shared" si="22"/>
        <v>9</v>
      </c>
      <c r="AO58" s="210" t="str">
        <f t="shared" si="22"/>
        <v>1</v>
      </c>
      <c r="AP58" s="210" t="str">
        <f t="shared" si="22"/>
        <v>1</v>
      </c>
      <c r="AQ58" s="210" t="str">
        <f t="shared" si="22"/>
        <v>3</v>
      </c>
      <c r="AR58" s="210" t="str">
        <f t="shared" si="22"/>
        <v>1</v>
      </c>
      <c r="AS58" s="210" t="str">
        <f t="shared" si="22"/>
        <v>1</v>
      </c>
      <c r="AT58" s="210" t="str">
        <f t="shared" si="22"/>
        <v>1</v>
      </c>
      <c r="AU58" s="210" t="str">
        <f t="shared" si="21"/>
        <v>3</v>
      </c>
      <c r="AV58" s="210" t="str">
        <f t="shared" si="21"/>
        <v>1</v>
      </c>
      <c r="AW58" s="210" t="str">
        <f t="shared" si="21"/>
        <v>1</v>
      </c>
      <c r="AX58" s="210" t="str">
        <f t="shared" si="21"/>
        <v>2</v>
      </c>
      <c r="AY58" s="210" t="str">
        <f t="shared" si="21"/>
        <v>2</v>
      </c>
      <c r="AZ58" s="210" t="str">
        <f t="shared" si="21"/>
        <v>1</v>
      </c>
      <c r="BA58" s="210" t="str">
        <f t="shared" si="21"/>
        <v>3</v>
      </c>
      <c r="BB58" s="208"/>
    </row>
    <row r="59" spans="1:54" x14ac:dyDescent="0.2">
      <c r="A59" s="205">
        <v>1997</v>
      </c>
      <c r="B59" s="206" t="s">
        <v>13</v>
      </c>
      <c r="C59" s="206">
        <v>387381</v>
      </c>
      <c r="D59" s="206">
        <v>9062</v>
      </c>
      <c r="E59" s="206">
        <v>12549</v>
      </c>
      <c r="F59" s="206">
        <v>19754</v>
      </c>
      <c r="G59" s="206">
        <v>29612</v>
      </c>
      <c r="H59" s="206">
        <v>31436</v>
      </c>
      <c r="I59" s="206">
        <v>43892</v>
      </c>
      <c r="J59" s="206">
        <v>41590</v>
      </c>
      <c r="K59" s="206">
        <v>54877</v>
      </c>
      <c r="L59" s="206">
        <v>93070</v>
      </c>
      <c r="M59" s="206">
        <v>160806</v>
      </c>
      <c r="N59" s="206">
        <v>165315</v>
      </c>
      <c r="O59" s="206">
        <v>30284</v>
      </c>
      <c r="P59" s="206">
        <v>19066</v>
      </c>
      <c r="Q59" s="206">
        <v>109354</v>
      </c>
      <c r="R59" s="206">
        <v>101418</v>
      </c>
      <c r="S59" s="206">
        <v>30071</v>
      </c>
      <c r="T59" s="206">
        <v>17773</v>
      </c>
      <c r="U59" s="206">
        <v>23443</v>
      </c>
      <c r="V59" s="206">
        <v>25393</v>
      </c>
      <c r="W59" s="206">
        <v>22304</v>
      </c>
      <c r="X59" s="206">
        <v>14838</v>
      </c>
      <c r="Y59" s="206">
        <v>300371</v>
      </c>
      <c r="Z59" s="206">
        <v>1743659</v>
      </c>
      <c r="AC59" s="205">
        <v>1997</v>
      </c>
      <c r="AD59" s="206" t="s">
        <v>13</v>
      </c>
      <c r="AE59" s="210" t="str">
        <f t="shared" si="22"/>
        <v>3</v>
      </c>
      <c r="AF59" s="210" t="str">
        <f t="shared" si="22"/>
        <v>9</v>
      </c>
      <c r="AG59" s="210" t="str">
        <f t="shared" si="22"/>
        <v>1</v>
      </c>
      <c r="AH59" s="210" t="str">
        <f t="shared" si="22"/>
        <v>1</v>
      </c>
      <c r="AI59" s="210" t="str">
        <f t="shared" si="22"/>
        <v>2</v>
      </c>
      <c r="AJ59" s="210" t="str">
        <f t="shared" si="22"/>
        <v>3</v>
      </c>
      <c r="AK59" s="210" t="str">
        <f t="shared" si="22"/>
        <v>4</v>
      </c>
      <c r="AL59" s="210" t="str">
        <f t="shared" si="22"/>
        <v>4</v>
      </c>
      <c r="AM59" s="210" t="str">
        <f t="shared" si="22"/>
        <v>5</v>
      </c>
      <c r="AN59" s="210" t="str">
        <f t="shared" si="22"/>
        <v>9</v>
      </c>
      <c r="AO59" s="210" t="str">
        <f t="shared" si="22"/>
        <v>1</v>
      </c>
      <c r="AP59" s="210" t="str">
        <f t="shared" si="22"/>
        <v>1</v>
      </c>
      <c r="AQ59" s="210" t="str">
        <f t="shared" si="22"/>
        <v>3</v>
      </c>
      <c r="AR59" s="210" t="str">
        <f t="shared" si="22"/>
        <v>1</v>
      </c>
      <c r="AS59" s="210" t="str">
        <f t="shared" si="22"/>
        <v>1</v>
      </c>
      <c r="AT59" s="210" t="str">
        <f t="shared" si="22"/>
        <v>1</v>
      </c>
      <c r="AU59" s="210" t="str">
        <f t="shared" si="21"/>
        <v>3</v>
      </c>
      <c r="AV59" s="210" t="str">
        <f t="shared" si="21"/>
        <v>1</v>
      </c>
      <c r="AW59" s="210" t="str">
        <f t="shared" si="21"/>
        <v>2</v>
      </c>
      <c r="AX59" s="210" t="str">
        <f t="shared" si="21"/>
        <v>2</v>
      </c>
      <c r="AY59" s="210" t="str">
        <f t="shared" si="21"/>
        <v>2</v>
      </c>
      <c r="AZ59" s="210" t="str">
        <f t="shared" si="21"/>
        <v>1</v>
      </c>
      <c r="BA59" s="210" t="str">
        <f t="shared" si="21"/>
        <v>3</v>
      </c>
      <c r="BB59" s="208"/>
    </row>
    <row r="60" spans="1:54" x14ac:dyDescent="0.2">
      <c r="A60" s="205">
        <v>1997</v>
      </c>
      <c r="B60" s="206" t="s">
        <v>14</v>
      </c>
      <c r="C60" s="206">
        <v>469163</v>
      </c>
      <c r="D60" s="206">
        <v>10170</v>
      </c>
      <c r="E60" s="206">
        <v>15815</v>
      </c>
      <c r="F60" s="206">
        <v>23545</v>
      </c>
      <c r="G60" s="206">
        <v>35488</v>
      </c>
      <c r="H60" s="206">
        <v>38047</v>
      </c>
      <c r="I60" s="206">
        <v>53447</v>
      </c>
      <c r="J60" s="206">
        <v>50003</v>
      </c>
      <c r="K60" s="206">
        <v>60973</v>
      </c>
      <c r="L60" s="206">
        <v>112315</v>
      </c>
      <c r="M60" s="206">
        <v>190408</v>
      </c>
      <c r="N60" s="206">
        <v>198487</v>
      </c>
      <c r="O60" s="206">
        <v>32113</v>
      </c>
      <c r="P60" s="206">
        <v>22508</v>
      </c>
      <c r="Q60" s="206">
        <v>133994</v>
      </c>
      <c r="R60" s="206">
        <v>117226</v>
      </c>
      <c r="S60" s="206">
        <v>33102</v>
      </c>
      <c r="T60" s="206">
        <v>21153</v>
      </c>
      <c r="U60" s="206">
        <v>25164</v>
      </c>
      <c r="V60" s="206">
        <v>28404</v>
      </c>
      <c r="W60" s="206">
        <v>25364</v>
      </c>
      <c r="X60" s="206">
        <v>18659</v>
      </c>
      <c r="Y60" s="206">
        <v>347170</v>
      </c>
      <c r="Z60" s="206">
        <v>2062718</v>
      </c>
      <c r="AC60" s="205">
        <v>1997</v>
      </c>
      <c r="AD60" s="206" t="s">
        <v>14</v>
      </c>
      <c r="AE60" s="210" t="str">
        <f t="shared" si="22"/>
        <v>4</v>
      </c>
      <c r="AF60" s="210" t="str">
        <f t="shared" si="22"/>
        <v>1</v>
      </c>
      <c r="AG60" s="210" t="str">
        <f t="shared" si="22"/>
        <v>1</v>
      </c>
      <c r="AH60" s="210" t="str">
        <f t="shared" si="22"/>
        <v>2</v>
      </c>
      <c r="AI60" s="210" t="str">
        <f t="shared" si="22"/>
        <v>3</v>
      </c>
      <c r="AJ60" s="210" t="str">
        <f t="shared" si="22"/>
        <v>3</v>
      </c>
      <c r="AK60" s="210" t="str">
        <f t="shared" si="22"/>
        <v>5</v>
      </c>
      <c r="AL60" s="210" t="str">
        <f t="shared" si="22"/>
        <v>5</v>
      </c>
      <c r="AM60" s="210" t="str">
        <f t="shared" si="22"/>
        <v>6</v>
      </c>
      <c r="AN60" s="210" t="str">
        <f t="shared" si="22"/>
        <v>1</v>
      </c>
      <c r="AO60" s="210" t="str">
        <f t="shared" si="22"/>
        <v>1</v>
      </c>
      <c r="AP60" s="210" t="str">
        <f t="shared" si="22"/>
        <v>1</v>
      </c>
      <c r="AQ60" s="210" t="str">
        <f t="shared" si="22"/>
        <v>3</v>
      </c>
      <c r="AR60" s="210" t="str">
        <f t="shared" si="22"/>
        <v>2</v>
      </c>
      <c r="AS60" s="210" t="str">
        <f t="shared" si="22"/>
        <v>1</v>
      </c>
      <c r="AT60" s="210" t="str">
        <f t="shared" si="22"/>
        <v>1</v>
      </c>
      <c r="AU60" s="210" t="str">
        <f t="shared" si="21"/>
        <v>3</v>
      </c>
      <c r="AV60" s="210" t="str">
        <f t="shared" si="21"/>
        <v>2</v>
      </c>
      <c r="AW60" s="210" t="str">
        <f t="shared" si="21"/>
        <v>2</v>
      </c>
      <c r="AX60" s="210" t="str">
        <f t="shared" si="21"/>
        <v>2</v>
      </c>
      <c r="AY60" s="210" t="str">
        <f t="shared" si="21"/>
        <v>2</v>
      </c>
      <c r="AZ60" s="210" t="str">
        <f t="shared" si="21"/>
        <v>1</v>
      </c>
      <c r="BA60" s="210" t="str">
        <f t="shared" si="21"/>
        <v>3</v>
      </c>
      <c r="BB60" s="208"/>
    </row>
    <row r="61" spans="1:54" x14ac:dyDescent="0.2">
      <c r="A61" s="205">
        <v>1997</v>
      </c>
      <c r="B61" s="206" t="s">
        <v>15</v>
      </c>
      <c r="C61" s="206">
        <v>484282</v>
      </c>
      <c r="D61" s="206">
        <v>10872</v>
      </c>
      <c r="E61" s="206">
        <v>17162</v>
      </c>
      <c r="F61" s="206">
        <v>27167</v>
      </c>
      <c r="G61" s="206">
        <v>40678</v>
      </c>
      <c r="H61" s="206">
        <v>43191</v>
      </c>
      <c r="I61" s="206">
        <v>54056</v>
      </c>
      <c r="J61" s="206">
        <v>57241</v>
      </c>
      <c r="K61" s="206">
        <v>71496</v>
      </c>
      <c r="L61" s="206">
        <v>122871</v>
      </c>
      <c r="M61" s="206">
        <v>210099</v>
      </c>
      <c r="N61" s="206">
        <v>218720</v>
      </c>
      <c r="O61" s="206">
        <v>37248</v>
      </c>
      <c r="P61" s="206">
        <v>23535</v>
      </c>
      <c r="Q61" s="206">
        <v>150994</v>
      </c>
      <c r="R61" s="206">
        <v>128968</v>
      </c>
      <c r="S61" s="206">
        <v>36196</v>
      </c>
      <c r="T61" s="206">
        <v>22858</v>
      </c>
      <c r="U61" s="206">
        <v>27825</v>
      </c>
      <c r="V61" s="206">
        <v>31822</v>
      </c>
      <c r="W61" s="206">
        <v>27697</v>
      </c>
      <c r="X61" s="206">
        <v>21225</v>
      </c>
      <c r="Y61" s="206">
        <v>359078</v>
      </c>
      <c r="Z61" s="206">
        <v>2225281</v>
      </c>
      <c r="AC61" s="205">
        <v>1997</v>
      </c>
      <c r="AD61" s="206" t="s">
        <v>15</v>
      </c>
      <c r="AE61" s="210" t="str">
        <f t="shared" si="22"/>
        <v>4</v>
      </c>
      <c r="AF61" s="210" t="str">
        <f t="shared" si="22"/>
        <v>1</v>
      </c>
      <c r="AG61" s="210" t="str">
        <f t="shared" si="22"/>
        <v>1</v>
      </c>
      <c r="AH61" s="210" t="str">
        <f t="shared" si="22"/>
        <v>2</v>
      </c>
      <c r="AI61" s="210" t="str">
        <f t="shared" si="22"/>
        <v>4</v>
      </c>
      <c r="AJ61" s="210" t="str">
        <f t="shared" si="22"/>
        <v>4</v>
      </c>
      <c r="AK61" s="210" t="str">
        <f t="shared" si="22"/>
        <v>5</v>
      </c>
      <c r="AL61" s="210" t="str">
        <f t="shared" si="22"/>
        <v>5</v>
      </c>
      <c r="AM61" s="210" t="str">
        <f t="shared" si="22"/>
        <v>7</v>
      </c>
      <c r="AN61" s="210" t="str">
        <f t="shared" si="22"/>
        <v>1</v>
      </c>
      <c r="AO61" s="210" t="str">
        <f t="shared" si="22"/>
        <v>2</v>
      </c>
      <c r="AP61" s="210" t="str">
        <f t="shared" si="22"/>
        <v>2</v>
      </c>
      <c r="AQ61" s="210" t="str">
        <f t="shared" si="22"/>
        <v>3</v>
      </c>
      <c r="AR61" s="210" t="str">
        <f t="shared" si="22"/>
        <v>2</v>
      </c>
      <c r="AS61" s="210" t="str">
        <f t="shared" si="22"/>
        <v>1</v>
      </c>
      <c r="AT61" s="210" t="str">
        <f t="shared" si="22"/>
        <v>1</v>
      </c>
      <c r="AU61" s="210" t="str">
        <f t="shared" si="21"/>
        <v>3</v>
      </c>
      <c r="AV61" s="210" t="str">
        <f t="shared" si="21"/>
        <v>2</v>
      </c>
      <c r="AW61" s="210" t="str">
        <f t="shared" si="21"/>
        <v>2</v>
      </c>
      <c r="AX61" s="210" t="str">
        <f t="shared" si="21"/>
        <v>3</v>
      </c>
      <c r="AY61" s="210" t="str">
        <f t="shared" si="21"/>
        <v>2</v>
      </c>
      <c r="AZ61" s="210" t="str">
        <f t="shared" si="21"/>
        <v>2</v>
      </c>
      <c r="BA61" s="210" t="str">
        <f t="shared" si="21"/>
        <v>3</v>
      </c>
      <c r="BB61" s="208"/>
    </row>
    <row r="62" spans="1:54" x14ac:dyDescent="0.2">
      <c r="A62" s="205">
        <v>1997</v>
      </c>
      <c r="B62" s="206" t="s">
        <v>4</v>
      </c>
      <c r="C62" s="206">
        <v>498103</v>
      </c>
      <c r="D62" s="206">
        <v>10517</v>
      </c>
      <c r="E62" s="206">
        <v>16908</v>
      </c>
      <c r="F62" s="206">
        <v>24826</v>
      </c>
      <c r="G62" s="206">
        <v>39841</v>
      </c>
      <c r="H62" s="206">
        <v>42683</v>
      </c>
      <c r="I62" s="206">
        <v>52188</v>
      </c>
      <c r="J62" s="206">
        <v>54774</v>
      </c>
      <c r="K62" s="206">
        <v>68293</v>
      </c>
      <c r="L62" s="206">
        <v>121160</v>
      </c>
      <c r="M62" s="206">
        <v>207649</v>
      </c>
      <c r="N62" s="206">
        <v>214463</v>
      </c>
      <c r="O62" s="206">
        <v>33937</v>
      </c>
      <c r="P62" s="206">
        <v>22517</v>
      </c>
      <c r="Q62" s="206">
        <v>149050</v>
      </c>
      <c r="R62" s="206">
        <v>123214</v>
      </c>
      <c r="S62" s="206">
        <v>34910</v>
      </c>
      <c r="T62" s="206">
        <v>21647</v>
      </c>
      <c r="U62" s="206">
        <v>28148</v>
      </c>
      <c r="V62" s="206">
        <v>28325</v>
      </c>
      <c r="W62" s="206">
        <v>27367</v>
      </c>
      <c r="X62" s="206">
        <v>22309</v>
      </c>
      <c r="Y62" s="206">
        <v>364037</v>
      </c>
      <c r="Z62" s="206">
        <v>2206866</v>
      </c>
      <c r="AC62" s="205">
        <v>1997</v>
      </c>
      <c r="AD62" s="206" t="s">
        <v>4</v>
      </c>
      <c r="AE62" s="210" t="str">
        <f t="shared" si="22"/>
        <v>4</v>
      </c>
      <c r="AF62" s="210" t="str">
        <f t="shared" si="22"/>
        <v>1</v>
      </c>
      <c r="AG62" s="210" t="str">
        <f t="shared" si="22"/>
        <v>1</v>
      </c>
      <c r="AH62" s="210" t="str">
        <f t="shared" si="22"/>
        <v>2</v>
      </c>
      <c r="AI62" s="210" t="str">
        <f t="shared" si="22"/>
        <v>3</v>
      </c>
      <c r="AJ62" s="210" t="str">
        <f t="shared" si="22"/>
        <v>4</v>
      </c>
      <c r="AK62" s="210" t="str">
        <f t="shared" si="22"/>
        <v>5</v>
      </c>
      <c r="AL62" s="210" t="str">
        <f t="shared" si="22"/>
        <v>5</v>
      </c>
      <c r="AM62" s="210" t="str">
        <f t="shared" si="22"/>
        <v>6</v>
      </c>
      <c r="AN62" s="210" t="str">
        <f t="shared" si="22"/>
        <v>1</v>
      </c>
      <c r="AO62" s="210" t="str">
        <f t="shared" si="22"/>
        <v>2</v>
      </c>
      <c r="AP62" s="210" t="str">
        <f t="shared" si="22"/>
        <v>2</v>
      </c>
      <c r="AQ62" s="210" t="str">
        <f t="shared" si="22"/>
        <v>3</v>
      </c>
      <c r="AR62" s="210" t="str">
        <f t="shared" si="22"/>
        <v>2</v>
      </c>
      <c r="AS62" s="210" t="str">
        <f t="shared" si="22"/>
        <v>1</v>
      </c>
      <c r="AT62" s="210" t="str">
        <f t="shared" si="22"/>
        <v>1</v>
      </c>
      <c r="AU62" s="210" t="str">
        <f t="shared" si="21"/>
        <v>3</v>
      </c>
      <c r="AV62" s="210" t="str">
        <f t="shared" si="21"/>
        <v>2</v>
      </c>
      <c r="AW62" s="210" t="str">
        <f t="shared" si="21"/>
        <v>2</v>
      </c>
      <c r="AX62" s="210" t="str">
        <f t="shared" si="21"/>
        <v>2</v>
      </c>
      <c r="AY62" s="210" t="str">
        <f t="shared" si="21"/>
        <v>2</v>
      </c>
      <c r="AZ62" s="210" t="str">
        <f t="shared" si="21"/>
        <v>2</v>
      </c>
      <c r="BA62" s="210" t="str">
        <f t="shared" si="21"/>
        <v>3</v>
      </c>
      <c r="BB62" s="208"/>
    </row>
    <row r="63" spans="1:54" x14ac:dyDescent="0.2">
      <c r="A63" s="205">
        <v>1997</v>
      </c>
      <c r="B63" s="206" t="s">
        <v>5</v>
      </c>
      <c r="C63" s="206">
        <v>463323</v>
      </c>
      <c r="D63" s="206">
        <v>9637</v>
      </c>
      <c r="E63" s="206">
        <v>14968</v>
      </c>
      <c r="F63" s="206">
        <v>22428</v>
      </c>
      <c r="G63" s="206">
        <v>35479</v>
      </c>
      <c r="H63" s="206">
        <v>39803</v>
      </c>
      <c r="I63" s="206">
        <v>48954</v>
      </c>
      <c r="J63" s="206">
        <v>50077</v>
      </c>
      <c r="K63" s="206">
        <v>59622</v>
      </c>
      <c r="L63" s="206">
        <v>110442</v>
      </c>
      <c r="M63" s="206">
        <v>193746</v>
      </c>
      <c r="N63" s="206">
        <v>196818</v>
      </c>
      <c r="O63" s="206">
        <v>30822</v>
      </c>
      <c r="P63" s="206">
        <v>20787</v>
      </c>
      <c r="Q63" s="206">
        <v>134498</v>
      </c>
      <c r="R63" s="206">
        <v>117008</v>
      </c>
      <c r="S63" s="206">
        <v>32274</v>
      </c>
      <c r="T63" s="206">
        <v>19799</v>
      </c>
      <c r="U63" s="206">
        <v>23991</v>
      </c>
      <c r="V63" s="206">
        <v>27469</v>
      </c>
      <c r="W63" s="206">
        <v>24122</v>
      </c>
      <c r="X63" s="206">
        <v>19130</v>
      </c>
      <c r="Y63" s="206">
        <v>335571</v>
      </c>
      <c r="Z63" s="206">
        <v>2030768</v>
      </c>
      <c r="AC63" s="205">
        <v>1997</v>
      </c>
      <c r="AD63" s="206" t="s">
        <v>5</v>
      </c>
      <c r="AE63" s="210" t="str">
        <f t="shared" si="22"/>
        <v>4</v>
      </c>
      <c r="AF63" s="210" t="str">
        <f t="shared" si="22"/>
        <v>9</v>
      </c>
      <c r="AG63" s="210" t="str">
        <f t="shared" si="22"/>
        <v>1</v>
      </c>
      <c r="AH63" s="210" t="str">
        <f t="shared" si="22"/>
        <v>2</v>
      </c>
      <c r="AI63" s="210" t="str">
        <f t="shared" si="22"/>
        <v>3</v>
      </c>
      <c r="AJ63" s="210" t="str">
        <f t="shared" si="22"/>
        <v>3</v>
      </c>
      <c r="AK63" s="210" t="str">
        <f t="shared" si="22"/>
        <v>4</v>
      </c>
      <c r="AL63" s="210" t="str">
        <f t="shared" si="22"/>
        <v>5</v>
      </c>
      <c r="AM63" s="210" t="str">
        <f t="shared" si="22"/>
        <v>5</v>
      </c>
      <c r="AN63" s="210" t="str">
        <f t="shared" si="22"/>
        <v>1</v>
      </c>
      <c r="AO63" s="210" t="str">
        <f t="shared" si="22"/>
        <v>1</v>
      </c>
      <c r="AP63" s="210" t="str">
        <f t="shared" si="22"/>
        <v>1</v>
      </c>
      <c r="AQ63" s="210" t="str">
        <f t="shared" si="22"/>
        <v>3</v>
      </c>
      <c r="AR63" s="210" t="str">
        <f t="shared" si="22"/>
        <v>2</v>
      </c>
      <c r="AS63" s="210" t="str">
        <f t="shared" si="22"/>
        <v>1</v>
      </c>
      <c r="AT63" s="210" t="str">
        <f t="shared" si="22"/>
        <v>1</v>
      </c>
      <c r="AU63" s="210" t="str">
        <f t="shared" si="21"/>
        <v>3</v>
      </c>
      <c r="AV63" s="210" t="str">
        <f t="shared" si="21"/>
        <v>1</v>
      </c>
      <c r="AW63" s="210" t="str">
        <f t="shared" si="21"/>
        <v>2</v>
      </c>
      <c r="AX63" s="210" t="str">
        <f t="shared" si="21"/>
        <v>2</v>
      </c>
      <c r="AY63" s="210" t="str">
        <f t="shared" si="21"/>
        <v>2</v>
      </c>
      <c r="AZ63" s="210" t="str">
        <f t="shared" si="21"/>
        <v>1</v>
      </c>
      <c r="BA63" s="210" t="str">
        <f t="shared" si="21"/>
        <v>3</v>
      </c>
      <c r="BB63" s="208"/>
    </row>
    <row r="64" spans="1:54" x14ac:dyDescent="0.2">
      <c r="A64" s="205">
        <v>1997</v>
      </c>
      <c r="B64" s="206" t="s">
        <v>6</v>
      </c>
      <c r="C64" s="206">
        <v>483852</v>
      </c>
      <c r="D64" s="206">
        <v>10940</v>
      </c>
      <c r="E64" s="206">
        <v>16063</v>
      </c>
      <c r="F64" s="206">
        <v>24806</v>
      </c>
      <c r="G64" s="206">
        <v>39918</v>
      </c>
      <c r="H64" s="206">
        <v>40321</v>
      </c>
      <c r="I64" s="206">
        <v>52187</v>
      </c>
      <c r="J64" s="206">
        <v>55457</v>
      </c>
      <c r="K64" s="206">
        <v>65701</v>
      </c>
      <c r="L64" s="206">
        <v>119764</v>
      </c>
      <c r="M64" s="206">
        <v>207719</v>
      </c>
      <c r="N64" s="206">
        <v>208049</v>
      </c>
      <c r="O64" s="206">
        <v>37944</v>
      </c>
      <c r="P64" s="206">
        <v>21986</v>
      </c>
      <c r="Q64" s="206">
        <v>143872</v>
      </c>
      <c r="R64" s="206">
        <v>120983</v>
      </c>
      <c r="S64" s="206">
        <v>33502</v>
      </c>
      <c r="T64" s="206">
        <v>20757</v>
      </c>
      <c r="U64" s="206">
        <v>26172</v>
      </c>
      <c r="V64" s="206">
        <v>30803</v>
      </c>
      <c r="W64" s="206">
        <v>27182</v>
      </c>
      <c r="X64" s="206">
        <v>19511</v>
      </c>
      <c r="Y64" s="206">
        <v>364636</v>
      </c>
      <c r="Z64" s="206">
        <v>2172125</v>
      </c>
      <c r="AC64" s="205">
        <v>1997</v>
      </c>
      <c r="AD64" s="206" t="s">
        <v>6</v>
      </c>
      <c r="AE64" s="210" t="str">
        <f t="shared" si="22"/>
        <v>4</v>
      </c>
      <c r="AF64" s="210" t="str">
        <f t="shared" si="22"/>
        <v>1</v>
      </c>
      <c r="AG64" s="210" t="str">
        <f t="shared" si="22"/>
        <v>1</v>
      </c>
      <c r="AH64" s="210" t="str">
        <f t="shared" si="22"/>
        <v>2</v>
      </c>
      <c r="AI64" s="210" t="str">
        <f t="shared" si="22"/>
        <v>3</v>
      </c>
      <c r="AJ64" s="210" t="str">
        <f t="shared" si="22"/>
        <v>4</v>
      </c>
      <c r="AK64" s="210" t="str">
        <f t="shared" si="22"/>
        <v>5</v>
      </c>
      <c r="AL64" s="210" t="str">
        <f t="shared" si="22"/>
        <v>5</v>
      </c>
      <c r="AM64" s="210" t="str">
        <f t="shared" si="22"/>
        <v>6</v>
      </c>
      <c r="AN64" s="210" t="str">
        <f t="shared" si="22"/>
        <v>1</v>
      </c>
      <c r="AO64" s="210" t="str">
        <f t="shared" si="22"/>
        <v>2</v>
      </c>
      <c r="AP64" s="210" t="str">
        <f t="shared" si="22"/>
        <v>2</v>
      </c>
      <c r="AQ64" s="210" t="str">
        <f t="shared" si="22"/>
        <v>3</v>
      </c>
      <c r="AR64" s="210" t="str">
        <f t="shared" si="22"/>
        <v>2</v>
      </c>
      <c r="AS64" s="210" t="str">
        <f t="shared" si="22"/>
        <v>1</v>
      </c>
      <c r="AT64" s="210" t="str">
        <f t="shared" si="22"/>
        <v>1</v>
      </c>
      <c r="AU64" s="210" t="str">
        <f t="shared" si="21"/>
        <v>3</v>
      </c>
      <c r="AV64" s="210" t="str">
        <f t="shared" si="21"/>
        <v>2</v>
      </c>
      <c r="AW64" s="210" t="str">
        <f t="shared" si="21"/>
        <v>2</v>
      </c>
      <c r="AX64" s="210" t="str">
        <f t="shared" si="21"/>
        <v>3</v>
      </c>
      <c r="AY64" s="210" t="str">
        <f t="shared" si="21"/>
        <v>2</v>
      </c>
      <c r="AZ64" s="210" t="str">
        <f t="shared" si="21"/>
        <v>1</v>
      </c>
      <c r="BA64" s="210" t="str">
        <f t="shared" si="21"/>
        <v>3</v>
      </c>
      <c r="BB64" s="208"/>
    </row>
    <row r="65" spans="1:54" x14ac:dyDescent="0.2">
      <c r="A65" s="205">
        <v>1997</v>
      </c>
      <c r="B65" s="206" t="s">
        <v>7</v>
      </c>
      <c r="C65" s="206">
        <v>490891</v>
      </c>
      <c r="D65" s="206">
        <v>10287</v>
      </c>
      <c r="E65" s="206">
        <v>15364</v>
      </c>
      <c r="F65" s="206">
        <v>24002</v>
      </c>
      <c r="G65" s="206">
        <v>36806</v>
      </c>
      <c r="H65" s="206">
        <v>40588</v>
      </c>
      <c r="I65" s="206">
        <v>46937</v>
      </c>
      <c r="J65" s="206">
        <v>50861</v>
      </c>
      <c r="K65" s="206">
        <v>62455</v>
      </c>
      <c r="L65" s="206">
        <v>113890</v>
      </c>
      <c r="M65" s="206">
        <v>199358</v>
      </c>
      <c r="N65" s="206">
        <v>200786</v>
      </c>
      <c r="O65" s="206">
        <v>34795</v>
      </c>
      <c r="P65" s="206">
        <v>20459</v>
      </c>
      <c r="Q65" s="206">
        <v>135625</v>
      </c>
      <c r="R65" s="206">
        <v>116032</v>
      </c>
      <c r="S65" s="206">
        <v>32363</v>
      </c>
      <c r="T65" s="206">
        <v>18806</v>
      </c>
      <c r="U65" s="206">
        <v>22574</v>
      </c>
      <c r="V65" s="206">
        <v>27720</v>
      </c>
      <c r="W65" s="206">
        <v>24181</v>
      </c>
      <c r="X65" s="206">
        <v>17959</v>
      </c>
      <c r="Y65" s="206">
        <v>351181</v>
      </c>
      <c r="Z65" s="206">
        <v>2093920</v>
      </c>
      <c r="AC65" s="205">
        <v>1997</v>
      </c>
      <c r="AD65" s="206" t="s">
        <v>7</v>
      </c>
      <c r="AE65" s="210" t="str">
        <f t="shared" si="22"/>
        <v>4</v>
      </c>
      <c r="AF65" s="210" t="str">
        <f t="shared" si="22"/>
        <v>1</v>
      </c>
      <c r="AG65" s="210" t="str">
        <f t="shared" si="22"/>
        <v>1</v>
      </c>
      <c r="AH65" s="210" t="str">
        <f t="shared" si="22"/>
        <v>2</v>
      </c>
      <c r="AI65" s="210" t="str">
        <f t="shared" si="22"/>
        <v>3</v>
      </c>
      <c r="AJ65" s="210" t="str">
        <f t="shared" si="22"/>
        <v>4</v>
      </c>
      <c r="AK65" s="210" t="str">
        <f t="shared" si="22"/>
        <v>4</v>
      </c>
      <c r="AL65" s="210" t="str">
        <f t="shared" si="22"/>
        <v>5</v>
      </c>
      <c r="AM65" s="210" t="str">
        <f t="shared" si="22"/>
        <v>6</v>
      </c>
      <c r="AN65" s="210" t="str">
        <f t="shared" si="22"/>
        <v>1</v>
      </c>
      <c r="AO65" s="210" t="str">
        <f t="shared" si="22"/>
        <v>1</v>
      </c>
      <c r="AP65" s="210" t="str">
        <f t="shared" si="22"/>
        <v>2</v>
      </c>
      <c r="AQ65" s="210" t="str">
        <f t="shared" si="22"/>
        <v>3</v>
      </c>
      <c r="AR65" s="210" t="str">
        <f t="shared" si="22"/>
        <v>2</v>
      </c>
      <c r="AS65" s="210" t="str">
        <f t="shared" si="22"/>
        <v>1</v>
      </c>
      <c r="AT65" s="210" t="str">
        <f t="shared" si="22"/>
        <v>1</v>
      </c>
      <c r="AU65" s="210" t="str">
        <f t="shared" si="21"/>
        <v>3</v>
      </c>
      <c r="AV65" s="210" t="str">
        <f t="shared" si="21"/>
        <v>1</v>
      </c>
      <c r="AW65" s="210" t="str">
        <f t="shared" si="21"/>
        <v>2</v>
      </c>
      <c r="AX65" s="210" t="str">
        <f t="shared" si="21"/>
        <v>2</v>
      </c>
      <c r="AY65" s="210" t="str">
        <f t="shared" si="21"/>
        <v>2</v>
      </c>
      <c r="AZ65" s="210" t="str">
        <f t="shared" si="21"/>
        <v>1</v>
      </c>
      <c r="BA65" s="210" t="str">
        <f t="shared" si="21"/>
        <v>3</v>
      </c>
      <c r="BB65" s="208"/>
    </row>
    <row r="66" spans="1:54" x14ac:dyDescent="0.2">
      <c r="A66" s="205">
        <v>1997</v>
      </c>
      <c r="B66" s="206" t="s">
        <v>8</v>
      </c>
      <c r="C66" s="206">
        <v>490779</v>
      </c>
      <c r="D66" s="206">
        <v>11540</v>
      </c>
      <c r="E66" s="206">
        <v>15906</v>
      </c>
      <c r="F66" s="206">
        <v>27035</v>
      </c>
      <c r="G66" s="206">
        <v>42116</v>
      </c>
      <c r="H66" s="206">
        <v>45038</v>
      </c>
      <c r="I66" s="206">
        <v>52599</v>
      </c>
      <c r="J66" s="206">
        <v>57543</v>
      </c>
      <c r="K66" s="206">
        <v>67931</v>
      </c>
      <c r="L66" s="206">
        <v>119988</v>
      </c>
      <c r="M66" s="206">
        <v>213144</v>
      </c>
      <c r="N66" s="206">
        <v>213258</v>
      </c>
      <c r="O66" s="206">
        <v>37759</v>
      </c>
      <c r="P66" s="206">
        <v>22886</v>
      </c>
      <c r="Q66" s="206">
        <v>143724</v>
      </c>
      <c r="R66" s="206">
        <v>121747</v>
      </c>
      <c r="S66" s="206">
        <v>35785</v>
      </c>
      <c r="T66" s="206">
        <v>21591</v>
      </c>
      <c r="U66" s="206">
        <v>26609</v>
      </c>
      <c r="V66" s="206">
        <v>30075</v>
      </c>
      <c r="W66" s="206">
        <v>25589</v>
      </c>
      <c r="X66" s="206">
        <v>20042</v>
      </c>
      <c r="Y66" s="206">
        <v>372114</v>
      </c>
      <c r="Z66" s="206">
        <v>2214798</v>
      </c>
      <c r="AC66" s="205">
        <v>1997</v>
      </c>
      <c r="AD66" s="206" t="s">
        <v>8</v>
      </c>
      <c r="AE66" s="210" t="str">
        <f t="shared" si="22"/>
        <v>4</v>
      </c>
      <c r="AF66" s="210" t="str">
        <f t="shared" si="22"/>
        <v>1</v>
      </c>
      <c r="AG66" s="210" t="str">
        <f t="shared" si="22"/>
        <v>1</v>
      </c>
      <c r="AH66" s="210" t="str">
        <f t="shared" si="22"/>
        <v>2</v>
      </c>
      <c r="AI66" s="210" t="str">
        <f t="shared" si="22"/>
        <v>4</v>
      </c>
      <c r="AJ66" s="210" t="str">
        <f t="shared" si="22"/>
        <v>4</v>
      </c>
      <c r="AK66" s="210" t="str">
        <f t="shared" si="22"/>
        <v>5</v>
      </c>
      <c r="AL66" s="210" t="str">
        <f t="shared" si="22"/>
        <v>5</v>
      </c>
      <c r="AM66" s="210" t="str">
        <f t="shared" si="22"/>
        <v>6</v>
      </c>
      <c r="AN66" s="210" t="str">
        <f t="shared" si="22"/>
        <v>1</v>
      </c>
      <c r="AO66" s="210" t="str">
        <f t="shared" si="22"/>
        <v>2</v>
      </c>
      <c r="AP66" s="210" t="str">
        <f t="shared" si="22"/>
        <v>2</v>
      </c>
      <c r="AQ66" s="210" t="str">
        <f t="shared" si="22"/>
        <v>3</v>
      </c>
      <c r="AR66" s="210" t="str">
        <f t="shared" si="22"/>
        <v>2</v>
      </c>
      <c r="AS66" s="210" t="str">
        <f t="shared" si="22"/>
        <v>1</v>
      </c>
      <c r="AT66" s="210" t="str">
        <f t="shared" si="22"/>
        <v>1</v>
      </c>
      <c r="AU66" s="210" t="str">
        <f t="shared" si="21"/>
        <v>3</v>
      </c>
      <c r="AV66" s="210" t="str">
        <f t="shared" si="21"/>
        <v>2</v>
      </c>
      <c r="AW66" s="210" t="str">
        <f t="shared" si="21"/>
        <v>2</v>
      </c>
      <c r="AX66" s="210" t="str">
        <f t="shared" si="21"/>
        <v>3</v>
      </c>
      <c r="AY66" s="210" t="str">
        <f t="shared" si="21"/>
        <v>2</v>
      </c>
      <c r="AZ66" s="210" t="str">
        <f t="shared" si="21"/>
        <v>2</v>
      </c>
      <c r="BA66" s="210" t="str">
        <f t="shared" si="21"/>
        <v>3</v>
      </c>
      <c r="BB66" s="208"/>
    </row>
    <row r="67" spans="1:54" x14ac:dyDescent="0.2">
      <c r="A67" s="205">
        <v>1997</v>
      </c>
      <c r="B67" s="206" t="s">
        <v>9</v>
      </c>
      <c r="C67" s="206">
        <v>493751</v>
      </c>
      <c r="D67" s="206">
        <v>11895</v>
      </c>
      <c r="E67" s="206">
        <v>17154</v>
      </c>
      <c r="F67" s="206">
        <v>28561</v>
      </c>
      <c r="G67" s="206">
        <v>43191</v>
      </c>
      <c r="H67" s="206">
        <v>46365</v>
      </c>
      <c r="I67" s="206">
        <v>55898</v>
      </c>
      <c r="J67" s="206">
        <v>59037</v>
      </c>
      <c r="K67" s="206">
        <v>70195</v>
      </c>
      <c r="L67" s="206">
        <v>126788</v>
      </c>
      <c r="M67" s="206">
        <v>214673</v>
      </c>
      <c r="N67" s="206">
        <v>220489</v>
      </c>
      <c r="O67" s="206">
        <v>42957</v>
      </c>
      <c r="P67" s="206">
        <v>23176</v>
      </c>
      <c r="Q67" s="206">
        <v>149640</v>
      </c>
      <c r="R67" s="206">
        <v>127019</v>
      </c>
      <c r="S67" s="206">
        <v>37319</v>
      </c>
      <c r="T67" s="206">
        <v>21576</v>
      </c>
      <c r="U67" s="206">
        <v>28656</v>
      </c>
      <c r="V67" s="206">
        <v>31134</v>
      </c>
      <c r="W67" s="206">
        <v>26141</v>
      </c>
      <c r="X67" s="206">
        <v>20606</v>
      </c>
      <c r="Y67" s="206">
        <v>383306</v>
      </c>
      <c r="Z67" s="206">
        <v>2279527</v>
      </c>
      <c r="AC67" s="205">
        <v>1997</v>
      </c>
      <c r="AD67" s="206" t="s">
        <v>9</v>
      </c>
      <c r="AE67" s="210" t="str">
        <f t="shared" si="22"/>
        <v>4</v>
      </c>
      <c r="AF67" s="210" t="str">
        <f t="shared" si="22"/>
        <v>1</v>
      </c>
      <c r="AG67" s="210" t="str">
        <f t="shared" si="22"/>
        <v>1</v>
      </c>
      <c r="AH67" s="210" t="str">
        <f t="shared" si="22"/>
        <v>2</v>
      </c>
      <c r="AI67" s="210" t="str">
        <f t="shared" si="22"/>
        <v>4</v>
      </c>
      <c r="AJ67" s="210" t="str">
        <f t="shared" si="22"/>
        <v>4</v>
      </c>
      <c r="AK67" s="210" t="str">
        <f t="shared" si="22"/>
        <v>5</v>
      </c>
      <c r="AL67" s="210" t="str">
        <f t="shared" si="22"/>
        <v>5</v>
      </c>
      <c r="AM67" s="210" t="str">
        <f t="shared" si="22"/>
        <v>7</v>
      </c>
      <c r="AN67" s="210" t="str">
        <f t="shared" si="22"/>
        <v>1</v>
      </c>
      <c r="AO67" s="210" t="str">
        <f t="shared" si="22"/>
        <v>2</v>
      </c>
      <c r="AP67" s="210" t="str">
        <f t="shared" si="22"/>
        <v>2</v>
      </c>
      <c r="AQ67" s="210" t="str">
        <f t="shared" si="22"/>
        <v>4</v>
      </c>
      <c r="AR67" s="210" t="str">
        <f t="shared" si="22"/>
        <v>2</v>
      </c>
      <c r="AS67" s="210" t="str">
        <f t="shared" si="22"/>
        <v>1</v>
      </c>
      <c r="AT67" s="210" t="str">
        <f t="shared" si="22"/>
        <v>1</v>
      </c>
      <c r="AU67" s="210" t="str">
        <f t="shared" si="21"/>
        <v>3</v>
      </c>
      <c r="AV67" s="210" t="str">
        <f t="shared" si="21"/>
        <v>2</v>
      </c>
      <c r="AW67" s="210" t="str">
        <f t="shared" si="21"/>
        <v>2</v>
      </c>
      <c r="AX67" s="210" t="str">
        <f t="shared" si="21"/>
        <v>3</v>
      </c>
      <c r="AY67" s="210" t="str">
        <f t="shared" si="21"/>
        <v>2</v>
      </c>
      <c r="AZ67" s="210" t="str">
        <f t="shared" si="21"/>
        <v>2</v>
      </c>
      <c r="BA67" s="210" t="str">
        <f t="shared" si="21"/>
        <v>3</v>
      </c>
      <c r="BB67" s="208"/>
    </row>
    <row r="68" spans="1:54" x14ac:dyDescent="0.2">
      <c r="A68" s="205">
        <v>1997</v>
      </c>
      <c r="B68" s="206" t="s">
        <v>10</v>
      </c>
      <c r="C68" s="206">
        <v>492926</v>
      </c>
      <c r="D68" s="206">
        <v>10524</v>
      </c>
      <c r="E68" s="206">
        <v>15108</v>
      </c>
      <c r="F68" s="206">
        <v>24185</v>
      </c>
      <c r="G68" s="206">
        <v>38792</v>
      </c>
      <c r="H68" s="206">
        <v>40806</v>
      </c>
      <c r="I68" s="206">
        <v>47859</v>
      </c>
      <c r="J68" s="206">
        <v>53273</v>
      </c>
      <c r="K68" s="206">
        <v>62886</v>
      </c>
      <c r="L68" s="206">
        <v>116051</v>
      </c>
      <c r="M68" s="206">
        <v>197305</v>
      </c>
      <c r="N68" s="206">
        <v>198297</v>
      </c>
      <c r="O68" s="206">
        <v>38392</v>
      </c>
      <c r="P68" s="206">
        <v>23953</v>
      </c>
      <c r="Q68" s="206">
        <v>134650</v>
      </c>
      <c r="R68" s="206">
        <v>115525</v>
      </c>
      <c r="S68" s="206">
        <v>33690</v>
      </c>
      <c r="T68" s="206">
        <v>20351</v>
      </c>
      <c r="U68" s="206">
        <v>24844</v>
      </c>
      <c r="V68" s="206">
        <v>26512</v>
      </c>
      <c r="W68" s="206">
        <v>23547</v>
      </c>
      <c r="X68" s="206">
        <v>17311</v>
      </c>
      <c r="Y68" s="206">
        <v>350344</v>
      </c>
      <c r="Z68" s="206">
        <v>2107131</v>
      </c>
      <c r="AC68" s="205">
        <v>1997</v>
      </c>
      <c r="AD68" s="206" t="s">
        <v>10</v>
      </c>
      <c r="AE68" s="210" t="str">
        <f t="shared" si="22"/>
        <v>4</v>
      </c>
      <c r="AF68" s="210" t="str">
        <f t="shared" si="22"/>
        <v>1</v>
      </c>
      <c r="AG68" s="210" t="str">
        <f t="shared" si="22"/>
        <v>1</v>
      </c>
      <c r="AH68" s="210" t="str">
        <f t="shared" si="22"/>
        <v>2</v>
      </c>
      <c r="AI68" s="210" t="str">
        <f t="shared" si="22"/>
        <v>3</v>
      </c>
      <c r="AJ68" s="210" t="str">
        <f t="shared" si="22"/>
        <v>4</v>
      </c>
      <c r="AK68" s="210" t="str">
        <f t="shared" si="22"/>
        <v>4</v>
      </c>
      <c r="AL68" s="210" t="str">
        <f t="shared" si="22"/>
        <v>5</v>
      </c>
      <c r="AM68" s="210" t="str">
        <f t="shared" si="22"/>
        <v>6</v>
      </c>
      <c r="AN68" s="210" t="str">
        <f t="shared" si="22"/>
        <v>1</v>
      </c>
      <c r="AO68" s="210" t="str">
        <f t="shared" si="22"/>
        <v>1</v>
      </c>
      <c r="AP68" s="210" t="str">
        <f t="shared" si="22"/>
        <v>1</v>
      </c>
      <c r="AQ68" s="210" t="str">
        <f t="shared" si="22"/>
        <v>3</v>
      </c>
      <c r="AR68" s="210" t="str">
        <f t="shared" si="22"/>
        <v>2</v>
      </c>
      <c r="AS68" s="210" t="str">
        <f t="shared" si="22"/>
        <v>1</v>
      </c>
      <c r="AT68" s="210" t="str">
        <f t="shared" ref="AT68:BA131" si="23">+LEFT(R68,1)</f>
        <v>1</v>
      </c>
      <c r="AU68" s="210" t="str">
        <f t="shared" si="21"/>
        <v>3</v>
      </c>
      <c r="AV68" s="210" t="str">
        <f t="shared" si="21"/>
        <v>2</v>
      </c>
      <c r="AW68" s="210" t="str">
        <f t="shared" si="21"/>
        <v>2</v>
      </c>
      <c r="AX68" s="210" t="str">
        <f t="shared" si="21"/>
        <v>2</v>
      </c>
      <c r="AY68" s="210" t="str">
        <f t="shared" si="21"/>
        <v>2</v>
      </c>
      <c r="AZ68" s="210" t="str">
        <f t="shared" si="21"/>
        <v>1</v>
      </c>
      <c r="BA68" s="210" t="str">
        <f t="shared" si="21"/>
        <v>3</v>
      </c>
      <c r="BB68" s="208"/>
    </row>
    <row r="69" spans="1:54" x14ac:dyDescent="0.2">
      <c r="A69" s="205">
        <v>1997</v>
      </c>
      <c r="B69" s="206" t="s">
        <v>11</v>
      </c>
      <c r="C69" s="206">
        <v>483523</v>
      </c>
      <c r="D69" s="206">
        <v>10954</v>
      </c>
      <c r="E69" s="206">
        <v>15450</v>
      </c>
      <c r="F69" s="206">
        <v>23781</v>
      </c>
      <c r="G69" s="206">
        <v>37546</v>
      </c>
      <c r="H69" s="206">
        <v>38593</v>
      </c>
      <c r="I69" s="206">
        <v>45498</v>
      </c>
      <c r="J69" s="206">
        <v>48664</v>
      </c>
      <c r="K69" s="206">
        <v>58387</v>
      </c>
      <c r="L69" s="206">
        <v>111707</v>
      </c>
      <c r="M69" s="206">
        <v>191973</v>
      </c>
      <c r="N69" s="206">
        <v>194437</v>
      </c>
      <c r="O69" s="206">
        <v>36298</v>
      </c>
      <c r="P69" s="206">
        <v>20036</v>
      </c>
      <c r="Q69" s="206">
        <v>130427</v>
      </c>
      <c r="R69" s="206">
        <v>110449</v>
      </c>
      <c r="S69" s="206">
        <v>31979</v>
      </c>
      <c r="T69" s="206">
        <v>19040</v>
      </c>
      <c r="U69" s="206">
        <v>23006</v>
      </c>
      <c r="V69" s="206">
        <v>26147</v>
      </c>
      <c r="W69" s="206">
        <v>23831</v>
      </c>
      <c r="X69" s="206">
        <v>14800</v>
      </c>
      <c r="Y69" s="206">
        <v>345252</v>
      </c>
      <c r="Z69" s="206">
        <v>2041778</v>
      </c>
      <c r="AC69" s="205">
        <v>1997</v>
      </c>
      <c r="AD69" s="206" t="s">
        <v>11</v>
      </c>
      <c r="AE69" s="210" t="str">
        <f t="shared" ref="AE69:AS85" si="24">+LEFT(C69,1)</f>
        <v>4</v>
      </c>
      <c r="AF69" s="210" t="str">
        <f t="shared" si="24"/>
        <v>1</v>
      </c>
      <c r="AG69" s="210" t="str">
        <f t="shared" si="24"/>
        <v>1</v>
      </c>
      <c r="AH69" s="210" t="str">
        <f t="shared" si="24"/>
        <v>2</v>
      </c>
      <c r="AI69" s="210" t="str">
        <f t="shared" si="24"/>
        <v>3</v>
      </c>
      <c r="AJ69" s="210" t="str">
        <f t="shared" si="24"/>
        <v>3</v>
      </c>
      <c r="AK69" s="210" t="str">
        <f t="shared" si="24"/>
        <v>4</v>
      </c>
      <c r="AL69" s="210" t="str">
        <f t="shared" si="24"/>
        <v>4</v>
      </c>
      <c r="AM69" s="210" t="str">
        <f t="shared" si="24"/>
        <v>5</v>
      </c>
      <c r="AN69" s="210" t="str">
        <f t="shared" si="24"/>
        <v>1</v>
      </c>
      <c r="AO69" s="210" t="str">
        <f t="shared" si="24"/>
        <v>1</v>
      </c>
      <c r="AP69" s="210" t="str">
        <f t="shared" si="24"/>
        <v>1</v>
      </c>
      <c r="AQ69" s="210" t="str">
        <f t="shared" si="24"/>
        <v>3</v>
      </c>
      <c r="AR69" s="210" t="str">
        <f t="shared" si="24"/>
        <v>2</v>
      </c>
      <c r="AS69" s="210" t="str">
        <f t="shared" si="24"/>
        <v>1</v>
      </c>
      <c r="AT69" s="210" t="str">
        <f t="shared" si="23"/>
        <v>1</v>
      </c>
      <c r="AU69" s="210" t="str">
        <f t="shared" si="21"/>
        <v>3</v>
      </c>
      <c r="AV69" s="210" t="str">
        <f t="shared" si="21"/>
        <v>1</v>
      </c>
      <c r="AW69" s="210" t="str">
        <f t="shared" si="21"/>
        <v>2</v>
      </c>
      <c r="AX69" s="210" t="str">
        <f t="shared" si="21"/>
        <v>2</v>
      </c>
      <c r="AY69" s="210" t="str">
        <f t="shared" si="21"/>
        <v>2</v>
      </c>
      <c r="AZ69" s="210" t="str">
        <f t="shared" si="21"/>
        <v>1</v>
      </c>
      <c r="BA69" s="210" t="str">
        <f t="shared" si="21"/>
        <v>3</v>
      </c>
      <c r="BB69" s="208"/>
    </row>
    <row r="70" spans="1:54" x14ac:dyDescent="0.2">
      <c r="A70" s="205">
        <v>1998</v>
      </c>
      <c r="B70" s="206" t="s">
        <v>12</v>
      </c>
      <c r="C70" s="206">
        <v>437859</v>
      </c>
      <c r="D70" s="206">
        <v>10616</v>
      </c>
      <c r="E70" s="206">
        <v>14969</v>
      </c>
      <c r="F70" s="206">
        <v>20768</v>
      </c>
      <c r="G70" s="206">
        <v>32461</v>
      </c>
      <c r="H70" s="206">
        <v>32903</v>
      </c>
      <c r="I70" s="206">
        <v>41444</v>
      </c>
      <c r="J70" s="206">
        <v>45377</v>
      </c>
      <c r="K70" s="206">
        <v>53109</v>
      </c>
      <c r="L70" s="206">
        <v>105535</v>
      </c>
      <c r="M70" s="206">
        <v>173783</v>
      </c>
      <c r="N70" s="206">
        <v>172465</v>
      </c>
      <c r="O70" s="206">
        <v>34656</v>
      </c>
      <c r="P70" s="206">
        <v>17857</v>
      </c>
      <c r="Q70" s="206">
        <v>114083</v>
      </c>
      <c r="R70" s="206">
        <v>101622</v>
      </c>
      <c r="S70" s="206">
        <v>29648</v>
      </c>
      <c r="T70" s="206">
        <v>18730</v>
      </c>
      <c r="U70" s="206">
        <v>17890</v>
      </c>
      <c r="V70" s="206">
        <v>23658</v>
      </c>
      <c r="W70" s="206">
        <v>22087</v>
      </c>
      <c r="X70" s="206">
        <v>13537</v>
      </c>
      <c r="Y70" s="206">
        <v>315067</v>
      </c>
      <c r="Z70" s="206">
        <v>1850124</v>
      </c>
      <c r="AC70" s="205">
        <v>1998</v>
      </c>
      <c r="AD70" s="206" t="s">
        <v>12</v>
      </c>
      <c r="AE70" s="210" t="str">
        <f t="shared" si="24"/>
        <v>4</v>
      </c>
      <c r="AF70" s="210" t="str">
        <f t="shared" si="24"/>
        <v>1</v>
      </c>
      <c r="AG70" s="210" t="str">
        <f t="shared" si="24"/>
        <v>1</v>
      </c>
      <c r="AH70" s="210" t="str">
        <f t="shared" si="24"/>
        <v>2</v>
      </c>
      <c r="AI70" s="210" t="str">
        <f t="shared" si="24"/>
        <v>3</v>
      </c>
      <c r="AJ70" s="210" t="str">
        <f t="shared" si="24"/>
        <v>3</v>
      </c>
      <c r="AK70" s="210" t="str">
        <f t="shared" si="24"/>
        <v>4</v>
      </c>
      <c r="AL70" s="210" t="str">
        <f t="shared" si="24"/>
        <v>4</v>
      </c>
      <c r="AM70" s="210" t="str">
        <f t="shared" si="24"/>
        <v>5</v>
      </c>
      <c r="AN70" s="210" t="str">
        <f t="shared" si="24"/>
        <v>1</v>
      </c>
      <c r="AO70" s="210" t="str">
        <f t="shared" si="24"/>
        <v>1</v>
      </c>
      <c r="AP70" s="210" t="str">
        <f t="shared" si="24"/>
        <v>1</v>
      </c>
      <c r="AQ70" s="210" t="str">
        <f t="shared" si="24"/>
        <v>3</v>
      </c>
      <c r="AR70" s="210" t="str">
        <f t="shared" si="24"/>
        <v>1</v>
      </c>
      <c r="AS70" s="210" t="str">
        <f t="shared" si="24"/>
        <v>1</v>
      </c>
      <c r="AT70" s="210" t="str">
        <f t="shared" si="23"/>
        <v>1</v>
      </c>
      <c r="AU70" s="210" t="str">
        <f t="shared" si="21"/>
        <v>2</v>
      </c>
      <c r="AV70" s="210" t="str">
        <f t="shared" si="21"/>
        <v>1</v>
      </c>
      <c r="AW70" s="210" t="str">
        <f t="shared" si="21"/>
        <v>1</v>
      </c>
      <c r="AX70" s="210" t="str">
        <f t="shared" si="21"/>
        <v>2</v>
      </c>
      <c r="AY70" s="210" t="str">
        <f t="shared" si="21"/>
        <v>2</v>
      </c>
      <c r="AZ70" s="210" t="str">
        <f t="shared" si="21"/>
        <v>1</v>
      </c>
      <c r="BA70" s="210" t="str">
        <f t="shared" si="21"/>
        <v>3</v>
      </c>
      <c r="BB70" s="208"/>
    </row>
    <row r="71" spans="1:54" x14ac:dyDescent="0.2">
      <c r="A71" s="205">
        <v>1998</v>
      </c>
      <c r="B71" s="206" t="s">
        <v>13</v>
      </c>
      <c r="C71" s="206">
        <v>410402</v>
      </c>
      <c r="D71" s="206">
        <v>10282</v>
      </c>
      <c r="E71" s="206">
        <v>13792</v>
      </c>
      <c r="F71" s="206">
        <v>20617</v>
      </c>
      <c r="G71" s="206">
        <v>32726</v>
      </c>
      <c r="H71" s="206">
        <v>33585</v>
      </c>
      <c r="I71" s="206">
        <v>38053</v>
      </c>
      <c r="J71" s="206">
        <v>42342</v>
      </c>
      <c r="K71" s="206">
        <v>54456</v>
      </c>
      <c r="L71" s="206">
        <v>96729</v>
      </c>
      <c r="M71" s="206">
        <v>163289</v>
      </c>
      <c r="N71" s="206">
        <v>162905</v>
      </c>
      <c r="O71" s="206">
        <v>32767</v>
      </c>
      <c r="P71" s="206">
        <v>17466</v>
      </c>
      <c r="Q71" s="206">
        <v>105942</v>
      </c>
      <c r="R71" s="206">
        <v>95908</v>
      </c>
      <c r="S71" s="206">
        <v>29496</v>
      </c>
      <c r="T71" s="206">
        <v>17334</v>
      </c>
      <c r="U71" s="206">
        <v>21998</v>
      </c>
      <c r="V71" s="206">
        <v>25369</v>
      </c>
      <c r="W71" s="206">
        <v>22960</v>
      </c>
      <c r="X71" s="206">
        <v>14016</v>
      </c>
      <c r="Y71" s="206">
        <v>281584</v>
      </c>
      <c r="Z71" s="206">
        <v>1744018</v>
      </c>
      <c r="AC71" s="205">
        <v>1998</v>
      </c>
      <c r="AD71" s="206" t="s">
        <v>13</v>
      </c>
      <c r="AE71" s="210" t="str">
        <f t="shared" si="24"/>
        <v>4</v>
      </c>
      <c r="AF71" s="210" t="str">
        <f t="shared" si="24"/>
        <v>1</v>
      </c>
      <c r="AG71" s="210" t="str">
        <f t="shared" si="24"/>
        <v>1</v>
      </c>
      <c r="AH71" s="210" t="str">
        <f t="shared" si="24"/>
        <v>2</v>
      </c>
      <c r="AI71" s="210" t="str">
        <f t="shared" si="24"/>
        <v>3</v>
      </c>
      <c r="AJ71" s="210" t="str">
        <f t="shared" si="24"/>
        <v>3</v>
      </c>
      <c r="AK71" s="210" t="str">
        <f t="shared" si="24"/>
        <v>3</v>
      </c>
      <c r="AL71" s="210" t="str">
        <f t="shared" si="24"/>
        <v>4</v>
      </c>
      <c r="AM71" s="210" t="str">
        <f t="shared" si="24"/>
        <v>5</v>
      </c>
      <c r="AN71" s="210" t="str">
        <f t="shared" si="24"/>
        <v>9</v>
      </c>
      <c r="AO71" s="210" t="str">
        <f t="shared" si="24"/>
        <v>1</v>
      </c>
      <c r="AP71" s="210" t="str">
        <f t="shared" si="24"/>
        <v>1</v>
      </c>
      <c r="AQ71" s="210" t="str">
        <f t="shared" si="24"/>
        <v>3</v>
      </c>
      <c r="AR71" s="210" t="str">
        <f t="shared" si="24"/>
        <v>1</v>
      </c>
      <c r="AS71" s="210" t="str">
        <f t="shared" si="24"/>
        <v>1</v>
      </c>
      <c r="AT71" s="210" t="str">
        <f t="shared" si="23"/>
        <v>9</v>
      </c>
      <c r="AU71" s="210" t="str">
        <f t="shared" si="21"/>
        <v>2</v>
      </c>
      <c r="AV71" s="210" t="str">
        <f t="shared" si="21"/>
        <v>1</v>
      </c>
      <c r="AW71" s="210" t="str">
        <f t="shared" si="21"/>
        <v>2</v>
      </c>
      <c r="AX71" s="210" t="str">
        <f t="shared" si="21"/>
        <v>2</v>
      </c>
      <c r="AY71" s="210" t="str">
        <f t="shared" si="21"/>
        <v>2</v>
      </c>
      <c r="AZ71" s="210" t="str">
        <f t="shared" si="21"/>
        <v>1</v>
      </c>
      <c r="BA71" s="210" t="str">
        <f t="shared" si="21"/>
        <v>2</v>
      </c>
      <c r="BB71" s="208"/>
    </row>
    <row r="72" spans="1:54" x14ac:dyDescent="0.2">
      <c r="A72" s="205">
        <v>1998</v>
      </c>
      <c r="B72" s="206" t="s">
        <v>14</v>
      </c>
      <c r="C72" s="206">
        <v>504331</v>
      </c>
      <c r="D72" s="206">
        <v>13134</v>
      </c>
      <c r="E72" s="206">
        <v>18307</v>
      </c>
      <c r="F72" s="206">
        <v>28058</v>
      </c>
      <c r="G72" s="206">
        <v>42863</v>
      </c>
      <c r="H72" s="206">
        <v>46472</v>
      </c>
      <c r="I72" s="206">
        <v>49224</v>
      </c>
      <c r="J72" s="206">
        <v>55037</v>
      </c>
      <c r="K72" s="206">
        <v>69263</v>
      </c>
      <c r="L72" s="206">
        <v>124462</v>
      </c>
      <c r="M72" s="206">
        <v>210053</v>
      </c>
      <c r="N72" s="206">
        <v>207660</v>
      </c>
      <c r="O72" s="206">
        <v>42667</v>
      </c>
      <c r="P72" s="206">
        <v>22896</v>
      </c>
      <c r="Q72" s="206">
        <v>137043</v>
      </c>
      <c r="R72" s="206">
        <v>120484</v>
      </c>
      <c r="S72" s="206">
        <v>36456</v>
      </c>
      <c r="T72" s="206">
        <v>22141</v>
      </c>
      <c r="U72" s="206">
        <v>27315</v>
      </c>
      <c r="V72" s="206">
        <v>32269</v>
      </c>
      <c r="W72" s="206">
        <v>27332</v>
      </c>
      <c r="X72" s="206">
        <v>20349</v>
      </c>
      <c r="Y72" s="206">
        <v>349204</v>
      </c>
      <c r="Z72" s="206">
        <v>2207020</v>
      </c>
      <c r="AC72" s="205">
        <v>1998</v>
      </c>
      <c r="AD72" s="206" t="s">
        <v>14</v>
      </c>
      <c r="AE72" s="210" t="str">
        <f t="shared" si="24"/>
        <v>5</v>
      </c>
      <c r="AF72" s="210" t="str">
        <f t="shared" si="24"/>
        <v>1</v>
      </c>
      <c r="AG72" s="210" t="str">
        <f t="shared" si="24"/>
        <v>1</v>
      </c>
      <c r="AH72" s="210" t="str">
        <f t="shared" si="24"/>
        <v>2</v>
      </c>
      <c r="AI72" s="210" t="str">
        <f t="shared" si="24"/>
        <v>4</v>
      </c>
      <c r="AJ72" s="210" t="str">
        <f t="shared" si="24"/>
        <v>4</v>
      </c>
      <c r="AK72" s="210" t="str">
        <f t="shared" si="24"/>
        <v>4</v>
      </c>
      <c r="AL72" s="210" t="str">
        <f t="shared" si="24"/>
        <v>5</v>
      </c>
      <c r="AM72" s="210" t="str">
        <f t="shared" si="24"/>
        <v>6</v>
      </c>
      <c r="AN72" s="210" t="str">
        <f t="shared" si="24"/>
        <v>1</v>
      </c>
      <c r="AO72" s="210" t="str">
        <f t="shared" si="24"/>
        <v>2</v>
      </c>
      <c r="AP72" s="210" t="str">
        <f t="shared" si="24"/>
        <v>2</v>
      </c>
      <c r="AQ72" s="210" t="str">
        <f t="shared" si="24"/>
        <v>4</v>
      </c>
      <c r="AR72" s="210" t="str">
        <f t="shared" si="24"/>
        <v>2</v>
      </c>
      <c r="AS72" s="210" t="str">
        <f t="shared" si="24"/>
        <v>1</v>
      </c>
      <c r="AT72" s="210" t="str">
        <f t="shared" si="23"/>
        <v>1</v>
      </c>
      <c r="AU72" s="210" t="str">
        <f t="shared" si="21"/>
        <v>3</v>
      </c>
      <c r="AV72" s="210" t="str">
        <f t="shared" si="21"/>
        <v>2</v>
      </c>
      <c r="AW72" s="210" t="str">
        <f t="shared" si="21"/>
        <v>2</v>
      </c>
      <c r="AX72" s="210" t="str">
        <f t="shared" si="21"/>
        <v>3</v>
      </c>
      <c r="AY72" s="210" t="str">
        <f t="shared" si="21"/>
        <v>2</v>
      </c>
      <c r="AZ72" s="210" t="str">
        <f t="shared" si="21"/>
        <v>2</v>
      </c>
      <c r="BA72" s="210" t="str">
        <f t="shared" si="21"/>
        <v>3</v>
      </c>
      <c r="BB72" s="208"/>
    </row>
    <row r="73" spans="1:54" x14ac:dyDescent="0.2">
      <c r="A73" s="205">
        <v>1998</v>
      </c>
      <c r="B73" s="206" t="s">
        <v>15</v>
      </c>
      <c r="C73" s="206">
        <v>492787</v>
      </c>
      <c r="D73" s="206">
        <v>12205</v>
      </c>
      <c r="E73" s="206">
        <v>17976</v>
      </c>
      <c r="F73" s="206">
        <v>27927</v>
      </c>
      <c r="G73" s="206">
        <v>41570</v>
      </c>
      <c r="H73" s="206">
        <v>44278</v>
      </c>
      <c r="I73" s="206">
        <v>47896</v>
      </c>
      <c r="J73" s="206">
        <v>55132</v>
      </c>
      <c r="K73" s="206">
        <v>69673</v>
      </c>
      <c r="L73" s="206">
        <v>123841</v>
      </c>
      <c r="M73" s="206">
        <v>209909</v>
      </c>
      <c r="N73" s="206">
        <v>210198</v>
      </c>
      <c r="O73" s="206">
        <v>40835</v>
      </c>
      <c r="P73" s="206">
        <v>22526</v>
      </c>
      <c r="Q73" s="206">
        <v>135443</v>
      </c>
      <c r="R73" s="206">
        <v>116186</v>
      </c>
      <c r="S73" s="206">
        <v>35176</v>
      </c>
      <c r="T73" s="206">
        <v>20898</v>
      </c>
      <c r="U73" s="206">
        <v>27122</v>
      </c>
      <c r="V73" s="206">
        <v>30869</v>
      </c>
      <c r="W73" s="206">
        <v>26778</v>
      </c>
      <c r="X73" s="206">
        <v>19044</v>
      </c>
      <c r="Y73" s="206">
        <v>337615</v>
      </c>
      <c r="Z73" s="206">
        <v>2165884</v>
      </c>
      <c r="AC73" s="205">
        <v>1998</v>
      </c>
      <c r="AD73" s="206" t="s">
        <v>15</v>
      </c>
      <c r="AE73" s="210" t="str">
        <f t="shared" si="24"/>
        <v>4</v>
      </c>
      <c r="AF73" s="210" t="str">
        <f t="shared" si="24"/>
        <v>1</v>
      </c>
      <c r="AG73" s="210" t="str">
        <f t="shared" si="24"/>
        <v>1</v>
      </c>
      <c r="AH73" s="210" t="str">
        <f t="shared" si="24"/>
        <v>2</v>
      </c>
      <c r="AI73" s="210" t="str">
        <f t="shared" si="24"/>
        <v>4</v>
      </c>
      <c r="AJ73" s="210" t="str">
        <f t="shared" si="24"/>
        <v>4</v>
      </c>
      <c r="AK73" s="210" t="str">
        <f t="shared" si="24"/>
        <v>4</v>
      </c>
      <c r="AL73" s="210" t="str">
        <f t="shared" si="24"/>
        <v>5</v>
      </c>
      <c r="AM73" s="210" t="str">
        <f t="shared" si="24"/>
        <v>6</v>
      </c>
      <c r="AN73" s="210" t="str">
        <f t="shared" si="24"/>
        <v>1</v>
      </c>
      <c r="AO73" s="210" t="str">
        <f t="shared" si="24"/>
        <v>2</v>
      </c>
      <c r="AP73" s="210" t="str">
        <f t="shared" si="24"/>
        <v>2</v>
      </c>
      <c r="AQ73" s="210" t="str">
        <f t="shared" si="24"/>
        <v>4</v>
      </c>
      <c r="AR73" s="210" t="str">
        <f t="shared" si="24"/>
        <v>2</v>
      </c>
      <c r="AS73" s="210" t="str">
        <f t="shared" si="24"/>
        <v>1</v>
      </c>
      <c r="AT73" s="210" t="str">
        <f t="shared" si="23"/>
        <v>1</v>
      </c>
      <c r="AU73" s="210" t="str">
        <f t="shared" si="21"/>
        <v>3</v>
      </c>
      <c r="AV73" s="210" t="str">
        <f t="shared" si="21"/>
        <v>2</v>
      </c>
      <c r="AW73" s="210" t="str">
        <f t="shared" si="21"/>
        <v>2</v>
      </c>
      <c r="AX73" s="210" t="str">
        <f t="shared" si="21"/>
        <v>3</v>
      </c>
      <c r="AY73" s="210" t="str">
        <f t="shared" si="21"/>
        <v>2</v>
      </c>
      <c r="AZ73" s="210" t="str">
        <f t="shared" si="21"/>
        <v>1</v>
      </c>
      <c r="BA73" s="210" t="str">
        <f t="shared" si="21"/>
        <v>3</v>
      </c>
      <c r="BB73" s="208"/>
    </row>
    <row r="74" spans="1:54" x14ac:dyDescent="0.2">
      <c r="A74" s="205">
        <v>1998</v>
      </c>
      <c r="B74" s="206" t="s">
        <v>4</v>
      </c>
      <c r="C74" s="206">
        <v>533563</v>
      </c>
      <c r="D74" s="206">
        <v>11737</v>
      </c>
      <c r="E74" s="206">
        <v>16974</v>
      </c>
      <c r="F74" s="206">
        <v>26793</v>
      </c>
      <c r="G74" s="206">
        <v>40395</v>
      </c>
      <c r="H74" s="206">
        <v>42497</v>
      </c>
      <c r="I74" s="206">
        <v>44612</v>
      </c>
      <c r="J74" s="206">
        <v>53179</v>
      </c>
      <c r="K74" s="206">
        <v>64894</v>
      </c>
      <c r="L74" s="206">
        <v>114468</v>
      </c>
      <c r="M74" s="206">
        <v>206833</v>
      </c>
      <c r="N74" s="206">
        <v>208825</v>
      </c>
      <c r="O74" s="206">
        <v>38604</v>
      </c>
      <c r="P74" s="206">
        <v>25034</v>
      </c>
      <c r="Q74" s="206">
        <v>133374</v>
      </c>
      <c r="R74" s="206">
        <v>107230</v>
      </c>
      <c r="S74" s="206">
        <v>33447</v>
      </c>
      <c r="T74" s="206">
        <v>19171</v>
      </c>
      <c r="U74" s="206">
        <v>27167</v>
      </c>
      <c r="V74" s="206">
        <v>28806</v>
      </c>
      <c r="W74" s="206">
        <v>26059</v>
      </c>
      <c r="X74" s="206">
        <v>19832</v>
      </c>
      <c r="Y74" s="206">
        <v>339374</v>
      </c>
      <c r="Z74" s="206">
        <v>2162868</v>
      </c>
      <c r="AC74" s="205">
        <v>1998</v>
      </c>
      <c r="AD74" s="206" t="s">
        <v>4</v>
      </c>
      <c r="AE74" s="210" t="str">
        <f t="shared" si="24"/>
        <v>5</v>
      </c>
      <c r="AF74" s="210" t="str">
        <f t="shared" si="24"/>
        <v>1</v>
      </c>
      <c r="AG74" s="210" t="str">
        <f t="shared" si="24"/>
        <v>1</v>
      </c>
      <c r="AH74" s="210" t="str">
        <f t="shared" si="24"/>
        <v>2</v>
      </c>
      <c r="AI74" s="210" t="str">
        <f t="shared" si="24"/>
        <v>4</v>
      </c>
      <c r="AJ74" s="210" t="str">
        <f t="shared" si="24"/>
        <v>4</v>
      </c>
      <c r="AK74" s="210" t="str">
        <f t="shared" si="24"/>
        <v>4</v>
      </c>
      <c r="AL74" s="210" t="str">
        <f t="shared" si="24"/>
        <v>5</v>
      </c>
      <c r="AM74" s="210" t="str">
        <f t="shared" si="24"/>
        <v>6</v>
      </c>
      <c r="AN74" s="210" t="str">
        <f t="shared" si="24"/>
        <v>1</v>
      </c>
      <c r="AO74" s="210" t="str">
        <f t="shared" si="24"/>
        <v>2</v>
      </c>
      <c r="AP74" s="210" t="str">
        <f t="shared" si="24"/>
        <v>2</v>
      </c>
      <c r="AQ74" s="210" t="str">
        <f t="shared" si="24"/>
        <v>3</v>
      </c>
      <c r="AR74" s="210" t="str">
        <f t="shared" si="24"/>
        <v>2</v>
      </c>
      <c r="AS74" s="210" t="str">
        <f t="shared" si="24"/>
        <v>1</v>
      </c>
      <c r="AT74" s="210" t="str">
        <f t="shared" si="23"/>
        <v>1</v>
      </c>
      <c r="AU74" s="210" t="str">
        <f t="shared" si="21"/>
        <v>3</v>
      </c>
      <c r="AV74" s="210" t="str">
        <f t="shared" si="21"/>
        <v>1</v>
      </c>
      <c r="AW74" s="210" t="str">
        <f t="shared" ref="AW74:BA124" si="25">+LEFT(U74,1)</f>
        <v>2</v>
      </c>
      <c r="AX74" s="210" t="str">
        <f t="shared" si="25"/>
        <v>2</v>
      </c>
      <c r="AY74" s="210" t="str">
        <f t="shared" si="25"/>
        <v>2</v>
      </c>
      <c r="AZ74" s="210" t="str">
        <f t="shared" si="25"/>
        <v>1</v>
      </c>
      <c r="BA74" s="210" t="str">
        <f t="shared" si="25"/>
        <v>3</v>
      </c>
      <c r="BB74" s="208"/>
    </row>
    <row r="75" spans="1:54" x14ac:dyDescent="0.2">
      <c r="A75" s="205">
        <v>1998</v>
      </c>
      <c r="B75" s="206" t="s">
        <v>5</v>
      </c>
      <c r="C75" s="206">
        <v>492831</v>
      </c>
      <c r="D75" s="206">
        <v>11984</v>
      </c>
      <c r="E75" s="206">
        <v>17194</v>
      </c>
      <c r="F75" s="206">
        <v>27332</v>
      </c>
      <c r="G75" s="206">
        <v>42141</v>
      </c>
      <c r="H75" s="206">
        <v>42723</v>
      </c>
      <c r="I75" s="206">
        <v>44867</v>
      </c>
      <c r="J75" s="206">
        <v>51860</v>
      </c>
      <c r="K75" s="206">
        <v>64551</v>
      </c>
      <c r="L75" s="206">
        <v>116944</v>
      </c>
      <c r="M75" s="206">
        <v>203505</v>
      </c>
      <c r="N75" s="206">
        <v>202927</v>
      </c>
      <c r="O75" s="206">
        <v>39298</v>
      </c>
      <c r="P75" s="206">
        <v>20748</v>
      </c>
      <c r="Q75" s="206">
        <v>130202</v>
      </c>
      <c r="R75" s="206">
        <v>111858</v>
      </c>
      <c r="S75" s="206">
        <v>32173</v>
      </c>
      <c r="T75" s="206">
        <v>20063</v>
      </c>
      <c r="U75" s="206">
        <v>25653</v>
      </c>
      <c r="V75" s="206">
        <v>29413</v>
      </c>
      <c r="W75" s="206">
        <v>25500</v>
      </c>
      <c r="X75" s="206">
        <v>19119</v>
      </c>
      <c r="Y75" s="206">
        <v>334288</v>
      </c>
      <c r="Z75" s="206">
        <v>2107174</v>
      </c>
      <c r="AC75" s="205">
        <v>1998</v>
      </c>
      <c r="AD75" s="206" t="s">
        <v>5</v>
      </c>
      <c r="AE75" s="210" t="str">
        <f t="shared" si="24"/>
        <v>4</v>
      </c>
      <c r="AF75" s="210" t="str">
        <f t="shared" si="24"/>
        <v>1</v>
      </c>
      <c r="AG75" s="210" t="str">
        <f t="shared" si="24"/>
        <v>1</v>
      </c>
      <c r="AH75" s="210" t="str">
        <f t="shared" si="24"/>
        <v>2</v>
      </c>
      <c r="AI75" s="210" t="str">
        <f t="shared" si="24"/>
        <v>4</v>
      </c>
      <c r="AJ75" s="210" t="str">
        <f t="shared" si="24"/>
        <v>4</v>
      </c>
      <c r="AK75" s="210" t="str">
        <f t="shared" si="24"/>
        <v>4</v>
      </c>
      <c r="AL75" s="210" t="str">
        <f t="shared" si="24"/>
        <v>5</v>
      </c>
      <c r="AM75" s="210" t="str">
        <f t="shared" si="24"/>
        <v>6</v>
      </c>
      <c r="AN75" s="210" t="str">
        <f t="shared" si="24"/>
        <v>1</v>
      </c>
      <c r="AO75" s="210" t="str">
        <f t="shared" si="24"/>
        <v>2</v>
      </c>
      <c r="AP75" s="210" t="str">
        <f t="shared" si="24"/>
        <v>2</v>
      </c>
      <c r="AQ75" s="210" t="str">
        <f t="shared" si="24"/>
        <v>3</v>
      </c>
      <c r="AR75" s="210" t="str">
        <f t="shared" si="24"/>
        <v>2</v>
      </c>
      <c r="AS75" s="210" t="str">
        <f t="shared" si="24"/>
        <v>1</v>
      </c>
      <c r="AT75" s="210" t="str">
        <f t="shared" si="23"/>
        <v>1</v>
      </c>
      <c r="AU75" s="210" t="str">
        <f t="shared" si="23"/>
        <v>3</v>
      </c>
      <c r="AV75" s="210" t="str">
        <f t="shared" si="23"/>
        <v>2</v>
      </c>
      <c r="AW75" s="210" t="str">
        <f t="shared" si="25"/>
        <v>2</v>
      </c>
      <c r="AX75" s="210" t="str">
        <f t="shared" si="25"/>
        <v>2</v>
      </c>
      <c r="AY75" s="210" t="str">
        <f t="shared" si="25"/>
        <v>2</v>
      </c>
      <c r="AZ75" s="210" t="str">
        <f t="shared" si="25"/>
        <v>1</v>
      </c>
      <c r="BA75" s="210" t="str">
        <f t="shared" si="25"/>
        <v>3</v>
      </c>
      <c r="BB75" s="208"/>
    </row>
    <row r="76" spans="1:54" x14ac:dyDescent="0.2">
      <c r="A76" s="205">
        <v>1998</v>
      </c>
      <c r="B76" s="206" t="s">
        <v>6</v>
      </c>
      <c r="C76" s="206">
        <v>503159</v>
      </c>
      <c r="D76" s="206">
        <v>12692</v>
      </c>
      <c r="E76" s="206">
        <v>17651</v>
      </c>
      <c r="F76" s="206">
        <v>28734</v>
      </c>
      <c r="G76" s="206">
        <v>44508</v>
      </c>
      <c r="H76" s="206">
        <v>44874</v>
      </c>
      <c r="I76" s="206">
        <v>49226</v>
      </c>
      <c r="J76" s="206">
        <v>56708</v>
      </c>
      <c r="K76" s="206">
        <v>70418</v>
      </c>
      <c r="L76" s="206">
        <v>125347</v>
      </c>
      <c r="M76" s="206">
        <v>214914</v>
      </c>
      <c r="N76" s="206">
        <v>211240</v>
      </c>
      <c r="O76" s="206">
        <v>42049</v>
      </c>
      <c r="P76" s="206">
        <v>23768</v>
      </c>
      <c r="Q76" s="206">
        <v>135098</v>
      </c>
      <c r="R76" s="206">
        <v>118386</v>
      </c>
      <c r="S76" s="206">
        <v>35948</v>
      </c>
      <c r="T76" s="206">
        <v>21658</v>
      </c>
      <c r="U76" s="206">
        <v>25996</v>
      </c>
      <c r="V76" s="206">
        <v>31504</v>
      </c>
      <c r="W76" s="206">
        <v>27246</v>
      </c>
      <c r="X76" s="206">
        <v>18763</v>
      </c>
      <c r="Y76" s="206">
        <v>349729</v>
      </c>
      <c r="Z76" s="206">
        <v>2209616</v>
      </c>
      <c r="AC76" s="205">
        <v>1998</v>
      </c>
      <c r="AD76" s="206" t="s">
        <v>6</v>
      </c>
      <c r="AE76" s="210" t="str">
        <f t="shared" si="24"/>
        <v>5</v>
      </c>
      <c r="AF76" s="210" t="str">
        <f t="shared" si="24"/>
        <v>1</v>
      </c>
      <c r="AG76" s="210" t="str">
        <f t="shared" si="24"/>
        <v>1</v>
      </c>
      <c r="AH76" s="210" t="str">
        <f t="shared" si="24"/>
        <v>2</v>
      </c>
      <c r="AI76" s="210" t="str">
        <f t="shared" si="24"/>
        <v>4</v>
      </c>
      <c r="AJ76" s="210" t="str">
        <f t="shared" si="24"/>
        <v>4</v>
      </c>
      <c r="AK76" s="210" t="str">
        <f t="shared" si="24"/>
        <v>4</v>
      </c>
      <c r="AL76" s="210" t="str">
        <f t="shared" si="24"/>
        <v>5</v>
      </c>
      <c r="AM76" s="210" t="str">
        <f t="shared" si="24"/>
        <v>7</v>
      </c>
      <c r="AN76" s="210" t="str">
        <f t="shared" si="24"/>
        <v>1</v>
      </c>
      <c r="AO76" s="210" t="str">
        <f t="shared" si="24"/>
        <v>2</v>
      </c>
      <c r="AP76" s="210" t="str">
        <f t="shared" si="24"/>
        <v>2</v>
      </c>
      <c r="AQ76" s="210" t="str">
        <f t="shared" si="24"/>
        <v>4</v>
      </c>
      <c r="AR76" s="210" t="str">
        <f t="shared" si="24"/>
        <v>2</v>
      </c>
      <c r="AS76" s="210" t="str">
        <f t="shared" si="24"/>
        <v>1</v>
      </c>
      <c r="AT76" s="210" t="str">
        <f t="shared" si="23"/>
        <v>1</v>
      </c>
      <c r="AU76" s="210" t="str">
        <f t="shared" si="23"/>
        <v>3</v>
      </c>
      <c r="AV76" s="210" t="str">
        <f t="shared" si="23"/>
        <v>2</v>
      </c>
      <c r="AW76" s="210" t="str">
        <f t="shared" si="25"/>
        <v>2</v>
      </c>
      <c r="AX76" s="210" t="str">
        <f t="shared" si="25"/>
        <v>3</v>
      </c>
      <c r="AY76" s="210" t="str">
        <f t="shared" si="25"/>
        <v>2</v>
      </c>
      <c r="AZ76" s="210" t="str">
        <f t="shared" si="25"/>
        <v>1</v>
      </c>
      <c r="BA76" s="210" t="str">
        <f t="shared" si="25"/>
        <v>3</v>
      </c>
      <c r="BB76" s="208"/>
    </row>
    <row r="77" spans="1:54" x14ac:dyDescent="0.2">
      <c r="A77" s="205">
        <v>1998</v>
      </c>
      <c r="B77" s="206" t="s">
        <v>7</v>
      </c>
      <c r="C77" s="206">
        <v>513471</v>
      </c>
      <c r="D77" s="206">
        <v>11830</v>
      </c>
      <c r="E77" s="206">
        <v>30912</v>
      </c>
      <c r="F77" s="206">
        <v>28570</v>
      </c>
      <c r="G77" s="206">
        <v>43503</v>
      </c>
      <c r="H77" s="206">
        <v>45867</v>
      </c>
      <c r="I77" s="206">
        <v>45724</v>
      </c>
      <c r="J77" s="206">
        <v>53489</v>
      </c>
      <c r="K77" s="206">
        <v>66893</v>
      </c>
      <c r="L77" s="206">
        <v>121747</v>
      </c>
      <c r="M77" s="206">
        <v>207734</v>
      </c>
      <c r="N77" s="206">
        <v>208309</v>
      </c>
      <c r="O77" s="206">
        <v>42376</v>
      </c>
      <c r="P77" s="206">
        <v>21828</v>
      </c>
      <c r="Q77" s="206">
        <v>131940</v>
      </c>
      <c r="R77" s="206">
        <v>117283</v>
      </c>
      <c r="S77" s="206">
        <v>35472</v>
      </c>
      <c r="T77" s="206">
        <v>20498</v>
      </c>
      <c r="U77" s="206">
        <v>27631</v>
      </c>
      <c r="V77" s="206">
        <v>29135</v>
      </c>
      <c r="W77" s="206">
        <v>25956</v>
      </c>
      <c r="X77" s="206">
        <v>17949</v>
      </c>
      <c r="Y77" s="206">
        <v>347262</v>
      </c>
      <c r="Z77" s="206">
        <v>2195379</v>
      </c>
      <c r="AC77" s="205">
        <v>1998</v>
      </c>
      <c r="AD77" s="206" t="s">
        <v>7</v>
      </c>
      <c r="AE77" s="210" t="str">
        <f t="shared" si="24"/>
        <v>5</v>
      </c>
      <c r="AF77" s="210" t="str">
        <f t="shared" si="24"/>
        <v>1</v>
      </c>
      <c r="AG77" s="210" t="str">
        <f t="shared" si="24"/>
        <v>3</v>
      </c>
      <c r="AH77" s="210" t="str">
        <f t="shared" si="24"/>
        <v>2</v>
      </c>
      <c r="AI77" s="210" t="str">
        <f t="shared" si="24"/>
        <v>4</v>
      </c>
      <c r="AJ77" s="210" t="str">
        <f t="shared" si="24"/>
        <v>4</v>
      </c>
      <c r="AK77" s="210" t="str">
        <f t="shared" si="24"/>
        <v>4</v>
      </c>
      <c r="AL77" s="210" t="str">
        <f t="shared" si="24"/>
        <v>5</v>
      </c>
      <c r="AM77" s="210" t="str">
        <f t="shared" si="24"/>
        <v>6</v>
      </c>
      <c r="AN77" s="210" t="str">
        <f t="shared" si="24"/>
        <v>1</v>
      </c>
      <c r="AO77" s="210" t="str">
        <f t="shared" si="24"/>
        <v>2</v>
      </c>
      <c r="AP77" s="210" t="str">
        <f t="shared" si="24"/>
        <v>2</v>
      </c>
      <c r="AQ77" s="210" t="str">
        <f t="shared" si="24"/>
        <v>4</v>
      </c>
      <c r="AR77" s="210" t="str">
        <f t="shared" si="24"/>
        <v>2</v>
      </c>
      <c r="AS77" s="210" t="str">
        <f t="shared" si="24"/>
        <v>1</v>
      </c>
      <c r="AT77" s="210" t="str">
        <f t="shared" si="23"/>
        <v>1</v>
      </c>
      <c r="AU77" s="210" t="str">
        <f t="shared" si="23"/>
        <v>3</v>
      </c>
      <c r="AV77" s="210" t="str">
        <f t="shared" si="23"/>
        <v>2</v>
      </c>
      <c r="AW77" s="210" t="str">
        <f t="shared" si="25"/>
        <v>2</v>
      </c>
      <c r="AX77" s="210" t="str">
        <f t="shared" si="25"/>
        <v>2</v>
      </c>
      <c r="AY77" s="210" t="str">
        <f t="shared" si="25"/>
        <v>2</v>
      </c>
      <c r="AZ77" s="210" t="str">
        <f t="shared" si="25"/>
        <v>1</v>
      </c>
      <c r="BA77" s="210" t="str">
        <f t="shared" si="25"/>
        <v>3</v>
      </c>
      <c r="BB77" s="208"/>
    </row>
    <row r="78" spans="1:54" x14ac:dyDescent="0.2">
      <c r="A78" s="205">
        <v>1998</v>
      </c>
      <c r="B78" s="206" t="s">
        <v>8</v>
      </c>
      <c r="C78" s="206">
        <v>512705</v>
      </c>
      <c r="D78" s="206">
        <v>12368</v>
      </c>
      <c r="E78" s="206">
        <v>19597</v>
      </c>
      <c r="F78" s="206">
        <v>30867</v>
      </c>
      <c r="G78" s="206">
        <v>46949</v>
      </c>
      <c r="H78" s="206">
        <v>50370</v>
      </c>
      <c r="I78" s="206">
        <v>51686</v>
      </c>
      <c r="J78" s="206">
        <v>58526</v>
      </c>
      <c r="K78" s="206">
        <v>71179</v>
      </c>
      <c r="L78" s="206">
        <v>124419</v>
      </c>
      <c r="M78" s="206">
        <v>214765</v>
      </c>
      <c r="N78" s="206">
        <v>220451</v>
      </c>
      <c r="O78" s="206">
        <v>43226</v>
      </c>
      <c r="P78" s="206">
        <v>23426</v>
      </c>
      <c r="Q78" s="206">
        <v>132464</v>
      </c>
      <c r="R78" s="206">
        <v>117270</v>
      </c>
      <c r="S78" s="206">
        <v>35831</v>
      </c>
      <c r="T78" s="206">
        <v>21749</v>
      </c>
      <c r="U78" s="206">
        <v>28569</v>
      </c>
      <c r="V78" s="206">
        <v>32101</v>
      </c>
      <c r="W78" s="206">
        <v>27183</v>
      </c>
      <c r="X78" s="206">
        <v>19728</v>
      </c>
      <c r="Y78" s="206">
        <v>348728</v>
      </c>
      <c r="Z78" s="206">
        <v>2244157</v>
      </c>
      <c r="AC78" s="205">
        <v>1998</v>
      </c>
      <c r="AD78" s="206" t="s">
        <v>8</v>
      </c>
      <c r="AE78" s="210" t="str">
        <f t="shared" si="24"/>
        <v>5</v>
      </c>
      <c r="AF78" s="210" t="str">
        <f t="shared" si="24"/>
        <v>1</v>
      </c>
      <c r="AG78" s="210" t="str">
        <f t="shared" si="24"/>
        <v>1</v>
      </c>
      <c r="AH78" s="210" t="str">
        <f t="shared" si="24"/>
        <v>3</v>
      </c>
      <c r="AI78" s="210" t="str">
        <f t="shared" si="24"/>
        <v>4</v>
      </c>
      <c r="AJ78" s="210" t="str">
        <f t="shared" si="24"/>
        <v>5</v>
      </c>
      <c r="AK78" s="210" t="str">
        <f t="shared" si="24"/>
        <v>5</v>
      </c>
      <c r="AL78" s="210" t="str">
        <f t="shared" si="24"/>
        <v>5</v>
      </c>
      <c r="AM78" s="210" t="str">
        <f t="shared" si="24"/>
        <v>7</v>
      </c>
      <c r="AN78" s="210" t="str">
        <f t="shared" si="24"/>
        <v>1</v>
      </c>
      <c r="AO78" s="210" t="str">
        <f t="shared" si="24"/>
        <v>2</v>
      </c>
      <c r="AP78" s="210" t="str">
        <f t="shared" si="24"/>
        <v>2</v>
      </c>
      <c r="AQ78" s="210" t="str">
        <f t="shared" si="24"/>
        <v>4</v>
      </c>
      <c r="AR78" s="210" t="str">
        <f t="shared" si="24"/>
        <v>2</v>
      </c>
      <c r="AS78" s="210" t="str">
        <f t="shared" si="24"/>
        <v>1</v>
      </c>
      <c r="AT78" s="210" t="str">
        <f t="shared" si="23"/>
        <v>1</v>
      </c>
      <c r="AU78" s="210" t="str">
        <f t="shared" si="23"/>
        <v>3</v>
      </c>
      <c r="AV78" s="210" t="str">
        <f t="shared" si="23"/>
        <v>2</v>
      </c>
      <c r="AW78" s="210" t="str">
        <f t="shared" si="25"/>
        <v>2</v>
      </c>
      <c r="AX78" s="210" t="str">
        <f t="shared" si="25"/>
        <v>3</v>
      </c>
      <c r="AY78" s="210" t="str">
        <f t="shared" si="25"/>
        <v>2</v>
      </c>
      <c r="AZ78" s="210" t="str">
        <f t="shared" si="25"/>
        <v>1</v>
      </c>
      <c r="BA78" s="210" t="str">
        <f t="shared" si="25"/>
        <v>3</v>
      </c>
      <c r="BB78" s="208"/>
    </row>
    <row r="79" spans="1:54" x14ac:dyDescent="0.2">
      <c r="A79" s="205">
        <v>1998</v>
      </c>
      <c r="B79" s="206" t="s">
        <v>9</v>
      </c>
      <c r="C79" s="206">
        <v>538429</v>
      </c>
      <c r="D79" s="206">
        <v>12396</v>
      </c>
      <c r="E79" s="206">
        <v>19043</v>
      </c>
      <c r="F79" s="206">
        <v>31461</v>
      </c>
      <c r="G79" s="206">
        <v>46436</v>
      </c>
      <c r="H79" s="206">
        <v>50537</v>
      </c>
      <c r="I79" s="206">
        <v>52518</v>
      </c>
      <c r="J79" s="206">
        <v>60366</v>
      </c>
      <c r="K79" s="206">
        <v>71831</v>
      </c>
      <c r="L79" s="206">
        <v>129220</v>
      </c>
      <c r="M79" s="206">
        <v>219974</v>
      </c>
      <c r="N79" s="206">
        <v>227444</v>
      </c>
      <c r="O79" s="206">
        <v>44755</v>
      </c>
      <c r="P79" s="206">
        <v>23399</v>
      </c>
      <c r="Q79" s="206">
        <v>134873</v>
      </c>
      <c r="R79" s="206">
        <v>121829</v>
      </c>
      <c r="S79" s="206">
        <v>37823</v>
      </c>
      <c r="T79" s="206">
        <v>21440</v>
      </c>
      <c r="U79" s="206">
        <v>28913</v>
      </c>
      <c r="V79" s="206">
        <v>32456</v>
      </c>
      <c r="W79" s="206">
        <v>27899</v>
      </c>
      <c r="X79" s="206">
        <v>19286</v>
      </c>
      <c r="Y79" s="206">
        <v>355677</v>
      </c>
      <c r="Z79" s="206">
        <v>2308005</v>
      </c>
      <c r="AC79" s="205">
        <v>1998</v>
      </c>
      <c r="AD79" s="206" t="s">
        <v>9</v>
      </c>
      <c r="AE79" s="210" t="str">
        <f t="shared" si="24"/>
        <v>5</v>
      </c>
      <c r="AF79" s="210" t="str">
        <f t="shared" si="24"/>
        <v>1</v>
      </c>
      <c r="AG79" s="210" t="str">
        <f t="shared" si="24"/>
        <v>1</v>
      </c>
      <c r="AH79" s="210" t="str">
        <f t="shared" si="24"/>
        <v>3</v>
      </c>
      <c r="AI79" s="210" t="str">
        <f t="shared" si="24"/>
        <v>4</v>
      </c>
      <c r="AJ79" s="210" t="str">
        <f t="shared" si="24"/>
        <v>5</v>
      </c>
      <c r="AK79" s="210" t="str">
        <f t="shared" si="24"/>
        <v>5</v>
      </c>
      <c r="AL79" s="210" t="str">
        <f t="shared" si="24"/>
        <v>6</v>
      </c>
      <c r="AM79" s="210" t="str">
        <f t="shared" si="24"/>
        <v>7</v>
      </c>
      <c r="AN79" s="210" t="str">
        <f t="shared" si="24"/>
        <v>1</v>
      </c>
      <c r="AO79" s="210" t="str">
        <f t="shared" si="24"/>
        <v>2</v>
      </c>
      <c r="AP79" s="210" t="str">
        <f t="shared" si="24"/>
        <v>2</v>
      </c>
      <c r="AQ79" s="210" t="str">
        <f t="shared" si="24"/>
        <v>4</v>
      </c>
      <c r="AR79" s="210" t="str">
        <f t="shared" si="24"/>
        <v>2</v>
      </c>
      <c r="AS79" s="210" t="str">
        <f t="shared" si="24"/>
        <v>1</v>
      </c>
      <c r="AT79" s="210" t="str">
        <f t="shared" si="23"/>
        <v>1</v>
      </c>
      <c r="AU79" s="210" t="str">
        <f t="shared" si="23"/>
        <v>3</v>
      </c>
      <c r="AV79" s="210" t="str">
        <f t="shared" si="23"/>
        <v>2</v>
      </c>
      <c r="AW79" s="210" t="str">
        <f t="shared" si="25"/>
        <v>2</v>
      </c>
      <c r="AX79" s="210" t="str">
        <f t="shared" si="25"/>
        <v>3</v>
      </c>
      <c r="AY79" s="210" t="str">
        <f t="shared" si="25"/>
        <v>2</v>
      </c>
      <c r="AZ79" s="210" t="str">
        <f t="shared" si="25"/>
        <v>1</v>
      </c>
      <c r="BA79" s="210" t="str">
        <f t="shared" si="25"/>
        <v>3</v>
      </c>
      <c r="BB79" s="208"/>
    </row>
    <row r="80" spans="1:54" x14ac:dyDescent="0.2">
      <c r="A80" s="205">
        <v>1998</v>
      </c>
      <c r="B80" s="206" t="s">
        <v>10</v>
      </c>
      <c r="C80" s="206">
        <v>497265</v>
      </c>
      <c r="D80" s="206">
        <v>12990</v>
      </c>
      <c r="E80" s="206">
        <v>19567</v>
      </c>
      <c r="F80" s="206">
        <v>32807</v>
      </c>
      <c r="G80" s="206">
        <v>47569</v>
      </c>
      <c r="H80" s="206">
        <v>49853</v>
      </c>
      <c r="I80" s="206">
        <v>52753</v>
      </c>
      <c r="J80" s="206">
        <v>59859</v>
      </c>
      <c r="K80" s="206">
        <v>72184</v>
      </c>
      <c r="L80" s="206">
        <v>123326</v>
      </c>
      <c r="M80" s="206">
        <v>217846</v>
      </c>
      <c r="N80" s="206">
        <v>213076</v>
      </c>
      <c r="O80" s="206">
        <v>46249</v>
      </c>
      <c r="P80" s="206">
        <v>22420</v>
      </c>
      <c r="Q80" s="206">
        <v>132746</v>
      </c>
      <c r="R80" s="206">
        <v>113961</v>
      </c>
      <c r="S80" s="206">
        <v>40914</v>
      </c>
      <c r="T80" s="206">
        <v>23109</v>
      </c>
      <c r="U80" s="206">
        <v>30943</v>
      </c>
      <c r="V80" s="206">
        <v>33773</v>
      </c>
      <c r="W80" s="206">
        <v>28063</v>
      </c>
      <c r="X80" s="206">
        <v>19559</v>
      </c>
      <c r="Y80" s="206">
        <v>342893</v>
      </c>
      <c r="Z80" s="206">
        <v>2233725</v>
      </c>
      <c r="AC80" s="205">
        <v>1998</v>
      </c>
      <c r="AD80" s="206" t="s">
        <v>10</v>
      </c>
      <c r="AE80" s="210" t="str">
        <f t="shared" si="24"/>
        <v>4</v>
      </c>
      <c r="AF80" s="210" t="str">
        <f t="shared" si="24"/>
        <v>1</v>
      </c>
      <c r="AG80" s="210" t="str">
        <f t="shared" si="24"/>
        <v>1</v>
      </c>
      <c r="AH80" s="210" t="str">
        <f t="shared" si="24"/>
        <v>3</v>
      </c>
      <c r="AI80" s="210" t="str">
        <f t="shared" si="24"/>
        <v>4</v>
      </c>
      <c r="AJ80" s="210" t="str">
        <f t="shared" si="24"/>
        <v>4</v>
      </c>
      <c r="AK80" s="210" t="str">
        <f t="shared" si="24"/>
        <v>5</v>
      </c>
      <c r="AL80" s="210" t="str">
        <f t="shared" si="24"/>
        <v>5</v>
      </c>
      <c r="AM80" s="210" t="str">
        <f t="shared" si="24"/>
        <v>7</v>
      </c>
      <c r="AN80" s="210" t="str">
        <f t="shared" si="24"/>
        <v>1</v>
      </c>
      <c r="AO80" s="210" t="str">
        <f t="shared" si="24"/>
        <v>2</v>
      </c>
      <c r="AP80" s="210" t="str">
        <f t="shared" si="24"/>
        <v>2</v>
      </c>
      <c r="AQ80" s="210" t="str">
        <f t="shared" si="24"/>
        <v>4</v>
      </c>
      <c r="AR80" s="210" t="str">
        <f t="shared" si="24"/>
        <v>2</v>
      </c>
      <c r="AS80" s="210" t="str">
        <f t="shared" si="24"/>
        <v>1</v>
      </c>
      <c r="AT80" s="210" t="str">
        <f t="shared" si="23"/>
        <v>1</v>
      </c>
      <c r="AU80" s="210" t="str">
        <f t="shared" si="23"/>
        <v>4</v>
      </c>
      <c r="AV80" s="210" t="str">
        <f t="shared" si="23"/>
        <v>2</v>
      </c>
      <c r="AW80" s="210" t="str">
        <f t="shared" si="25"/>
        <v>3</v>
      </c>
      <c r="AX80" s="210" t="str">
        <f t="shared" si="25"/>
        <v>3</v>
      </c>
      <c r="AY80" s="210" t="str">
        <f t="shared" si="25"/>
        <v>2</v>
      </c>
      <c r="AZ80" s="210" t="str">
        <f t="shared" si="25"/>
        <v>1</v>
      </c>
      <c r="BA80" s="210" t="str">
        <f t="shared" si="25"/>
        <v>3</v>
      </c>
      <c r="BB80" s="208"/>
    </row>
    <row r="81" spans="1:54" x14ac:dyDescent="0.2">
      <c r="A81" s="205">
        <v>1998</v>
      </c>
      <c r="B81" s="206" t="s">
        <v>11</v>
      </c>
      <c r="C81" s="206">
        <v>477315</v>
      </c>
      <c r="D81" s="206">
        <v>12377</v>
      </c>
      <c r="E81" s="206">
        <v>18097</v>
      </c>
      <c r="F81" s="206">
        <v>32314</v>
      </c>
      <c r="G81" s="206">
        <v>44274</v>
      </c>
      <c r="H81" s="206">
        <v>46775</v>
      </c>
      <c r="I81" s="206">
        <v>50006</v>
      </c>
      <c r="J81" s="206">
        <v>56082</v>
      </c>
      <c r="K81" s="206">
        <v>68869</v>
      </c>
      <c r="L81" s="206">
        <v>118383</v>
      </c>
      <c r="M81" s="206">
        <v>213976</v>
      </c>
      <c r="N81" s="206">
        <v>206133</v>
      </c>
      <c r="O81" s="206">
        <v>44172</v>
      </c>
      <c r="P81" s="206">
        <v>21579</v>
      </c>
      <c r="Q81" s="206">
        <v>130859</v>
      </c>
      <c r="R81" s="206">
        <v>107672</v>
      </c>
      <c r="S81" s="206">
        <v>39054</v>
      </c>
      <c r="T81" s="206">
        <v>22511</v>
      </c>
      <c r="U81" s="206">
        <v>28108</v>
      </c>
      <c r="V81" s="206">
        <v>32464</v>
      </c>
      <c r="W81" s="206">
        <v>26688</v>
      </c>
      <c r="X81" s="206">
        <v>16985</v>
      </c>
      <c r="Y81" s="206">
        <v>338647</v>
      </c>
      <c r="Z81" s="206">
        <v>2153340</v>
      </c>
      <c r="AC81" s="205">
        <v>1998</v>
      </c>
      <c r="AD81" s="206" t="s">
        <v>11</v>
      </c>
      <c r="AE81" s="210" t="str">
        <f t="shared" si="24"/>
        <v>4</v>
      </c>
      <c r="AF81" s="210" t="str">
        <f t="shared" si="24"/>
        <v>1</v>
      </c>
      <c r="AG81" s="210" t="str">
        <f t="shared" si="24"/>
        <v>1</v>
      </c>
      <c r="AH81" s="210" t="str">
        <f t="shared" si="24"/>
        <v>3</v>
      </c>
      <c r="AI81" s="210" t="str">
        <f t="shared" si="24"/>
        <v>4</v>
      </c>
      <c r="AJ81" s="210" t="str">
        <f t="shared" si="24"/>
        <v>4</v>
      </c>
      <c r="AK81" s="210" t="str">
        <f t="shared" si="24"/>
        <v>5</v>
      </c>
      <c r="AL81" s="210" t="str">
        <f t="shared" si="24"/>
        <v>5</v>
      </c>
      <c r="AM81" s="210" t="str">
        <f t="shared" si="24"/>
        <v>6</v>
      </c>
      <c r="AN81" s="210" t="str">
        <f t="shared" si="24"/>
        <v>1</v>
      </c>
      <c r="AO81" s="210" t="str">
        <f t="shared" si="24"/>
        <v>2</v>
      </c>
      <c r="AP81" s="210" t="str">
        <f t="shared" si="24"/>
        <v>2</v>
      </c>
      <c r="AQ81" s="210" t="str">
        <f t="shared" si="24"/>
        <v>4</v>
      </c>
      <c r="AR81" s="210" t="str">
        <f t="shared" si="24"/>
        <v>2</v>
      </c>
      <c r="AS81" s="210" t="str">
        <f t="shared" si="24"/>
        <v>1</v>
      </c>
      <c r="AT81" s="210" t="str">
        <f t="shared" si="23"/>
        <v>1</v>
      </c>
      <c r="AU81" s="210" t="str">
        <f t="shared" si="23"/>
        <v>3</v>
      </c>
      <c r="AV81" s="210" t="str">
        <f t="shared" si="23"/>
        <v>2</v>
      </c>
      <c r="AW81" s="210" t="str">
        <f t="shared" si="25"/>
        <v>2</v>
      </c>
      <c r="AX81" s="210" t="str">
        <f t="shared" si="25"/>
        <v>3</v>
      </c>
      <c r="AY81" s="210" t="str">
        <f t="shared" si="25"/>
        <v>2</v>
      </c>
      <c r="AZ81" s="210" t="str">
        <f t="shared" si="25"/>
        <v>1</v>
      </c>
      <c r="BA81" s="210" t="str">
        <f t="shared" si="25"/>
        <v>3</v>
      </c>
      <c r="BB81" s="208"/>
    </row>
    <row r="82" spans="1:54" x14ac:dyDescent="0.2">
      <c r="A82" s="205">
        <v>1999</v>
      </c>
      <c r="B82" s="206" t="s">
        <v>12</v>
      </c>
      <c r="C82" s="206">
        <v>411348</v>
      </c>
      <c r="D82" s="206">
        <v>10276</v>
      </c>
      <c r="E82" s="206">
        <v>15908</v>
      </c>
      <c r="F82" s="206">
        <v>25712</v>
      </c>
      <c r="G82" s="206">
        <v>35027</v>
      </c>
      <c r="H82" s="206">
        <v>36885</v>
      </c>
      <c r="I82" s="206">
        <v>42697</v>
      </c>
      <c r="J82" s="206">
        <v>46390</v>
      </c>
      <c r="K82" s="206">
        <v>57189</v>
      </c>
      <c r="L82" s="206">
        <v>103460</v>
      </c>
      <c r="M82" s="206">
        <v>181020</v>
      </c>
      <c r="N82" s="206">
        <v>171682</v>
      </c>
      <c r="O82" s="206">
        <v>38298</v>
      </c>
      <c r="P82" s="206">
        <v>18290</v>
      </c>
      <c r="Q82" s="206">
        <v>108783</v>
      </c>
      <c r="R82" s="206">
        <v>92454</v>
      </c>
      <c r="S82" s="206">
        <v>34452</v>
      </c>
      <c r="T82" s="206">
        <v>19897</v>
      </c>
      <c r="U82" s="206">
        <v>20459</v>
      </c>
      <c r="V82" s="206">
        <v>25784</v>
      </c>
      <c r="W82" s="206">
        <v>21767</v>
      </c>
      <c r="X82" s="206">
        <v>12785</v>
      </c>
      <c r="Y82" s="206">
        <v>294248</v>
      </c>
      <c r="Z82" s="206">
        <v>1824811</v>
      </c>
      <c r="AC82" s="205">
        <v>1999</v>
      </c>
      <c r="AD82" s="206" t="s">
        <v>12</v>
      </c>
      <c r="AE82" s="210" t="str">
        <f t="shared" si="24"/>
        <v>4</v>
      </c>
      <c r="AF82" s="210" t="str">
        <f t="shared" si="24"/>
        <v>1</v>
      </c>
      <c r="AG82" s="210" t="str">
        <f t="shared" si="24"/>
        <v>1</v>
      </c>
      <c r="AH82" s="210" t="str">
        <f t="shared" si="24"/>
        <v>2</v>
      </c>
      <c r="AI82" s="210" t="str">
        <f t="shared" si="24"/>
        <v>3</v>
      </c>
      <c r="AJ82" s="210" t="str">
        <f t="shared" si="24"/>
        <v>3</v>
      </c>
      <c r="AK82" s="210" t="str">
        <f t="shared" si="24"/>
        <v>4</v>
      </c>
      <c r="AL82" s="210" t="str">
        <f t="shared" si="24"/>
        <v>4</v>
      </c>
      <c r="AM82" s="210" t="str">
        <f t="shared" si="24"/>
        <v>5</v>
      </c>
      <c r="AN82" s="210" t="str">
        <f t="shared" si="24"/>
        <v>1</v>
      </c>
      <c r="AO82" s="210" t="str">
        <f t="shared" si="24"/>
        <v>1</v>
      </c>
      <c r="AP82" s="210" t="str">
        <f t="shared" si="24"/>
        <v>1</v>
      </c>
      <c r="AQ82" s="210" t="str">
        <f t="shared" si="24"/>
        <v>3</v>
      </c>
      <c r="AR82" s="210" t="str">
        <f t="shared" si="24"/>
        <v>1</v>
      </c>
      <c r="AS82" s="210" t="str">
        <f t="shared" si="24"/>
        <v>1</v>
      </c>
      <c r="AT82" s="210" t="str">
        <f t="shared" si="23"/>
        <v>9</v>
      </c>
      <c r="AU82" s="210" t="str">
        <f t="shared" si="23"/>
        <v>3</v>
      </c>
      <c r="AV82" s="210" t="str">
        <f t="shared" si="23"/>
        <v>1</v>
      </c>
      <c r="AW82" s="210" t="str">
        <f t="shared" si="25"/>
        <v>2</v>
      </c>
      <c r="AX82" s="210" t="str">
        <f t="shared" si="25"/>
        <v>2</v>
      </c>
      <c r="AY82" s="210" t="str">
        <f t="shared" si="25"/>
        <v>2</v>
      </c>
      <c r="AZ82" s="210" t="str">
        <f t="shared" si="25"/>
        <v>1</v>
      </c>
      <c r="BA82" s="210" t="str">
        <f t="shared" si="25"/>
        <v>2</v>
      </c>
      <c r="BB82" s="208"/>
    </row>
    <row r="83" spans="1:54" x14ac:dyDescent="0.2">
      <c r="A83" s="205">
        <v>1999</v>
      </c>
      <c r="B83" s="206" t="s">
        <v>13</v>
      </c>
      <c r="C83" s="206">
        <v>386915</v>
      </c>
      <c r="D83" s="206">
        <v>11151</v>
      </c>
      <c r="E83" s="206">
        <v>15421</v>
      </c>
      <c r="F83" s="206">
        <v>26844</v>
      </c>
      <c r="G83" s="206">
        <v>36095</v>
      </c>
      <c r="H83" s="206">
        <v>40534</v>
      </c>
      <c r="I83" s="206">
        <v>41826</v>
      </c>
      <c r="J83" s="206">
        <v>47332</v>
      </c>
      <c r="K83" s="206">
        <v>58801</v>
      </c>
      <c r="L83" s="206">
        <v>99843</v>
      </c>
      <c r="M83" s="206">
        <v>173716</v>
      </c>
      <c r="N83" s="206">
        <v>167579</v>
      </c>
      <c r="O83" s="206">
        <v>37404</v>
      </c>
      <c r="P83" s="206">
        <v>17544</v>
      </c>
      <c r="Q83" s="206">
        <v>105215</v>
      </c>
      <c r="R83" s="206">
        <v>89684</v>
      </c>
      <c r="S83" s="206">
        <v>33037</v>
      </c>
      <c r="T83" s="206">
        <v>19381</v>
      </c>
      <c r="U83" s="206">
        <v>24507</v>
      </c>
      <c r="V83" s="206">
        <v>26644</v>
      </c>
      <c r="W83" s="206">
        <v>22836</v>
      </c>
      <c r="X83" s="206">
        <v>14149</v>
      </c>
      <c r="Y83" s="206">
        <v>282209</v>
      </c>
      <c r="Z83" s="206">
        <v>1778667</v>
      </c>
      <c r="AC83" s="205">
        <v>1999</v>
      </c>
      <c r="AD83" s="206" t="s">
        <v>13</v>
      </c>
      <c r="AE83" s="210" t="str">
        <f t="shared" si="24"/>
        <v>3</v>
      </c>
      <c r="AF83" s="210" t="str">
        <f t="shared" si="24"/>
        <v>1</v>
      </c>
      <c r="AG83" s="210" t="str">
        <f t="shared" si="24"/>
        <v>1</v>
      </c>
      <c r="AH83" s="210" t="str">
        <f t="shared" si="24"/>
        <v>2</v>
      </c>
      <c r="AI83" s="210" t="str">
        <f t="shared" si="24"/>
        <v>3</v>
      </c>
      <c r="AJ83" s="210" t="str">
        <f t="shared" si="24"/>
        <v>4</v>
      </c>
      <c r="AK83" s="210" t="str">
        <f t="shared" si="24"/>
        <v>4</v>
      </c>
      <c r="AL83" s="210" t="str">
        <f t="shared" si="24"/>
        <v>4</v>
      </c>
      <c r="AM83" s="210" t="str">
        <f t="shared" si="24"/>
        <v>5</v>
      </c>
      <c r="AN83" s="210" t="str">
        <f t="shared" si="24"/>
        <v>9</v>
      </c>
      <c r="AO83" s="210" t="str">
        <f t="shared" si="24"/>
        <v>1</v>
      </c>
      <c r="AP83" s="210" t="str">
        <f t="shared" si="24"/>
        <v>1</v>
      </c>
      <c r="AQ83" s="210" t="str">
        <f t="shared" si="24"/>
        <v>3</v>
      </c>
      <c r="AR83" s="210" t="str">
        <f t="shared" si="24"/>
        <v>1</v>
      </c>
      <c r="AS83" s="210" t="str">
        <f t="shared" si="24"/>
        <v>1</v>
      </c>
      <c r="AT83" s="210" t="str">
        <f t="shared" si="23"/>
        <v>8</v>
      </c>
      <c r="AU83" s="210" t="str">
        <f t="shared" si="23"/>
        <v>3</v>
      </c>
      <c r="AV83" s="210" t="str">
        <f t="shared" si="23"/>
        <v>1</v>
      </c>
      <c r="AW83" s="210" t="str">
        <f t="shared" si="25"/>
        <v>2</v>
      </c>
      <c r="AX83" s="210" t="str">
        <f t="shared" si="25"/>
        <v>2</v>
      </c>
      <c r="AY83" s="210" t="str">
        <f t="shared" si="25"/>
        <v>2</v>
      </c>
      <c r="AZ83" s="210" t="str">
        <f t="shared" si="25"/>
        <v>1</v>
      </c>
      <c r="BA83" s="210" t="str">
        <f t="shared" si="25"/>
        <v>2</v>
      </c>
      <c r="BB83" s="208"/>
    </row>
    <row r="84" spans="1:54" x14ac:dyDescent="0.2">
      <c r="A84" s="205">
        <v>1999</v>
      </c>
      <c r="B84" s="206" t="s">
        <v>14</v>
      </c>
      <c r="C84" s="206">
        <v>472745</v>
      </c>
      <c r="D84" s="206">
        <v>13832</v>
      </c>
      <c r="E84" s="206">
        <v>21389</v>
      </c>
      <c r="F84" s="206">
        <v>34846</v>
      </c>
      <c r="G84" s="206">
        <v>49125</v>
      </c>
      <c r="H84" s="206">
        <v>55347</v>
      </c>
      <c r="I84" s="206">
        <v>55447</v>
      </c>
      <c r="J84" s="206">
        <v>64416</v>
      </c>
      <c r="K84" s="206">
        <v>75663</v>
      </c>
      <c r="L84" s="206">
        <v>128617</v>
      </c>
      <c r="M84" s="206">
        <v>227365</v>
      </c>
      <c r="N84" s="206">
        <v>218205</v>
      </c>
      <c r="O84" s="206">
        <v>49422</v>
      </c>
      <c r="P84" s="206">
        <v>22620</v>
      </c>
      <c r="Q84" s="206">
        <v>138679</v>
      </c>
      <c r="R84" s="206">
        <v>116557</v>
      </c>
      <c r="S84" s="206">
        <v>43400</v>
      </c>
      <c r="T84" s="206">
        <v>24281</v>
      </c>
      <c r="U84" s="206">
        <v>30768</v>
      </c>
      <c r="V84" s="206">
        <v>34348</v>
      </c>
      <c r="W84" s="206">
        <v>29386</v>
      </c>
      <c r="X84" s="206">
        <v>19399</v>
      </c>
      <c r="Y84" s="206">
        <v>349458</v>
      </c>
      <c r="Z84" s="206">
        <v>2275315</v>
      </c>
      <c r="AC84" s="205">
        <v>1999</v>
      </c>
      <c r="AD84" s="206" t="s">
        <v>14</v>
      </c>
      <c r="AE84" s="210" t="str">
        <f t="shared" si="24"/>
        <v>4</v>
      </c>
      <c r="AF84" s="210" t="str">
        <f t="shared" si="24"/>
        <v>1</v>
      </c>
      <c r="AG84" s="210" t="str">
        <f t="shared" si="24"/>
        <v>2</v>
      </c>
      <c r="AH84" s="210" t="str">
        <f t="shared" si="24"/>
        <v>3</v>
      </c>
      <c r="AI84" s="210" t="str">
        <f t="shared" si="24"/>
        <v>4</v>
      </c>
      <c r="AJ84" s="210" t="str">
        <f t="shared" si="24"/>
        <v>5</v>
      </c>
      <c r="AK84" s="210" t="str">
        <f t="shared" si="24"/>
        <v>5</v>
      </c>
      <c r="AL84" s="210" t="str">
        <f t="shared" si="24"/>
        <v>6</v>
      </c>
      <c r="AM84" s="210" t="str">
        <f t="shared" si="24"/>
        <v>7</v>
      </c>
      <c r="AN84" s="210" t="str">
        <f t="shared" si="24"/>
        <v>1</v>
      </c>
      <c r="AO84" s="210" t="str">
        <f t="shared" si="24"/>
        <v>2</v>
      </c>
      <c r="AP84" s="210" t="str">
        <f t="shared" si="24"/>
        <v>2</v>
      </c>
      <c r="AQ84" s="210" t="str">
        <f t="shared" si="24"/>
        <v>4</v>
      </c>
      <c r="AR84" s="210" t="str">
        <f t="shared" si="24"/>
        <v>2</v>
      </c>
      <c r="AS84" s="210" t="str">
        <f t="shared" si="24"/>
        <v>1</v>
      </c>
      <c r="AT84" s="210" t="str">
        <f t="shared" si="23"/>
        <v>1</v>
      </c>
      <c r="AU84" s="210" t="str">
        <f t="shared" si="23"/>
        <v>4</v>
      </c>
      <c r="AV84" s="210" t="str">
        <f t="shared" si="23"/>
        <v>2</v>
      </c>
      <c r="AW84" s="210" t="str">
        <f t="shared" si="25"/>
        <v>3</v>
      </c>
      <c r="AX84" s="210" t="str">
        <f t="shared" si="25"/>
        <v>3</v>
      </c>
      <c r="AY84" s="210" t="str">
        <f t="shared" si="25"/>
        <v>2</v>
      </c>
      <c r="AZ84" s="210" t="str">
        <f t="shared" si="25"/>
        <v>1</v>
      </c>
      <c r="BA84" s="210" t="str">
        <f t="shared" si="25"/>
        <v>3</v>
      </c>
      <c r="BB84" s="208"/>
    </row>
    <row r="85" spans="1:54" x14ac:dyDescent="0.2">
      <c r="A85" s="205">
        <v>1999</v>
      </c>
      <c r="B85" s="206" t="s">
        <v>15</v>
      </c>
      <c r="C85" s="206">
        <v>476365</v>
      </c>
      <c r="D85" s="206">
        <v>13475</v>
      </c>
      <c r="E85" s="206">
        <v>17898</v>
      </c>
      <c r="F85" s="206">
        <v>34193</v>
      </c>
      <c r="G85" s="206">
        <v>46161</v>
      </c>
      <c r="H85" s="206">
        <v>54259</v>
      </c>
      <c r="I85" s="206">
        <v>55760</v>
      </c>
      <c r="J85" s="206">
        <v>60927</v>
      </c>
      <c r="K85" s="206">
        <v>75782</v>
      </c>
      <c r="L85" s="206">
        <v>123414</v>
      </c>
      <c r="M85" s="206">
        <v>222187</v>
      </c>
      <c r="N85" s="206">
        <v>219090</v>
      </c>
      <c r="O85" s="206">
        <v>42740</v>
      </c>
      <c r="P85" s="206">
        <v>21342</v>
      </c>
      <c r="Q85" s="206">
        <v>136461</v>
      </c>
      <c r="R85" s="206">
        <v>112618</v>
      </c>
      <c r="S85" s="206">
        <v>40683</v>
      </c>
      <c r="T85" s="206">
        <v>22046</v>
      </c>
      <c r="U85" s="206">
        <v>29200</v>
      </c>
      <c r="V85" s="206">
        <v>31968</v>
      </c>
      <c r="W85" s="206">
        <v>27306</v>
      </c>
      <c r="X85" s="206">
        <v>18798</v>
      </c>
      <c r="Y85" s="206">
        <v>333100</v>
      </c>
      <c r="Z85" s="206">
        <v>2215773</v>
      </c>
      <c r="AC85" s="205">
        <v>1999</v>
      </c>
      <c r="AD85" s="206" t="s">
        <v>15</v>
      </c>
      <c r="AE85" s="210" t="str">
        <f t="shared" si="24"/>
        <v>4</v>
      </c>
      <c r="AF85" s="210" t="str">
        <f t="shared" si="24"/>
        <v>1</v>
      </c>
      <c r="AG85" s="210" t="str">
        <f t="shared" si="24"/>
        <v>1</v>
      </c>
      <c r="AH85" s="210" t="str">
        <f t="shared" si="24"/>
        <v>3</v>
      </c>
      <c r="AI85" s="210" t="str">
        <f t="shared" si="24"/>
        <v>4</v>
      </c>
      <c r="AJ85" s="210" t="str">
        <f t="shared" si="24"/>
        <v>5</v>
      </c>
      <c r="AK85" s="210" t="str">
        <f t="shared" si="24"/>
        <v>5</v>
      </c>
      <c r="AL85" s="210" t="str">
        <f t="shared" si="24"/>
        <v>6</v>
      </c>
      <c r="AM85" s="210" t="str">
        <f t="shared" si="24"/>
        <v>7</v>
      </c>
      <c r="AN85" s="210" t="str">
        <f t="shared" si="24"/>
        <v>1</v>
      </c>
      <c r="AO85" s="210" t="str">
        <f t="shared" si="24"/>
        <v>2</v>
      </c>
      <c r="AP85" s="210" t="str">
        <f t="shared" si="24"/>
        <v>2</v>
      </c>
      <c r="AQ85" s="210" t="str">
        <f t="shared" si="24"/>
        <v>4</v>
      </c>
      <c r="AR85" s="210" t="str">
        <f t="shared" si="24"/>
        <v>2</v>
      </c>
      <c r="AS85" s="210" t="str">
        <f t="shared" si="24"/>
        <v>1</v>
      </c>
      <c r="AT85" s="210" t="str">
        <f t="shared" si="23"/>
        <v>1</v>
      </c>
      <c r="AU85" s="210" t="str">
        <f t="shared" si="23"/>
        <v>4</v>
      </c>
      <c r="AV85" s="210" t="str">
        <f t="shared" si="23"/>
        <v>2</v>
      </c>
      <c r="AW85" s="210" t="str">
        <f t="shared" si="25"/>
        <v>2</v>
      </c>
      <c r="AX85" s="210" t="str">
        <f t="shared" si="25"/>
        <v>3</v>
      </c>
      <c r="AY85" s="210" t="str">
        <f t="shared" si="25"/>
        <v>2</v>
      </c>
      <c r="AZ85" s="210" t="str">
        <f t="shared" si="25"/>
        <v>1</v>
      </c>
      <c r="BA85" s="210" t="str">
        <f t="shared" si="25"/>
        <v>3</v>
      </c>
      <c r="BB85" s="208"/>
    </row>
    <row r="86" spans="1:54" x14ac:dyDescent="0.2">
      <c r="A86" s="205">
        <v>1999</v>
      </c>
      <c r="B86" s="206" t="s">
        <v>4</v>
      </c>
      <c r="C86" s="206">
        <v>506747</v>
      </c>
      <c r="D86" s="206">
        <v>14107</v>
      </c>
      <c r="E86" s="206">
        <v>21036</v>
      </c>
      <c r="F86" s="206">
        <v>34960</v>
      </c>
      <c r="G86" s="206">
        <v>44997</v>
      </c>
      <c r="H86" s="206">
        <v>53663</v>
      </c>
      <c r="I86" s="206">
        <v>51580</v>
      </c>
      <c r="J86" s="206">
        <v>58039</v>
      </c>
      <c r="K86" s="206">
        <v>70564</v>
      </c>
      <c r="L86" s="206">
        <v>123704</v>
      </c>
      <c r="M86" s="206">
        <v>222202</v>
      </c>
      <c r="N86" s="206">
        <v>223922</v>
      </c>
      <c r="O86" s="206">
        <v>35480</v>
      </c>
      <c r="P86" s="206">
        <v>20285</v>
      </c>
      <c r="Q86" s="206">
        <v>136866</v>
      </c>
      <c r="R86" s="206">
        <v>113444</v>
      </c>
      <c r="S86" s="206">
        <v>38657</v>
      </c>
      <c r="T86" s="206">
        <v>21650</v>
      </c>
      <c r="U86" s="206">
        <v>29719</v>
      </c>
      <c r="V86" s="206">
        <v>30380</v>
      </c>
      <c r="W86" s="206">
        <v>26421</v>
      </c>
      <c r="X86" s="206">
        <v>17379</v>
      </c>
      <c r="Y86" s="206">
        <v>338089</v>
      </c>
      <c r="Z86" s="206">
        <v>2233891</v>
      </c>
      <c r="AC86" s="205">
        <v>1999</v>
      </c>
      <c r="AD86" s="206" t="s">
        <v>4</v>
      </c>
      <c r="AE86" s="210" t="str">
        <f t="shared" ref="AE86:AS102" si="26">+LEFT(C86,1)</f>
        <v>5</v>
      </c>
      <c r="AF86" s="210" t="str">
        <f t="shared" si="26"/>
        <v>1</v>
      </c>
      <c r="AG86" s="210" t="str">
        <f t="shared" si="26"/>
        <v>2</v>
      </c>
      <c r="AH86" s="210" t="str">
        <f t="shared" si="26"/>
        <v>3</v>
      </c>
      <c r="AI86" s="210" t="str">
        <f t="shared" si="26"/>
        <v>4</v>
      </c>
      <c r="AJ86" s="210" t="str">
        <f t="shared" si="26"/>
        <v>5</v>
      </c>
      <c r="AK86" s="210" t="str">
        <f t="shared" si="26"/>
        <v>5</v>
      </c>
      <c r="AL86" s="210" t="str">
        <f t="shared" si="26"/>
        <v>5</v>
      </c>
      <c r="AM86" s="210" t="str">
        <f t="shared" si="26"/>
        <v>7</v>
      </c>
      <c r="AN86" s="210" t="str">
        <f t="shared" si="26"/>
        <v>1</v>
      </c>
      <c r="AO86" s="210" t="str">
        <f t="shared" si="26"/>
        <v>2</v>
      </c>
      <c r="AP86" s="210" t="str">
        <f t="shared" si="26"/>
        <v>2</v>
      </c>
      <c r="AQ86" s="210" t="str">
        <f t="shared" si="26"/>
        <v>3</v>
      </c>
      <c r="AR86" s="210" t="str">
        <f t="shared" si="26"/>
        <v>2</v>
      </c>
      <c r="AS86" s="210" t="str">
        <f t="shared" si="26"/>
        <v>1</v>
      </c>
      <c r="AT86" s="210" t="str">
        <f t="shared" si="23"/>
        <v>1</v>
      </c>
      <c r="AU86" s="210" t="str">
        <f t="shared" si="23"/>
        <v>3</v>
      </c>
      <c r="AV86" s="210" t="str">
        <f t="shared" si="23"/>
        <v>2</v>
      </c>
      <c r="AW86" s="210" t="str">
        <f t="shared" si="25"/>
        <v>2</v>
      </c>
      <c r="AX86" s="210" t="str">
        <f t="shared" si="25"/>
        <v>3</v>
      </c>
      <c r="AY86" s="210" t="str">
        <f t="shared" si="25"/>
        <v>2</v>
      </c>
      <c r="AZ86" s="210" t="str">
        <f t="shared" si="25"/>
        <v>1</v>
      </c>
      <c r="BA86" s="210" t="str">
        <f t="shared" si="25"/>
        <v>3</v>
      </c>
      <c r="BB86" s="208"/>
    </row>
    <row r="87" spans="1:54" x14ac:dyDescent="0.2">
      <c r="A87" s="205">
        <v>1999</v>
      </c>
      <c r="B87" s="206" t="s">
        <v>5</v>
      </c>
      <c r="C87" s="206">
        <v>481937</v>
      </c>
      <c r="D87" s="206">
        <v>14251</v>
      </c>
      <c r="E87" s="206">
        <v>18933</v>
      </c>
      <c r="F87" s="206">
        <v>31292</v>
      </c>
      <c r="G87" s="206">
        <v>44832</v>
      </c>
      <c r="H87" s="206">
        <v>52895</v>
      </c>
      <c r="I87" s="206">
        <v>50799</v>
      </c>
      <c r="J87" s="206">
        <v>57781</v>
      </c>
      <c r="K87" s="206">
        <v>71581</v>
      </c>
      <c r="L87" s="206">
        <v>123233</v>
      </c>
      <c r="M87" s="206">
        <v>220486</v>
      </c>
      <c r="N87" s="206">
        <v>223825</v>
      </c>
      <c r="O87" s="206">
        <v>32749</v>
      </c>
      <c r="P87" s="206">
        <v>19600</v>
      </c>
      <c r="Q87" s="206">
        <v>135082</v>
      </c>
      <c r="R87" s="206">
        <v>113195</v>
      </c>
      <c r="S87" s="206">
        <v>37852</v>
      </c>
      <c r="T87" s="206">
        <v>21577</v>
      </c>
      <c r="U87" s="206">
        <v>28673</v>
      </c>
      <c r="V87" s="206">
        <v>29362</v>
      </c>
      <c r="W87" s="206">
        <v>25686</v>
      </c>
      <c r="X87" s="206">
        <v>17375</v>
      </c>
      <c r="Y87" s="206">
        <v>330766</v>
      </c>
      <c r="Z87" s="206">
        <v>2183762</v>
      </c>
      <c r="AC87" s="205">
        <v>1999</v>
      </c>
      <c r="AD87" s="206" t="s">
        <v>5</v>
      </c>
      <c r="AE87" s="210" t="str">
        <f t="shared" si="26"/>
        <v>4</v>
      </c>
      <c r="AF87" s="210" t="str">
        <f t="shared" si="26"/>
        <v>1</v>
      </c>
      <c r="AG87" s="210" t="str">
        <f t="shared" si="26"/>
        <v>1</v>
      </c>
      <c r="AH87" s="210" t="str">
        <f t="shared" si="26"/>
        <v>3</v>
      </c>
      <c r="AI87" s="210" t="str">
        <f t="shared" si="26"/>
        <v>4</v>
      </c>
      <c r="AJ87" s="210" t="str">
        <f t="shared" si="26"/>
        <v>5</v>
      </c>
      <c r="AK87" s="210" t="str">
        <f t="shared" si="26"/>
        <v>5</v>
      </c>
      <c r="AL87" s="210" t="str">
        <f t="shared" si="26"/>
        <v>5</v>
      </c>
      <c r="AM87" s="210" t="str">
        <f t="shared" si="26"/>
        <v>7</v>
      </c>
      <c r="AN87" s="210" t="str">
        <f t="shared" si="26"/>
        <v>1</v>
      </c>
      <c r="AO87" s="210" t="str">
        <f t="shared" si="26"/>
        <v>2</v>
      </c>
      <c r="AP87" s="210" t="str">
        <f t="shared" si="26"/>
        <v>2</v>
      </c>
      <c r="AQ87" s="210" t="str">
        <f t="shared" si="26"/>
        <v>3</v>
      </c>
      <c r="AR87" s="210" t="str">
        <f t="shared" si="26"/>
        <v>1</v>
      </c>
      <c r="AS87" s="210" t="str">
        <f t="shared" si="26"/>
        <v>1</v>
      </c>
      <c r="AT87" s="210" t="str">
        <f t="shared" si="23"/>
        <v>1</v>
      </c>
      <c r="AU87" s="210" t="str">
        <f t="shared" si="23"/>
        <v>3</v>
      </c>
      <c r="AV87" s="210" t="str">
        <f t="shared" si="23"/>
        <v>2</v>
      </c>
      <c r="AW87" s="210" t="str">
        <f t="shared" si="25"/>
        <v>2</v>
      </c>
      <c r="AX87" s="210" t="str">
        <f t="shared" si="25"/>
        <v>2</v>
      </c>
      <c r="AY87" s="210" t="str">
        <f t="shared" si="25"/>
        <v>2</v>
      </c>
      <c r="AZ87" s="210" t="str">
        <f t="shared" si="25"/>
        <v>1</v>
      </c>
      <c r="BA87" s="210" t="str">
        <f t="shared" si="25"/>
        <v>3</v>
      </c>
      <c r="BB87" s="208"/>
    </row>
    <row r="88" spans="1:54" x14ac:dyDescent="0.2">
      <c r="A88" s="205">
        <v>1999</v>
      </c>
      <c r="B88" s="206" t="s">
        <v>6</v>
      </c>
      <c r="C88" s="206">
        <v>500643</v>
      </c>
      <c r="D88" s="206">
        <v>16334</v>
      </c>
      <c r="E88" s="206">
        <v>15724</v>
      </c>
      <c r="F88" s="206">
        <v>32139</v>
      </c>
      <c r="G88" s="206">
        <v>45349</v>
      </c>
      <c r="H88" s="206">
        <v>52197</v>
      </c>
      <c r="I88" s="206">
        <v>51982</v>
      </c>
      <c r="J88" s="206">
        <v>59474</v>
      </c>
      <c r="K88" s="206">
        <v>71869</v>
      </c>
      <c r="L88" s="206">
        <v>126231</v>
      </c>
      <c r="M88" s="206">
        <v>223738</v>
      </c>
      <c r="N88" s="206">
        <v>223102</v>
      </c>
      <c r="O88" s="206">
        <v>33949</v>
      </c>
      <c r="P88" s="206">
        <v>19639</v>
      </c>
      <c r="Q88" s="206">
        <v>132697</v>
      </c>
      <c r="R88" s="206">
        <v>114021</v>
      </c>
      <c r="S88" s="206">
        <v>39298</v>
      </c>
      <c r="T88" s="206">
        <v>21655</v>
      </c>
      <c r="U88" s="206">
        <v>26148</v>
      </c>
      <c r="V88" s="206">
        <v>30084</v>
      </c>
      <c r="W88" s="206">
        <v>26968</v>
      </c>
      <c r="X88" s="206">
        <v>16343</v>
      </c>
      <c r="Y88" s="206">
        <v>325926</v>
      </c>
      <c r="Z88" s="206">
        <v>2205510</v>
      </c>
      <c r="AC88" s="205">
        <v>1999</v>
      </c>
      <c r="AD88" s="206" t="s">
        <v>6</v>
      </c>
      <c r="AE88" s="210" t="str">
        <f t="shared" si="26"/>
        <v>5</v>
      </c>
      <c r="AF88" s="210" t="str">
        <f t="shared" si="26"/>
        <v>1</v>
      </c>
      <c r="AG88" s="210" t="str">
        <f t="shared" si="26"/>
        <v>1</v>
      </c>
      <c r="AH88" s="210" t="str">
        <f t="shared" si="26"/>
        <v>3</v>
      </c>
      <c r="AI88" s="210" t="str">
        <f t="shared" si="26"/>
        <v>4</v>
      </c>
      <c r="AJ88" s="210" t="str">
        <f t="shared" si="26"/>
        <v>5</v>
      </c>
      <c r="AK88" s="210" t="str">
        <f t="shared" si="26"/>
        <v>5</v>
      </c>
      <c r="AL88" s="210" t="str">
        <f t="shared" si="26"/>
        <v>5</v>
      </c>
      <c r="AM88" s="210" t="str">
        <f t="shared" si="26"/>
        <v>7</v>
      </c>
      <c r="AN88" s="210" t="str">
        <f t="shared" si="26"/>
        <v>1</v>
      </c>
      <c r="AO88" s="210" t="str">
        <f t="shared" si="26"/>
        <v>2</v>
      </c>
      <c r="AP88" s="210" t="str">
        <f t="shared" si="26"/>
        <v>2</v>
      </c>
      <c r="AQ88" s="210" t="str">
        <f t="shared" si="26"/>
        <v>3</v>
      </c>
      <c r="AR88" s="210" t="str">
        <f t="shared" si="26"/>
        <v>1</v>
      </c>
      <c r="AS88" s="210" t="str">
        <f t="shared" si="26"/>
        <v>1</v>
      </c>
      <c r="AT88" s="210" t="str">
        <f t="shared" si="23"/>
        <v>1</v>
      </c>
      <c r="AU88" s="210" t="str">
        <f t="shared" si="23"/>
        <v>3</v>
      </c>
      <c r="AV88" s="210" t="str">
        <f t="shared" si="23"/>
        <v>2</v>
      </c>
      <c r="AW88" s="210" t="str">
        <f t="shared" si="25"/>
        <v>2</v>
      </c>
      <c r="AX88" s="210" t="str">
        <f t="shared" si="25"/>
        <v>3</v>
      </c>
      <c r="AY88" s="210" t="str">
        <f t="shared" si="25"/>
        <v>2</v>
      </c>
      <c r="AZ88" s="210" t="str">
        <f t="shared" si="25"/>
        <v>1</v>
      </c>
      <c r="BA88" s="210" t="str">
        <f t="shared" si="25"/>
        <v>3</v>
      </c>
      <c r="BB88" s="208"/>
    </row>
    <row r="89" spans="1:54" x14ac:dyDescent="0.2">
      <c r="A89" s="205">
        <v>1999</v>
      </c>
      <c r="B89" s="206" t="s">
        <v>7</v>
      </c>
      <c r="C89" s="206">
        <v>499713</v>
      </c>
      <c r="D89" s="206">
        <v>15486</v>
      </c>
      <c r="E89" s="206">
        <v>16721</v>
      </c>
      <c r="F89" s="206">
        <v>34255</v>
      </c>
      <c r="G89" s="206">
        <v>46218</v>
      </c>
      <c r="H89" s="206">
        <v>55086</v>
      </c>
      <c r="I89" s="206">
        <v>50089</v>
      </c>
      <c r="J89" s="206">
        <v>58733</v>
      </c>
      <c r="K89" s="206">
        <v>69410</v>
      </c>
      <c r="L89" s="206">
        <v>125137</v>
      </c>
      <c r="M89" s="206">
        <v>225170</v>
      </c>
      <c r="N89" s="206">
        <v>215558</v>
      </c>
      <c r="O89" s="206">
        <v>33529</v>
      </c>
      <c r="P89" s="206">
        <v>19243</v>
      </c>
      <c r="Q89" s="206">
        <v>130124</v>
      </c>
      <c r="R89" s="206">
        <v>110439</v>
      </c>
      <c r="S89" s="206">
        <v>39007</v>
      </c>
      <c r="T89" s="206">
        <v>21830</v>
      </c>
      <c r="U89" s="206">
        <v>27790</v>
      </c>
      <c r="V89" s="206">
        <v>29672</v>
      </c>
      <c r="W89" s="206">
        <v>26997</v>
      </c>
      <c r="X89" s="206">
        <v>17431</v>
      </c>
      <c r="Y89" s="206">
        <v>320436</v>
      </c>
      <c r="Z89" s="206">
        <v>2188074</v>
      </c>
      <c r="AC89" s="205">
        <v>1999</v>
      </c>
      <c r="AD89" s="206" t="s">
        <v>7</v>
      </c>
      <c r="AE89" s="210" t="str">
        <f t="shared" si="26"/>
        <v>4</v>
      </c>
      <c r="AF89" s="210" t="str">
        <f t="shared" si="26"/>
        <v>1</v>
      </c>
      <c r="AG89" s="210" t="str">
        <f t="shared" si="26"/>
        <v>1</v>
      </c>
      <c r="AH89" s="210" t="str">
        <f t="shared" si="26"/>
        <v>3</v>
      </c>
      <c r="AI89" s="210" t="str">
        <f t="shared" si="26"/>
        <v>4</v>
      </c>
      <c r="AJ89" s="210" t="str">
        <f t="shared" si="26"/>
        <v>5</v>
      </c>
      <c r="AK89" s="210" t="str">
        <f t="shared" si="26"/>
        <v>5</v>
      </c>
      <c r="AL89" s="210" t="str">
        <f t="shared" si="26"/>
        <v>5</v>
      </c>
      <c r="AM89" s="210" t="str">
        <f t="shared" si="26"/>
        <v>6</v>
      </c>
      <c r="AN89" s="210" t="str">
        <f t="shared" si="26"/>
        <v>1</v>
      </c>
      <c r="AO89" s="210" t="str">
        <f t="shared" si="26"/>
        <v>2</v>
      </c>
      <c r="AP89" s="210" t="str">
        <f t="shared" si="26"/>
        <v>2</v>
      </c>
      <c r="AQ89" s="210" t="str">
        <f t="shared" si="26"/>
        <v>3</v>
      </c>
      <c r="AR89" s="210" t="str">
        <f t="shared" si="26"/>
        <v>1</v>
      </c>
      <c r="AS89" s="210" t="str">
        <f t="shared" si="26"/>
        <v>1</v>
      </c>
      <c r="AT89" s="210" t="str">
        <f t="shared" si="23"/>
        <v>1</v>
      </c>
      <c r="AU89" s="210" t="str">
        <f t="shared" si="23"/>
        <v>3</v>
      </c>
      <c r="AV89" s="210" t="str">
        <f t="shared" si="23"/>
        <v>2</v>
      </c>
      <c r="AW89" s="210" t="str">
        <f t="shared" si="25"/>
        <v>2</v>
      </c>
      <c r="AX89" s="210" t="str">
        <f t="shared" si="25"/>
        <v>2</v>
      </c>
      <c r="AY89" s="210" t="str">
        <f t="shared" si="25"/>
        <v>2</v>
      </c>
      <c r="AZ89" s="210" t="str">
        <f t="shared" si="25"/>
        <v>1</v>
      </c>
      <c r="BA89" s="210" t="str">
        <f t="shared" si="25"/>
        <v>3</v>
      </c>
      <c r="BB89" s="208"/>
    </row>
    <row r="90" spans="1:54" x14ac:dyDescent="0.2">
      <c r="A90" s="205">
        <v>1999</v>
      </c>
      <c r="B90" s="206" t="s">
        <v>8</v>
      </c>
      <c r="C90" s="206">
        <v>491373</v>
      </c>
      <c r="D90" s="206">
        <v>15479</v>
      </c>
      <c r="E90" s="206">
        <v>16885</v>
      </c>
      <c r="F90" s="206">
        <v>36690</v>
      </c>
      <c r="G90" s="206">
        <v>50096</v>
      </c>
      <c r="H90" s="206">
        <v>58619</v>
      </c>
      <c r="I90" s="206">
        <v>54607</v>
      </c>
      <c r="J90" s="206">
        <v>62383</v>
      </c>
      <c r="K90" s="206">
        <v>75587</v>
      </c>
      <c r="L90" s="206">
        <v>131773</v>
      </c>
      <c r="M90" s="206">
        <v>233674</v>
      </c>
      <c r="N90" s="206">
        <v>232643</v>
      </c>
      <c r="O90" s="206">
        <v>37596</v>
      </c>
      <c r="P90" s="206">
        <v>22360</v>
      </c>
      <c r="Q90" s="206">
        <v>138827</v>
      </c>
      <c r="R90" s="206">
        <v>114334</v>
      </c>
      <c r="S90" s="206">
        <v>43281</v>
      </c>
      <c r="T90" s="206">
        <v>23413</v>
      </c>
      <c r="U90" s="206">
        <v>30386</v>
      </c>
      <c r="V90" s="206">
        <v>32426</v>
      </c>
      <c r="W90" s="206">
        <v>30331</v>
      </c>
      <c r="X90" s="206">
        <v>18845</v>
      </c>
      <c r="Y90" s="206">
        <v>335284</v>
      </c>
      <c r="Z90" s="206">
        <v>2286892</v>
      </c>
      <c r="AC90" s="205">
        <v>1999</v>
      </c>
      <c r="AD90" s="206" t="s">
        <v>8</v>
      </c>
      <c r="AE90" s="210" t="str">
        <f t="shared" si="26"/>
        <v>4</v>
      </c>
      <c r="AF90" s="210" t="str">
        <f t="shared" si="26"/>
        <v>1</v>
      </c>
      <c r="AG90" s="210" t="str">
        <f t="shared" si="26"/>
        <v>1</v>
      </c>
      <c r="AH90" s="210" t="str">
        <f t="shared" si="26"/>
        <v>3</v>
      </c>
      <c r="AI90" s="210" t="str">
        <f t="shared" si="26"/>
        <v>5</v>
      </c>
      <c r="AJ90" s="210" t="str">
        <f t="shared" si="26"/>
        <v>5</v>
      </c>
      <c r="AK90" s="210" t="str">
        <f t="shared" si="26"/>
        <v>5</v>
      </c>
      <c r="AL90" s="210" t="str">
        <f t="shared" si="26"/>
        <v>6</v>
      </c>
      <c r="AM90" s="210" t="str">
        <f t="shared" si="26"/>
        <v>7</v>
      </c>
      <c r="AN90" s="210" t="str">
        <f t="shared" si="26"/>
        <v>1</v>
      </c>
      <c r="AO90" s="210" t="str">
        <f t="shared" si="26"/>
        <v>2</v>
      </c>
      <c r="AP90" s="210" t="str">
        <f t="shared" si="26"/>
        <v>2</v>
      </c>
      <c r="AQ90" s="210" t="str">
        <f t="shared" si="26"/>
        <v>3</v>
      </c>
      <c r="AR90" s="210" t="str">
        <f t="shared" si="26"/>
        <v>2</v>
      </c>
      <c r="AS90" s="210" t="str">
        <f t="shared" si="26"/>
        <v>1</v>
      </c>
      <c r="AT90" s="210" t="str">
        <f t="shared" si="23"/>
        <v>1</v>
      </c>
      <c r="AU90" s="210" t="str">
        <f t="shared" si="23"/>
        <v>4</v>
      </c>
      <c r="AV90" s="210" t="str">
        <f t="shared" si="23"/>
        <v>2</v>
      </c>
      <c r="AW90" s="210" t="str">
        <f t="shared" si="25"/>
        <v>3</v>
      </c>
      <c r="AX90" s="210" t="str">
        <f t="shared" si="25"/>
        <v>3</v>
      </c>
      <c r="AY90" s="210" t="str">
        <f t="shared" si="25"/>
        <v>3</v>
      </c>
      <c r="AZ90" s="210" t="str">
        <f t="shared" si="25"/>
        <v>1</v>
      </c>
      <c r="BA90" s="210" t="str">
        <f t="shared" si="25"/>
        <v>3</v>
      </c>
      <c r="BB90" s="208"/>
    </row>
    <row r="91" spans="1:54" x14ac:dyDescent="0.2">
      <c r="A91" s="205">
        <v>1999</v>
      </c>
      <c r="B91" s="206" t="s">
        <v>9</v>
      </c>
      <c r="C91" s="206">
        <v>507961</v>
      </c>
      <c r="D91" s="206">
        <v>14323</v>
      </c>
      <c r="E91" s="206">
        <v>15000</v>
      </c>
      <c r="F91" s="206">
        <v>33228</v>
      </c>
      <c r="G91" s="206">
        <v>46277</v>
      </c>
      <c r="H91" s="206">
        <v>53967</v>
      </c>
      <c r="I91" s="206">
        <v>50941</v>
      </c>
      <c r="J91" s="206">
        <v>57722</v>
      </c>
      <c r="K91" s="206">
        <v>72266</v>
      </c>
      <c r="L91" s="206">
        <v>126654</v>
      </c>
      <c r="M91" s="206">
        <v>226634</v>
      </c>
      <c r="N91" s="206">
        <v>225515</v>
      </c>
      <c r="O91" s="206">
        <v>36215</v>
      </c>
      <c r="P91" s="206">
        <v>21222</v>
      </c>
      <c r="Q91" s="206">
        <v>134744</v>
      </c>
      <c r="R91" s="206">
        <v>111017</v>
      </c>
      <c r="S91" s="206">
        <v>41306</v>
      </c>
      <c r="T91" s="206">
        <v>21406</v>
      </c>
      <c r="U91" s="206">
        <v>29809</v>
      </c>
      <c r="V91" s="206">
        <v>31709</v>
      </c>
      <c r="W91" s="206">
        <v>28228</v>
      </c>
      <c r="X91" s="206">
        <v>17083</v>
      </c>
      <c r="Y91" s="206">
        <v>334029</v>
      </c>
      <c r="Z91" s="206">
        <v>2237256</v>
      </c>
      <c r="AC91" s="205">
        <v>1999</v>
      </c>
      <c r="AD91" s="206" t="s">
        <v>9</v>
      </c>
      <c r="AE91" s="210" t="str">
        <f t="shared" si="26"/>
        <v>5</v>
      </c>
      <c r="AF91" s="210" t="str">
        <f t="shared" si="26"/>
        <v>1</v>
      </c>
      <c r="AG91" s="210" t="str">
        <f t="shared" si="26"/>
        <v>1</v>
      </c>
      <c r="AH91" s="210" t="str">
        <f t="shared" si="26"/>
        <v>3</v>
      </c>
      <c r="AI91" s="210" t="str">
        <f t="shared" si="26"/>
        <v>4</v>
      </c>
      <c r="AJ91" s="210" t="str">
        <f t="shared" si="26"/>
        <v>5</v>
      </c>
      <c r="AK91" s="210" t="str">
        <f t="shared" si="26"/>
        <v>5</v>
      </c>
      <c r="AL91" s="210" t="str">
        <f t="shared" si="26"/>
        <v>5</v>
      </c>
      <c r="AM91" s="210" t="str">
        <f t="shared" si="26"/>
        <v>7</v>
      </c>
      <c r="AN91" s="210" t="str">
        <f t="shared" si="26"/>
        <v>1</v>
      </c>
      <c r="AO91" s="210" t="str">
        <f t="shared" si="26"/>
        <v>2</v>
      </c>
      <c r="AP91" s="210" t="str">
        <f t="shared" si="26"/>
        <v>2</v>
      </c>
      <c r="AQ91" s="210" t="str">
        <f t="shared" si="26"/>
        <v>3</v>
      </c>
      <c r="AR91" s="210" t="str">
        <f t="shared" si="26"/>
        <v>2</v>
      </c>
      <c r="AS91" s="210" t="str">
        <f t="shared" si="26"/>
        <v>1</v>
      </c>
      <c r="AT91" s="210" t="str">
        <f t="shared" si="23"/>
        <v>1</v>
      </c>
      <c r="AU91" s="210" t="str">
        <f t="shared" si="23"/>
        <v>4</v>
      </c>
      <c r="AV91" s="210" t="str">
        <f t="shared" si="23"/>
        <v>2</v>
      </c>
      <c r="AW91" s="210" t="str">
        <f t="shared" si="25"/>
        <v>2</v>
      </c>
      <c r="AX91" s="210" t="str">
        <f t="shared" si="25"/>
        <v>3</v>
      </c>
      <c r="AY91" s="210" t="str">
        <f t="shared" si="25"/>
        <v>2</v>
      </c>
      <c r="AZ91" s="210" t="str">
        <f t="shared" si="25"/>
        <v>1</v>
      </c>
      <c r="BA91" s="210" t="str">
        <f t="shared" si="25"/>
        <v>3</v>
      </c>
      <c r="BB91" s="208"/>
    </row>
    <row r="92" spans="1:54" x14ac:dyDescent="0.2">
      <c r="A92" s="205">
        <v>1999</v>
      </c>
      <c r="B92" s="206" t="s">
        <v>10</v>
      </c>
      <c r="C92" s="206">
        <v>487219</v>
      </c>
      <c r="D92" s="206">
        <v>15568</v>
      </c>
      <c r="E92" s="206">
        <v>15858</v>
      </c>
      <c r="F92" s="206">
        <v>35479</v>
      </c>
      <c r="G92" s="206">
        <v>48918</v>
      </c>
      <c r="H92" s="206">
        <v>57414</v>
      </c>
      <c r="I92" s="206">
        <v>53566</v>
      </c>
      <c r="J92" s="206">
        <v>60959</v>
      </c>
      <c r="K92" s="206">
        <v>75563</v>
      </c>
      <c r="L92" s="206">
        <v>126587</v>
      </c>
      <c r="M92" s="206">
        <v>228029</v>
      </c>
      <c r="N92" s="206">
        <v>227552</v>
      </c>
      <c r="O92" s="206">
        <v>38760</v>
      </c>
      <c r="P92" s="206">
        <v>21524</v>
      </c>
      <c r="Q92" s="206">
        <v>133570</v>
      </c>
      <c r="R92" s="206">
        <v>109871</v>
      </c>
      <c r="S92" s="206">
        <v>43490</v>
      </c>
      <c r="T92" s="206">
        <v>22408</v>
      </c>
      <c r="U92" s="206">
        <v>31253</v>
      </c>
      <c r="V92" s="206">
        <v>32699</v>
      </c>
      <c r="W92" s="206">
        <v>29222</v>
      </c>
      <c r="X92" s="206">
        <v>18603</v>
      </c>
      <c r="Y92" s="206">
        <v>337086</v>
      </c>
      <c r="Z92" s="206">
        <v>2251198</v>
      </c>
      <c r="AC92" s="205">
        <v>1999</v>
      </c>
      <c r="AD92" s="206" t="s">
        <v>10</v>
      </c>
      <c r="AE92" s="210" t="str">
        <f t="shared" si="26"/>
        <v>4</v>
      </c>
      <c r="AF92" s="210" t="str">
        <f t="shared" si="26"/>
        <v>1</v>
      </c>
      <c r="AG92" s="210" t="str">
        <f t="shared" si="26"/>
        <v>1</v>
      </c>
      <c r="AH92" s="210" t="str">
        <f t="shared" si="26"/>
        <v>3</v>
      </c>
      <c r="AI92" s="210" t="str">
        <f t="shared" si="26"/>
        <v>4</v>
      </c>
      <c r="AJ92" s="210" t="str">
        <f t="shared" si="26"/>
        <v>5</v>
      </c>
      <c r="AK92" s="210" t="str">
        <f t="shared" si="26"/>
        <v>5</v>
      </c>
      <c r="AL92" s="210" t="str">
        <f t="shared" si="26"/>
        <v>6</v>
      </c>
      <c r="AM92" s="210" t="str">
        <f t="shared" si="26"/>
        <v>7</v>
      </c>
      <c r="AN92" s="210" t="str">
        <f t="shared" si="26"/>
        <v>1</v>
      </c>
      <c r="AO92" s="210" t="str">
        <f t="shared" si="26"/>
        <v>2</v>
      </c>
      <c r="AP92" s="210" t="str">
        <f t="shared" si="26"/>
        <v>2</v>
      </c>
      <c r="AQ92" s="210" t="str">
        <f t="shared" si="26"/>
        <v>3</v>
      </c>
      <c r="AR92" s="210" t="str">
        <f t="shared" si="26"/>
        <v>2</v>
      </c>
      <c r="AS92" s="210" t="str">
        <f t="shared" si="26"/>
        <v>1</v>
      </c>
      <c r="AT92" s="210" t="str">
        <f t="shared" si="23"/>
        <v>1</v>
      </c>
      <c r="AU92" s="210" t="str">
        <f t="shared" si="23"/>
        <v>4</v>
      </c>
      <c r="AV92" s="210" t="str">
        <f t="shared" si="23"/>
        <v>2</v>
      </c>
      <c r="AW92" s="210" t="str">
        <f t="shared" si="25"/>
        <v>3</v>
      </c>
      <c r="AX92" s="210" t="str">
        <f t="shared" si="25"/>
        <v>3</v>
      </c>
      <c r="AY92" s="210" t="str">
        <f t="shared" si="25"/>
        <v>2</v>
      </c>
      <c r="AZ92" s="210" t="str">
        <f t="shared" si="25"/>
        <v>1</v>
      </c>
      <c r="BA92" s="210" t="str">
        <f t="shared" si="25"/>
        <v>3</v>
      </c>
      <c r="BB92" s="208"/>
    </row>
    <row r="93" spans="1:54" x14ac:dyDescent="0.2">
      <c r="A93" s="205">
        <v>1999</v>
      </c>
      <c r="B93" s="206" t="s">
        <v>11</v>
      </c>
      <c r="C93" s="206">
        <v>466035</v>
      </c>
      <c r="D93" s="206">
        <v>13866</v>
      </c>
      <c r="E93" s="206">
        <v>15211</v>
      </c>
      <c r="F93" s="206">
        <v>35338</v>
      </c>
      <c r="G93" s="206">
        <v>44110</v>
      </c>
      <c r="H93" s="206">
        <v>52527</v>
      </c>
      <c r="I93" s="206">
        <v>49003</v>
      </c>
      <c r="J93" s="206">
        <v>56469</v>
      </c>
      <c r="K93" s="206">
        <v>70626</v>
      </c>
      <c r="L93" s="206">
        <v>119167</v>
      </c>
      <c r="M93" s="206">
        <v>215654</v>
      </c>
      <c r="N93" s="206">
        <v>217051</v>
      </c>
      <c r="O93" s="206">
        <v>35847</v>
      </c>
      <c r="P93" s="206">
        <v>19856</v>
      </c>
      <c r="Q93" s="206">
        <v>125605</v>
      </c>
      <c r="R93" s="206">
        <v>105434</v>
      </c>
      <c r="S93" s="206">
        <v>41257</v>
      </c>
      <c r="T93" s="206">
        <v>21544</v>
      </c>
      <c r="U93" s="206">
        <v>27553</v>
      </c>
      <c r="V93" s="206">
        <v>30477</v>
      </c>
      <c r="W93" s="206">
        <v>26959</v>
      </c>
      <c r="X93" s="206">
        <v>17405</v>
      </c>
      <c r="Y93" s="206">
        <v>329828</v>
      </c>
      <c r="Z93" s="206">
        <v>2136822</v>
      </c>
      <c r="AC93" s="205">
        <v>1999</v>
      </c>
      <c r="AD93" s="206" t="s">
        <v>11</v>
      </c>
      <c r="AE93" s="210" t="str">
        <f t="shared" si="26"/>
        <v>4</v>
      </c>
      <c r="AF93" s="210" t="str">
        <f t="shared" si="26"/>
        <v>1</v>
      </c>
      <c r="AG93" s="210" t="str">
        <f t="shared" si="26"/>
        <v>1</v>
      </c>
      <c r="AH93" s="210" t="str">
        <f t="shared" si="26"/>
        <v>3</v>
      </c>
      <c r="AI93" s="210" t="str">
        <f t="shared" si="26"/>
        <v>4</v>
      </c>
      <c r="AJ93" s="210" t="str">
        <f t="shared" si="26"/>
        <v>5</v>
      </c>
      <c r="AK93" s="210" t="str">
        <f t="shared" si="26"/>
        <v>4</v>
      </c>
      <c r="AL93" s="210" t="str">
        <f t="shared" si="26"/>
        <v>5</v>
      </c>
      <c r="AM93" s="210" t="str">
        <f t="shared" si="26"/>
        <v>7</v>
      </c>
      <c r="AN93" s="210" t="str">
        <f t="shared" si="26"/>
        <v>1</v>
      </c>
      <c r="AO93" s="210" t="str">
        <f t="shared" si="26"/>
        <v>2</v>
      </c>
      <c r="AP93" s="210" t="str">
        <f t="shared" si="26"/>
        <v>2</v>
      </c>
      <c r="AQ93" s="210" t="str">
        <f t="shared" si="26"/>
        <v>3</v>
      </c>
      <c r="AR93" s="210" t="str">
        <f t="shared" si="26"/>
        <v>1</v>
      </c>
      <c r="AS93" s="210" t="str">
        <f t="shared" si="26"/>
        <v>1</v>
      </c>
      <c r="AT93" s="210" t="str">
        <f t="shared" si="23"/>
        <v>1</v>
      </c>
      <c r="AU93" s="210" t="str">
        <f t="shared" si="23"/>
        <v>4</v>
      </c>
      <c r="AV93" s="210" t="str">
        <f t="shared" si="23"/>
        <v>2</v>
      </c>
      <c r="AW93" s="210" t="str">
        <f t="shared" si="25"/>
        <v>2</v>
      </c>
      <c r="AX93" s="210" t="str">
        <f t="shared" si="25"/>
        <v>3</v>
      </c>
      <c r="AY93" s="210" t="str">
        <f t="shared" si="25"/>
        <v>2</v>
      </c>
      <c r="AZ93" s="210" t="str">
        <f t="shared" si="25"/>
        <v>1</v>
      </c>
      <c r="BA93" s="210" t="str">
        <f t="shared" si="25"/>
        <v>3</v>
      </c>
      <c r="BB93" s="208"/>
    </row>
    <row r="94" spans="1:54" x14ac:dyDescent="0.2">
      <c r="A94" s="205">
        <v>2000</v>
      </c>
      <c r="B94" s="206" t="s">
        <v>12</v>
      </c>
      <c r="C94" s="206">
        <v>395712</v>
      </c>
      <c r="D94" s="206">
        <v>12418</v>
      </c>
      <c r="E94" s="206">
        <v>14740</v>
      </c>
      <c r="F94" s="206">
        <v>27759</v>
      </c>
      <c r="G94" s="206">
        <v>35229</v>
      </c>
      <c r="H94" s="206">
        <v>39553</v>
      </c>
      <c r="I94" s="206">
        <v>42418</v>
      </c>
      <c r="J94" s="206">
        <v>45486</v>
      </c>
      <c r="K94" s="206">
        <v>56234</v>
      </c>
      <c r="L94" s="206">
        <v>100038</v>
      </c>
      <c r="M94" s="206">
        <v>176384</v>
      </c>
      <c r="N94" s="206">
        <v>176606</v>
      </c>
      <c r="O94" s="206">
        <v>29690</v>
      </c>
      <c r="P94" s="206">
        <v>16842</v>
      </c>
      <c r="Q94" s="206">
        <v>103095</v>
      </c>
      <c r="R94" s="206">
        <v>87051</v>
      </c>
      <c r="S94" s="206">
        <v>33554</v>
      </c>
      <c r="T94" s="206">
        <v>17508</v>
      </c>
      <c r="U94" s="206">
        <v>20426</v>
      </c>
      <c r="V94" s="206">
        <v>26021</v>
      </c>
      <c r="W94" s="206">
        <v>22304</v>
      </c>
      <c r="X94" s="206">
        <v>12771</v>
      </c>
      <c r="Y94" s="206">
        <v>281872</v>
      </c>
      <c r="Z94" s="206">
        <v>1773711</v>
      </c>
      <c r="AC94" s="205">
        <v>2000</v>
      </c>
      <c r="AD94" s="206" t="s">
        <v>12</v>
      </c>
      <c r="AE94" s="210" t="str">
        <f t="shared" si="26"/>
        <v>3</v>
      </c>
      <c r="AF94" s="210" t="str">
        <f t="shared" si="26"/>
        <v>1</v>
      </c>
      <c r="AG94" s="210" t="str">
        <f t="shared" si="26"/>
        <v>1</v>
      </c>
      <c r="AH94" s="210" t="str">
        <f t="shared" si="26"/>
        <v>2</v>
      </c>
      <c r="AI94" s="210" t="str">
        <f t="shared" si="26"/>
        <v>3</v>
      </c>
      <c r="AJ94" s="210" t="str">
        <f t="shared" si="26"/>
        <v>3</v>
      </c>
      <c r="AK94" s="210" t="str">
        <f t="shared" si="26"/>
        <v>4</v>
      </c>
      <c r="AL94" s="210" t="str">
        <f t="shared" si="26"/>
        <v>4</v>
      </c>
      <c r="AM94" s="210" t="str">
        <f t="shared" si="26"/>
        <v>5</v>
      </c>
      <c r="AN94" s="210" t="str">
        <f t="shared" si="26"/>
        <v>1</v>
      </c>
      <c r="AO94" s="210" t="str">
        <f t="shared" si="26"/>
        <v>1</v>
      </c>
      <c r="AP94" s="210" t="str">
        <f t="shared" si="26"/>
        <v>1</v>
      </c>
      <c r="AQ94" s="210" t="str">
        <f t="shared" si="26"/>
        <v>2</v>
      </c>
      <c r="AR94" s="210" t="str">
        <f t="shared" si="26"/>
        <v>1</v>
      </c>
      <c r="AS94" s="210" t="str">
        <f t="shared" si="26"/>
        <v>1</v>
      </c>
      <c r="AT94" s="210" t="str">
        <f t="shared" si="23"/>
        <v>8</v>
      </c>
      <c r="AU94" s="210" t="str">
        <f t="shared" si="23"/>
        <v>3</v>
      </c>
      <c r="AV94" s="210" t="str">
        <f t="shared" si="23"/>
        <v>1</v>
      </c>
      <c r="AW94" s="210" t="str">
        <f t="shared" si="25"/>
        <v>2</v>
      </c>
      <c r="AX94" s="210" t="str">
        <f t="shared" si="25"/>
        <v>2</v>
      </c>
      <c r="AY94" s="210" t="str">
        <f t="shared" si="25"/>
        <v>2</v>
      </c>
      <c r="AZ94" s="210" t="str">
        <f t="shared" si="25"/>
        <v>1</v>
      </c>
      <c r="BA94" s="210" t="str">
        <f t="shared" si="25"/>
        <v>2</v>
      </c>
      <c r="BB94" s="208"/>
    </row>
    <row r="95" spans="1:54" x14ac:dyDescent="0.2">
      <c r="A95" s="205">
        <v>2000</v>
      </c>
      <c r="B95" s="206" t="s">
        <v>13</v>
      </c>
      <c r="C95" s="206">
        <v>395389</v>
      </c>
      <c r="D95" s="206">
        <v>14487</v>
      </c>
      <c r="E95" s="206">
        <v>17173</v>
      </c>
      <c r="F95" s="206">
        <v>30392</v>
      </c>
      <c r="G95" s="206">
        <v>39123</v>
      </c>
      <c r="H95" s="206">
        <v>45058</v>
      </c>
      <c r="I95" s="206">
        <v>47730</v>
      </c>
      <c r="J95" s="206">
        <v>50919</v>
      </c>
      <c r="K95" s="206">
        <v>63320</v>
      </c>
      <c r="L95" s="206">
        <v>98377</v>
      </c>
      <c r="M95" s="206">
        <v>175877</v>
      </c>
      <c r="N95" s="206">
        <v>182797</v>
      </c>
      <c r="O95" s="206">
        <v>34463</v>
      </c>
      <c r="P95" s="206">
        <v>18684</v>
      </c>
      <c r="Q95" s="206">
        <v>107859</v>
      </c>
      <c r="R95" s="206">
        <v>86320</v>
      </c>
      <c r="S95" s="206">
        <v>38364</v>
      </c>
      <c r="T95" s="206">
        <v>20213</v>
      </c>
      <c r="U95" s="206">
        <v>27467</v>
      </c>
      <c r="V95" s="206">
        <v>30053</v>
      </c>
      <c r="W95" s="206">
        <v>25215</v>
      </c>
      <c r="X95" s="206">
        <v>16592</v>
      </c>
      <c r="Y95" s="206">
        <v>285433</v>
      </c>
      <c r="Z95" s="206">
        <v>1851305</v>
      </c>
      <c r="AC95" s="205">
        <v>2000</v>
      </c>
      <c r="AD95" s="206" t="s">
        <v>13</v>
      </c>
      <c r="AE95" s="210" t="str">
        <f t="shared" si="26"/>
        <v>3</v>
      </c>
      <c r="AF95" s="210" t="str">
        <f t="shared" si="26"/>
        <v>1</v>
      </c>
      <c r="AG95" s="210" t="str">
        <f t="shared" si="26"/>
        <v>1</v>
      </c>
      <c r="AH95" s="210" t="str">
        <f t="shared" si="26"/>
        <v>3</v>
      </c>
      <c r="AI95" s="210" t="str">
        <f t="shared" si="26"/>
        <v>3</v>
      </c>
      <c r="AJ95" s="210" t="str">
        <f t="shared" si="26"/>
        <v>4</v>
      </c>
      <c r="AK95" s="210" t="str">
        <f t="shared" si="26"/>
        <v>4</v>
      </c>
      <c r="AL95" s="210" t="str">
        <f t="shared" si="26"/>
        <v>5</v>
      </c>
      <c r="AM95" s="210" t="str">
        <f t="shared" si="26"/>
        <v>6</v>
      </c>
      <c r="AN95" s="210" t="str">
        <f t="shared" si="26"/>
        <v>9</v>
      </c>
      <c r="AO95" s="210" t="str">
        <f t="shared" si="26"/>
        <v>1</v>
      </c>
      <c r="AP95" s="210" t="str">
        <f t="shared" si="26"/>
        <v>1</v>
      </c>
      <c r="AQ95" s="210" t="str">
        <f t="shared" si="26"/>
        <v>3</v>
      </c>
      <c r="AR95" s="210" t="str">
        <f t="shared" si="26"/>
        <v>1</v>
      </c>
      <c r="AS95" s="210" t="str">
        <f t="shared" si="26"/>
        <v>1</v>
      </c>
      <c r="AT95" s="210" t="str">
        <f t="shared" si="23"/>
        <v>8</v>
      </c>
      <c r="AU95" s="210" t="str">
        <f t="shared" si="23"/>
        <v>3</v>
      </c>
      <c r="AV95" s="210" t="str">
        <f t="shared" si="23"/>
        <v>2</v>
      </c>
      <c r="AW95" s="210" t="str">
        <f t="shared" si="25"/>
        <v>2</v>
      </c>
      <c r="AX95" s="210" t="str">
        <f t="shared" si="25"/>
        <v>3</v>
      </c>
      <c r="AY95" s="210" t="str">
        <f t="shared" si="25"/>
        <v>2</v>
      </c>
      <c r="AZ95" s="210" t="str">
        <f t="shared" si="25"/>
        <v>1</v>
      </c>
      <c r="BA95" s="210" t="str">
        <f t="shared" si="25"/>
        <v>2</v>
      </c>
      <c r="BB95" s="208"/>
    </row>
    <row r="96" spans="1:54" x14ac:dyDescent="0.2">
      <c r="A96" s="205">
        <v>2000</v>
      </c>
      <c r="B96" s="206" t="s">
        <v>14</v>
      </c>
      <c r="C96" s="206">
        <v>476694</v>
      </c>
      <c r="D96" s="206">
        <v>19025</v>
      </c>
      <c r="E96" s="206">
        <v>22463</v>
      </c>
      <c r="F96" s="206">
        <v>36636</v>
      </c>
      <c r="G96" s="206">
        <v>50374</v>
      </c>
      <c r="H96" s="206">
        <v>62550</v>
      </c>
      <c r="I96" s="206">
        <v>58131</v>
      </c>
      <c r="J96" s="206">
        <v>66409</v>
      </c>
      <c r="K96" s="206">
        <v>82159</v>
      </c>
      <c r="L96" s="206">
        <v>121179</v>
      </c>
      <c r="M96" s="206">
        <v>231297</v>
      </c>
      <c r="N96" s="206">
        <v>230038</v>
      </c>
      <c r="O96" s="206">
        <v>44108</v>
      </c>
      <c r="P96" s="206">
        <v>23345</v>
      </c>
      <c r="Q96" s="206">
        <v>136217</v>
      </c>
      <c r="R96" s="206">
        <v>106838</v>
      </c>
      <c r="S96" s="206">
        <v>48116</v>
      </c>
      <c r="T96" s="206">
        <v>25475</v>
      </c>
      <c r="U96" s="206">
        <v>33592</v>
      </c>
      <c r="V96" s="206">
        <v>35946</v>
      </c>
      <c r="W96" s="206">
        <v>32023</v>
      </c>
      <c r="X96" s="206">
        <v>31113</v>
      </c>
      <c r="Y96" s="206">
        <v>328489</v>
      </c>
      <c r="Z96" s="206">
        <v>2302217</v>
      </c>
      <c r="AC96" s="205">
        <v>2000</v>
      </c>
      <c r="AD96" s="206" t="s">
        <v>14</v>
      </c>
      <c r="AE96" s="210" t="str">
        <f t="shared" si="26"/>
        <v>4</v>
      </c>
      <c r="AF96" s="210" t="str">
        <f t="shared" si="26"/>
        <v>1</v>
      </c>
      <c r="AG96" s="210" t="str">
        <f t="shared" si="26"/>
        <v>2</v>
      </c>
      <c r="AH96" s="210" t="str">
        <f t="shared" si="26"/>
        <v>3</v>
      </c>
      <c r="AI96" s="210" t="str">
        <f t="shared" si="26"/>
        <v>5</v>
      </c>
      <c r="AJ96" s="210" t="str">
        <f t="shared" si="26"/>
        <v>6</v>
      </c>
      <c r="AK96" s="210" t="str">
        <f t="shared" si="26"/>
        <v>5</v>
      </c>
      <c r="AL96" s="210" t="str">
        <f t="shared" si="26"/>
        <v>6</v>
      </c>
      <c r="AM96" s="210" t="str">
        <f t="shared" si="26"/>
        <v>8</v>
      </c>
      <c r="AN96" s="210" t="str">
        <f t="shared" si="26"/>
        <v>1</v>
      </c>
      <c r="AO96" s="210" t="str">
        <f t="shared" si="26"/>
        <v>2</v>
      </c>
      <c r="AP96" s="210" t="str">
        <f t="shared" si="26"/>
        <v>2</v>
      </c>
      <c r="AQ96" s="210" t="str">
        <f t="shared" si="26"/>
        <v>4</v>
      </c>
      <c r="AR96" s="210" t="str">
        <f t="shared" si="26"/>
        <v>2</v>
      </c>
      <c r="AS96" s="210" t="str">
        <f t="shared" si="26"/>
        <v>1</v>
      </c>
      <c r="AT96" s="210" t="str">
        <f t="shared" si="23"/>
        <v>1</v>
      </c>
      <c r="AU96" s="210" t="str">
        <f t="shared" si="23"/>
        <v>4</v>
      </c>
      <c r="AV96" s="210" t="str">
        <f t="shared" si="23"/>
        <v>2</v>
      </c>
      <c r="AW96" s="210" t="str">
        <f t="shared" si="25"/>
        <v>3</v>
      </c>
      <c r="AX96" s="210" t="str">
        <f t="shared" si="25"/>
        <v>3</v>
      </c>
      <c r="AY96" s="210" t="str">
        <f t="shared" si="25"/>
        <v>3</v>
      </c>
      <c r="AZ96" s="210" t="str">
        <f t="shared" si="25"/>
        <v>3</v>
      </c>
      <c r="BA96" s="210" t="str">
        <f t="shared" si="25"/>
        <v>3</v>
      </c>
      <c r="BB96" s="208"/>
    </row>
    <row r="97" spans="1:54" x14ac:dyDescent="0.2">
      <c r="A97" s="205">
        <v>2000</v>
      </c>
      <c r="B97" s="206" t="s">
        <v>15</v>
      </c>
      <c r="C97" s="206">
        <v>475991</v>
      </c>
      <c r="D97" s="206">
        <v>17255</v>
      </c>
      <c r="E97" s="206">
        <v>19191</v>
      </c>
      <c r="F97" s="206">
        <v>31637</v>
      </c>
      <c r="G97" s="206">
        <v>42279</v>
      </c>
      <c r="H97" s="206">
        <v>53502</v>
      </c>
      <c r="I97" s="206">
        <v>50191</v>
      </c>
      <c r="J97" s="206">
        <v>57940</v>
      </c>
      <c r="K97" s="206">
        <v>70349</v>
      </c>
      <c r="L97" s="206">
        <v>108716</v>
      </c>
      <c r="M97" s="206">
        <v>208692</v>
      </c>
      <c r="N97" s="206">
        <v>206841</v>
      </c>
      <c r="O97" s="206">
        <v>36227</v>
      </c>
      <c r="P97" s="206">
        <v>20250</v>
      </c>
      <c r="Q97" s="206">
        <v>122626</v>
      </c>
      <c r="R97" s="206">
        <v>93627</v>
      </c>
      <c r="S97" s="206">
        <v>40808</v>
      </c>
      <c r="T97" s="206">
        <v>21210</v>
      </c>
      <c r="U97" s="206">
        <v>27609</v>
      </c>
      <c r="V97" s="206">
        <v>30489</v>
      </c>
      <c r="W97" s="206">
        <v>27980</v>
      </c>
      <c r="X97" s="206">
        <v>18386</v>
      </c>
      <c r="Y97" s="206">
        <v>301275</v>
      </c>
      <c r="Z97" s="206">
        <v>2083071</v>
      </c>
      <c r="AC97" s="205">
        <v>2000</v>
      </c>
      <c r="AD97" s="206" t="s">
        <v>15</v>
      </c>
      <c r="AE97" s="210" t="str">
        <f t="shared" si="26"/>
        <v>4</v>
      </c>
      <c r="AF97" s="210" t="str">
        <f t="shared" si="26"/>
        <v>1</v>
      </c>
      <c r="AG97" s="210" t="str">
        <f t="shared" si="26"/>
        <v>1</v>
      </c>
      <c r="AH97" s="210" t="str">
        <f t="shared" si="26"/>
        <v>3</v>
      </c>
      <c r="AI97" s="210" t="str">
        <f t="shared" si="26"/>
        <v>4</v>
      </c>
      <c r="AJ97" s="210" t="str">
        <f t="shared" si="26"/>
        <v>5</v>
      </c>
      <c r="AK97" s="210" t="str">
        <f t="shared" si="26"/>
        <v>5</v>
      </c>
      <c r="AL97" s="210" t="str">
        <f t="shared" si="26"/>
        <v>5</v>
      </c>
      <c r="AM97" s="210" t="str">
        <f t="shared" si="26"/>
        <v>7</v>
      </c>
      <c r="AN97" s="210" t="str">
        <f t="shared" si="26"/>
        <v>1</v>
      </c>
      <c r="AO97" s="210" t="str">
        <f t="shared" si="26"/>
        <v>2</v>
      </c>
      <c r="AP97" s="210" t="str">
        <f t="shared" si="26"/>
        <v>2</v>
      </c>
      <c r="AQ97" s="210" t="str">
        <f t="shared" si="26"/>
        <v>3</v>
      </c>
      <c r="AR97" s="210" t="str">
        <f t="shared" si="26"/>
        <v>2</v>
      </c>
      <c r="AS97" s="210" t="str">
        <f t="shared" si="26"/>
        <v>1</v>
      </c>
      <c r="AT97" s="210" t="str">
        <f t="shared" si="23"/>
        <v>9</v>
      </c>
      <c r="AU97" s="210" t="str">
        <f t="shared" si="23"/>
        <v>4</v>
      </c>
      <c r="AV97" s="210" t="str">
        <f t="shared" si="23"/>
        <v>2</v>
      </c>
      <c r="AW97" s="210" t="str">
        <f t="shared" si="25"/>
        <v>2</v>
      </c>
      <c r="AX97" s="210" t="str">
        <f t="shared" si="25"/>
        <v>3</v>
      </c>
      <c r="AY97" s="210" t="str">
        <f t="shared" si="25"/>
        <v>2</v>
      </c>
      <c r="AZ97" s="210" t="str">
        <f t="shared" si="25"/>
        <v>1</v>
      </c>
      <c r="BA97" s="210" t="str">
        <f t="shared" si="25"/>
        <v>3</v>
      </c>
      <c r="BB97" s="208"/>
    </row>
    <row r="98" spans="1:54" x14ac:dyDescent="0.2">
      <c r="A98" s="205">
        <v>2000</v>
      </c>
      <c r="B98" s="206" t="s">
        <v>4</v>
      </c>
      <c r="C98" s="206">
        <v>487234</v>
      </c>
      <c r="D98" s="206">
        <v>16685</v>
      </c>
      <c r="E98" s="206">
        <v>19657</v>
      </c>
      <c r="F98" s="206">
        <v>33634</v>
      </c>
      <c r="G98" s="206">
        <v>47656</v>
      </c>
      <c r="H98" s="206">
        <v>56828</v>
      </c>
      <c r="I98" s="206">
        <v>50391</v>
      </c>
      <c r="J98" s="206">
        <v>62308</v>
      </c>
      <c r="K98" s="206">
        <v>74073</v>
      </c>
      <c r="L98" s="206">
        <v>113002</v>
      </c>
      <c r="M98" s="206">
        <v>222204</v>
      </c>
      <c r="N98" s="206">
        <v>215435</v>
      </c>
      <c r="O98" s="206">
        <v>35986</v>
      </c>
      <c r="P98" s="206">
        <v>21412</v>
      </c>
      <c r="Q98" s="206">
        <v>127990</v>
      </c>
      <c r="R98" s="206">
        <v>98660</v>
      </c>
      <c r="S98" s="206">
        <v>41294</v>
      </c>
      <c r="T98" s="206">
        <v>20378</v>
      </c>
      <c r="U98" s="206">
        <v>30250</v>
      </c>
      <c r="V98" s="206">
        <v>32303</v>
      </c>
      <c r="W98" s="206">
        <v>29505</v>
      </c>
      <c r="X98" s="206">
        <v>18798</v>
      </c>
      <c r="Y98" s="206">
        <v>314496</v>
      </c>
      <c r="Z98" s="206">
        <v>2170179</v>
      </c>
      <c r="AC98" s="205">
        <v>2000</v>
      </c>
      <c r="AD98" s="206" t="s">
        <v>4</v>
      </c>
      <c r="AE98" s="210" t="str">
        <f t="shared" si="26"/>
        <v>4</v>
      </c>
      <c r="AF98" s="210" t="str">
        <f t="shared" si="26"/>
        <v>1</v>
      </c>
      <c r="AG98" s="210" t="str">
        <f t="shared" si="26"/>
        <v>1</v>
      </c>
      <c r="AH98" s="210" t="str">
        <f t="shared" si="26"/>
        <v>3</v>
      </c>
      <c r="AI98" s="210" t="str">
        <f t="shared" si="26"/>
        <v>4</v>
      </c>
      <c r="AJ98" s="210" t="str">
        <f t="shared" si="26"/>
        <v>5</v>
      </c>
      <c r="AK98" s="210" t="str">
        <f t="shared" si="26"/>
        <v>5</v>
      </c>
      <c r="AL98" s="210" t="str">
        <f t="shared" si="26"/>
        <v>6</v>
      </c>
      <c r="AM98" s="210" t="str">
        <f t="shared" si="26"/>
        <v>7</v>
      </c>
      <c r="AN98" s="210" t="str">
        <f t="shared" si="26"/>
        <v>1</v>
      </c>
      <c r="AO98" s="210" t="str">
        <f t="shared" si="26"/>
        <v>2</v>
      </c>
      <c r="AP98" s="210" t="str">
        <f t="shared" si="26"/>
        <v>2</v>
      </c>
      <c r="AQ98" s="210" t="str">
        <f t="shared" si="26"/>
        <v>3</v>
      </c>
      <c r="AR98" s="210" t="str">
        <f t="shared" si="26"/>
        <v>2</v>
      </c>
      <c r="AS98" s="210" t="str">
        <f t="shared" si="26"/>
        <v>1</v>
      </c>
      <c r="AT98" s="210" t="str">
        <f t="shared" si="23"/>
        <v>9</v>
      </c>
      <c r="AU98" s="210" t="str">
        <f t="shared" si="23"/>
        <v>4</v>
      </c>
      <c r="AV98" s="210" t="str">
        <f t="shared" si="23"/>
        <v>2</v>
      </c>
      <c r="AW98" s="210" t="str">
        <f t="shared" si="25"/>
        <v>3</v>
      </c>
      <c r="AX98" s="210" t="str">
        <f t="shared" si="25"/>
        <v>3</v>
      </c>
      <c r="AY98" s="210" t="str">
        <f t="shared" si="25"/>
        <v>2</v>
      </c>
      <c r="AZ98" s="210" t="str">
        <f t="shared" si="25"/>
        <v>1</v>
      </c>
      <c r="BA98" s="210" t="str">
        <f t="shared" si="25"/>
        <v>3</v>
      </c>
      <c r="BB98" s="208"/>
    </row>
    <row r="99" spans="1:54" x14ac:dyDescent="0.2">
      <c r="A99" s="205">
        <v>2000</v>
      </c>
      <c r="B99" s="206" t="s">
        <v>5</v>
      </c>
      <c r="C99" s="206">
        <v>475266</v>
      </c>
      <c r="D99" s="206">
        <v>16311</v>
      </c>
      <c r="E99" s="206">
        <v>18078</v>
      </c>
      <c r="F99" s="206">
        <v>32376</v>
      </c>
      <c r="G99" s="206">
        <v>44899</v>
      </c>
      <c r="H99" s="206">
        <v>55488</v>
      </c>
      <c r="I99" s="206">
        <v>49251</v>
      </c>
      <c r="J99" s="206">
        <v>59176</v>
      </c>
      <c r="K99" s="206">
        <v>71171</v>
      </c>
      <c r="L99" s="206">
        <v>108903</v>
      </c>
      <c r="M99" s="206">
        <v>214291</v>
      </c>
      <c r="N99" s="206">
        <v>207693</v>
      </c>
      <c r="O99" s="206">
        <v>33916</v>
      </c>
      <c r="P99" s="206">
        <v>20199</v>
      </c>
      <c r="Q99" s="206">
        <v>125388</v>
      </c>
      <c r="R99" s="206">
        <v>94168</v>
      </c>
      <c r="S99" s="206">
        <v>40519</v>
      </c>
      <c r="T99" s="206">
        <v>20611</v>
      </c>
      <c r="U99" s="206">
        <v>29369</v>
      </c>
      <c r="V99" s="206">
        <v>32373</v>
      </c>
      <c r="W99" s="206">
        <v>28290</v>
      </c>
      <c r="X99" s="206">
        <v>17650</v>
      </c>
      <c r="Y99" s="206">
        <v>305381</v>
      </c>
      <c r="Z99" s="206">
        <v>2100767</v>
      </c>
      <c r="AC99" s="205">
        <v>2000</v>
      </c>
      <c r="AD99" s="206" t="s">
        <v>5</v>
      </c>
      <c r="AE99" s="210" t="str">
        <f t="shared" si="26"/>
        <v>4</v>
      </c>
      <c r="AF99" s="210" t="str">
        <f t="shared" si="26"/>
        <v>1</v>
      </c>
      <c r="AG99" s="210" t="str">
        <f t="shared" si="26"/>
        <v>1</v>
      </c>
      <c r="AH99" s="210" t="str">
        <f t="shared" si="26"/>
        <v>3</v>
      </c>
      <c r="AI99" s="210" t="str">
        <f t="shared" si="26"/>
        <v>4</v>
      </c>
      <c r="AJ99" s="210" t="str">
        <f t="shared" si="26"/>
        <v>5</v>
      </c>
      <c r="AK99" s="210" t="str">
        <f t="shared" si="26"/>
        <v>4</v>
      </c>
      <c r="AL99" s="210" t="str">
        <f t="shared" si="26"/>
        <v>5</v>
      </c>
      <c r="AM99" s="210" t="str">
        <f t="shared" si="26"/>
        <v>7</v>
      </c>
      <c r="AN99" s="210" t="str">
        <f t="shared" si="26"/>
        <v>1</v>
      </c>
      <c r="AO99" s="210" t="str">
        <f t="shared" si="26"/>
        <v>2</v>
      </c>
      <c r="AP99" s="210" t="str">
        <f t="shared" si="26"/>
        <v>2</v>
      </c>
      <c r="AQ99" s="210" t="str">
        <f t="shared" si="26"/>
        <v>3</v>
      </c>
      <c r="AR99" s="210" t="str">
        <f t="shared" si="26"/>
        <v>2</v>
      </c>
      <c r="AS99" s="210" t="str">
        <f t="shared" si="26"/>
        <v>1</v>
      </c>
      <c r="AT99" s="210" t="str">
        <f t="shared" si="23"/>
        <v>9</v>
      </c>
      <c r="AU99" s="210" t="str">
        <f t="shared" si="23"/>
        <v>4</v>
      </c>
      <c r="AV99" s="210" t="str">
        <f t="shared" si="23"/>
        <v>2</v>
      </c>
      <c r="AW99" s="210" t="str">
        <f t="shared" si="25"/>
        <v>2</v>
      </c>
      <c r="AX99" s="210" t="str">
        <f t="shared" si="25"/>
        <v>3</v>
      </c>
      <c r="AY99" s="210" t="str">
        <f t="shared" si="25"/>
        <v>2</v>
      </c>
      <c r="AZ99" s="210" t="str">
        <f t="shared" si="25"/>
        <v>1</v>
      </c>
      <c r="BA99" s="210" t="str">
        <f t="shared" si="25"/>
        <v>3</v>
      </c>
      <c r="BB99" s="208"/>
    </row>
    <row r="100" spans="1:54" x14ac:dyDescent="0.2">
      <c r="A100" s="205">
        <v>2000</v>
      </c>
      <c r="B100" s="206" t="s">
        <v>6</v>
      </c>
      <c r="C100" s="206">
        <v>478214</v>
      </c>
      <c r="D100" s="206">
        <v>17038</v>
      </c>
      <c r="E100" s="206">
        <v>17497</v>
      </c>
      <c r="F100" s="206">
        <v>32334</v>
      </c>
      <c r="G100" s="206">
        <v>45495</v>
      </c>
      <c r="H100" s="206">
        <v>55107</v>
      </c>
      <c r="I100" s="206">
        <v>48778</v>
      </c>
      <c r="J100" s="206">
        <v>61613</v>
      </c>
      <c r="K100" s="206">
        <v>72447</v>
      </c>
      <c r="L100" s="206">
        <v>115597</v>
      </c>
      <c r="M100" s="206">
        <v>218461</v>
      </c>
      <c r="N100" s="206">
        <v>205321</v>
      </c>
      <c r="O100" s="206">
        <v>36182</v>
      </c>
      <c r="P100" s="206">
        <v>20494</v>
      </c>
      <c r="Q100" s="206">
        <v>123575</v>
      </c>
      <c r="R100" s="206">
        <v>96313</v>
      </c>
      <c r="S100" s="206">
        <v>42204</v>
      </c>
      <c r="T100" s="206">
        <v>22648</v>
      </c>
      <c r="U100" s="206">
        <v>28416</v>
      </c>
      <c r="V100" s="206">
        <v>33495</v>
      </c>
      <c r="W100" s="206">
        <v>27810</v>
      </c>
      <c r="X100" s="206">
        <v>17808</v>
      </c>
      <c r="Y100" s="206">
        <v>312210</v>
      </c>
      <c r="Z100" s="206">
        <v>2129057</v>
      </c>
      <c r="AC100" s="205">
        <v>2000</v>
      </c>
      <c r="AD100" s="206" t="s">
        <v>6</v>
      </c>
      <c r="AE100" s="210" t="str">
        <f t="shared" si="26"/>
        <v>4</v>
      </c>
      <c r="AF100" s="210" t="str">
        <f t="shared" si="26"/>
        <v>1</v>
      </c>
      <c r="AG100" s="210" t="str">
        <f t="shared" si="26"/>
        <v>1</v>
      </c>
      <c r="AH100" s="210" t="str">
        <f t="shared" si="26"/>
        <v>3</v>
      </c>
      <c r="AI100" s="210" t="str">
        <f t="shared" si="26"/>
        <v>4</v>
      </c>
      <c r="AJ100" s="210" t="str">
        <f t="shared" si="26"/>
        <v>5</v>
      </c>
      <c r="AK100" s="210" t="str">
        <f t="shared" si="26"/>
        <v>4</v>
      </c>
      <c r="AL100" s="210" t="str">
        <f t="shared" si="26"/>
        <v>6</v>
      </c>
      <c r="AM100" s="210" t="str">
        <f t="shared" si="26"/>
        <v>7</v>
      </c>
      <c r="AN100" s="210" t="str">
        <f t="shared" si="26"/>
        <v>1</v>
      </c>
      <c r="AO100" s="210" t="str">
        <f t="shared" si="26"/>
        <v>2</v>
      </c>
      <c r="AP100" s="210" t="str">
        <f t="shared" si="26"/>
        <v>2</v>
      </c>
      <c r="AQ100" s="210" t="str">
        <f t="shared" si="26"/>
        <v>3</v>
      </c>
      <c r="AR100" s="210" t="str">
        <f t="shared" si="26"/>
        <v>2</v>
      </c>
      <c r="AS100" s="210" t="str">
        <f t="shared" si="26"/>
        <v>1</v>
      </c>
      <c r="AT100" s="210" t="str">
        <f t="shared" si="23"/>
        <v>9</v>
      </c>
      <c r="AU100" s="210" t="str">
        <f t="shared" si="23"/>
        <v>4</v>
      </c>
      <c r="AV100" s="210" t="str">
        <f t="shared" si="23"/>
        <v>2</v>
      </c>
      <c r="AW100" s="210" t="str">
        <f t="shared" si="25"/>
        <v>2</v>
      </c>
      <c r="AX100" s="210" t="str">
        <f t="shared" si="25"/>
        <v>3</v>
      </c>
      <c r="AY100" s="210" t="str">
        <f t="shared" si="25"/>
        <v>2</v>
      </c>
      <c r="AZ100" s="210" t="str">
        <f t="shared" si="25"/>
        <v>1</v>
      </c>
      <c r="BA100" s="210" t="str">
        <f t="shared" si="25"/>
        <v>3</v>
      </c>
      <c r="BB100" s="208"/>
    </row>
    <row r="101" spans="1:54" x14ac:dyDescent="0.2">
      <c r="A101" s="205">
        <v>2000</v>
      </c>
      <c r="B101" s="206" t="s">
        <v>7</v>
      </c>
      <c r="C101" s="206">
        <v>484451</v>
      </c>
      <c r="D101" s="206">
        <v>18084</v>
      </c>
      <c r="E101" s="206">
        <v>20883</v>
      </c>
      <c r="F101" s="206">
        <v>35890</v>
      </c>
      <c r="G101" s="206">
        <v>50590</v>
      </c>
      <c r="H101" s="206">
        <v>60438</v>
      </c>
      <c r="I101" s="206">
        <v>53542</v>
      </c>
      <c r="J101" s="206">
        <v>66033</v>
      </c>
      <c r="K101" s="206">
        <v>78360</v>
      </c>
      <c r="L101" s="206">
        <v>120648</v>
      </c>
      <c r="M101" s="206">
        <v>227216</v>
      </c>
      <c r="N101" s="206">
        <v>222590</v>
      </c>
      <c r="O101" s="206">
        <v>37568</v>
      </c>
      <c r="P101" s="206">
        <v>22003</v>
      </c>
      <c r="Q101" s="206">
        <v>130741</v>
      </c>
      <c r="R101" s="206">
        <v>101685</v>
      </c>
      <c r="S101" s="206">
        <v>45071</v>
      </c>
      <c r="T101" s="206">
        <v>22951</v>
      </c>
      <c r="U101" s="206">
        <v>32302</v>
      </c>
      <c r="V101" s="206">
        <v>34576</v>
      </c>
      <c r="W101" s="206">
        <v>30347</v>
      </c>
      <c r="X101" s="206">
        <v>19329</v>
      </c>
      <c r="Y101" s="206">
        <v>327894</v>
      </c>
      <c r="Z101" s="206">
        <v>2243192</v>
      </c>
      <c r="AC101" s="205">
        <v>2000</v>
      </c>
      <c r="AD101" s="206" t="s">
        <v>7</v>
      </c>
      <c r="AE101" s="210" t="str">
        <f t="shared" si="26"/>
        <v>4</v>
      </c>
      <c r="AF101" s="210" t="str">
        <f t="shared" si="26"/>
        <v>1</v>
      </c>
      <c r="AG101" s="210" t="str">
        <f t="shared" si="26"/>
        <v>2</v>
      </c>
      <c r="AH101" s="210" t="str">
        <f t="shared" si="26"/>
        <v>3</v>
      </c>
      <c r="AI101" s="210" t="str">
        <f t="shared" si="26"/>
        <v>5</v>
      </c>
      <c r="AJ101" s="210" t="str">
        <f t="shared" si="26"/>
        <v>6</v>
      </c>
      <c r="AK101" s="210" t="str">
        <f t="shared" si="26"/>
        <v>5</v>
      </c>
      <c r="AL101" s="210" t="str">
        <f t="shared" si="26"/>
        <v>6</v>
      </c>
      <c r="AM101" s="210" t="str">
        <f t="shared" si="26"/>
        <v>7</v>
      </c>
      <c r="AN101" s="210" t="str">
        <f t="shared" si="26"/>
        <v>1</v>
      </c>
      <c r="AO101" s="210" t="str">
        <f t="shared" si="26"/>
        <v>2</v>
      </c>
      <c r="AP101" s="210" t="str">
        <f t="shared" si="26"/>
        <v>2</v>
      </c>
      <c r="AQ101" s="210" t="str">
        <f t="shared" si="26"/>
        <v>3</v>
      </c>
      <c r="AR101" s="210" t="str">
        <f t="shared" si="26"/>
        <v>2</v>
      </c>
      <c r="AS101" s="210" t="str">
        <f t="shared" si="26"/>
        <v>1</v>
      </c>
      <c r="AT101" s="210" t="str">
        <f t="shared" si="23"/>
        <v>1</v>
      </c>
      <c r="AU101" s="210" t="str">
        <f t="shared" si="23"/>
        <v>4</v>
      </c>
      <c r="AV101" s="210" t="str">
        <f t="shared" si="23"/>
        <v>2</v>
      </c>
      <c r="AW101" s="210" t="str">
        <f t="shared" si="25"/>
        <v>3</v>
      </c>
      <c r="AX101" s="210" t="str">
        <f t="shared" si="25"/>
        <v>3</v>
      </c>
      <c r="AY101" s="210" t="str">
        <f t="shared" si="25"/>
        <v>3</v>
      </c>
      <c r="AZ101" s="210" t="str">
        <f t="shared" si="25"/>
        <v>1</v>
      </c>
      <c r="BA101" s="210" t="str">
        <f t="shared" si="25"/>
        <v>3</v>
      </c>
      <c r="BB101" s="208"/>
    </row>
    <row r="102" spans="1:54" x14ac:dyDescent="0.2">
      <c r="A102" s="205">
        <v>2000</v>
      </c>
      <c r="B102" s="206" t="s">
        <v>8</v>
      </c>
      <c r="C102" s="206">
        <v>482689</v>
      </c>
      <c r="D102" s="206">
        <v>19177</v>
      </c>
      <c r="E102" s="206">
        <v>21750</v>
      </c>
      <c r="F102" s="206">
        <v>35416</v>
      </c>
      <c r="G102" s="206">
        <v>48478</v>
      </c>
      <c r="H102" s="206">
        <v>59050</v>
      </c>
      <c r="I102" s="206">
        <v>54614</v>
      </c>
      <c r="J102" s="206">
        <v>66167</v>
      </c>
      <c r="K102" s="206">
        <v>78029</v>
      </c>
      <c r="L102" s="206">
        <v>120142</v>
      </c>
      <c r="M102" s="206">
        <v>224065</v>
      </c>
      <c r="N102" s="206">
        <v>217837</v>
      </c>
      <c r="O102" s="206">
        <v>36627</v>
      </c>
      <c r="P102" s="206">
        <v>21112</v>
      </c>
      <c r="Q102" s="206">
        <v>126819</v>
      </c>
      <c r="R102" s="206">
        <v>98434</v>
      </c>
      <c r="S102" s="206">
        <v>44147</v>
      </c>
      <c r="T102" s="206">
        <v>23330</v>
      </c>
      <c r="U102" s="206">
        <v>33155</v>
      </c>
      <c r="V102" s="206">
        <v>34385</v>
      </c>
      <c r="W102" s="206">
        <v>29249</v>
      </c>
      <c r="X102" s="206">
        <v>19466</v>
      </c>
      <c r="Y102" s="206">
        <v>313265</v>
      </c>
      <c r="Z102" s="206">
        <v>2207403</v>
      </c>
      <c r="AC102" s="205">
        <v>2000</v>
      </c>
      <c r="AD102" s="206" t="s">
        <v>8</v>
      </c>
      <c r="AE102" s="210" t="str">
        <f t="shared" si="26"/>
        <v>4</v>
      </c>
      <c r="AF102" s="210" t="str">
        <f t="shared" si="26"/>
        <v>1</v>
      </c>
      <c r="AG102" s="210" t="str">
        <f t="shared" si="26"/>
        <v>2</v>
      </c>
      <c r="AH102" s="210" t="str">
        <f t="shared" si="26"/>
        <v>3</v>
      </c>
      <c r="AI102" s="210" t="str">
        <f t="shared" si="26"/>
        <v>4</v>
      </c>
      <c r="AJ102" s="210" t="str">
        <f t="shared" si="26"/>
        <v>5</v>
      </c>
      <c r="AK102" s="210" t="str">
        <f t="shared" si="26"/>
        <v>5</v>
      </c>
      <c r="AL102" s="210" t="str">
        <f t="shared" si="26"/>
        <v>6</v>
      </c>
      <c r="AM102" s="210" t="str">
        <f t="shared" si="26"/>
        <v>7</v>
      </c>
      <c r="AN102" s="210" t="str">
        <f t="shared" si="26"/>
        <v>1</v>
      </c>
      <c r="AO102" s="210" t="str">
        <f t="shared" si="26"/>
        <v>2</v>
      </c>
      <c r="AP102" s="210" t="str">
        <f t="shared" si="26"/>
        <v>2</v>
      </c>
      <c r="AQ102" s="210" t="str">
        <f t="shared" si="26"/>
        <v>3</v>
      </c>
      <c r="AR102" s="210" t="str">
        <f t="shared" si="26"/>
        <v>2</v>
      </c>
      <c r="AS102" s="210" t="str">
        <f t="shared" si="26"/>
        <v>1</v>
      </c>
      <c r="AT102" s="210" t="str">
        <f t="shared" si="23"/>
        <v>9</v>
      </c>
      <c r="AU102" s="210" t="str">
        <f t="shared" si="23"/>
        <v>4</v>
      </c>
      <c r="AV102" s="210" t="str">
        <f t="shared" si="23"/>
        <v>2</v>
      </c>
      <c r="AW102" s="210" t="str">
        <f t="shared" si="25"/>
        <v>3</v>
      </c>
      <c r="AX102" s="210" t="str">
        <f t="shared" si="25"/>
        <v>3</v>
      </c>
      <c r="AY102" s="210" t="str">
        <f t="shared" si="25"/>
        <v>2</v>
      </c>
      <c r="AZ102" s="210" t="str">
        <f t="shared" si="25"/>
        <v>1</v>
      </c>
      <c r="BA102" s="210" t="str">
        <f t="shared" si="25"/>
        <v>3</v>
      </c>
      <c r="BB102" s="208"/>
    </row>
    <row r="103" spans="1:54" x14ac:dyDescent="0.2">
      <c r="A103" s="205">
        <v>2000</v>
      </c>
      <c r="B103" s="206" t="s">
        <v>9</v>
      </c>
      <c r="C103" s="206">
        <v>495446</v>
      </c>
      <c r="D103" s="206">
        <v>17495</v>
      </c>
      <c r="E103" s="206">
        <v>20997</v>
      </c>
      <c r="F103" s="206">
        <v>35636</v>
      </c>
      <c r="G103" s="206">
        <v>47567</v>
      </c>
      <c r="H103" s="206">
        <v>59158</v>
      </c>
      <c r="I103" s="206">
        <v>51546</v>
      </c>
      <c r="J103" s="206">
        <v>64665</v>
      </c>
      <c r="K103" s="206">
        <v>76863</v>
      </c>
      <c r="L103" s="206">
        <v>118015</v>
      </c>
      <c r="M103" s="206">
        <v>228362</v>
      </c>
      <c r="N103" s="206">
        <v>217223</v>
      </c>
      <c r="O103" s="206">
        <v>37303</v>
      </c>
      <c r="P103" s="206">
        <v>20993</v>
      </c>
      <c r="Q103" s="206">
        <v>130385</v>
      </c>
      <c r="R103" s="206">
        <v>95942</v>
      </c>
      <c r="S103" s="206">
        <v>47501</v>
      </c>
      <c r="T103" s="206">
        <v>23449</v>
      </c>
      <c r="U103" s="206">
        <v>32868</v>
      </c>
      <c r="V103" s="206">
        <v>32745</v>
      </c>
      <c r="W103" s="206">
        <v>29854</v>
      </c>
      <c r="X103" s="206">
        <v>19249</v>
      </c>
      <c r="Y103" s="206">
        <v>316256</v>
      </c>
      <c r="Z103" s="206">
        <v>2219518</v>
      </c>
      <c r="AC103" s="205">
        <v>2000</v>
      </c>
      <c r="AD103" s="206" t="s">
        <v>9</v>
      </c>
      <c r="AE103" s="210" t="str">
        <f t="shared" ref="AE103:AS119" si="27">+LEFT(C103,1)</f>
        <v>4</v>
      </c>
      <c r="AF103" s="210" t="str">
        <f t="shared" si="27"/>
        <v>1</v>
      </c>
      <c r="AG103" s="210" t="str">
        <f t="shared" si="27"/>
        <v>2</v>
      </c>
      <c r="AH103" s="210" t="str">
        <f t="shared" si="27"/>
        <v>3</v>
      </c>
      <c r="AI103" s="210" t="str">
        <f t="shared" si="27"/>
        <v>4</v>
      </c>
      <c r="AJ103" s="210" t="str">
        <f t="shared" si="27"/>
        <v>5</v>
      </c>
      <c r="AK103" s="210" t="str">
        <f t="shared" si="27"/>
        <v>5</v>
      </c>
      <c r="AL103" s="210" t="str">
        <f t="shared" si="27"/>
        <v>6</v>
      </c>
      <c r="AM103" s="210" t="str">
        <f t="shared" si="27"/>
        <v>7</v>
      </c>
      <c r="AN103" s="210" t="str">
        <f t="shared" si="27"/>
        <v>1</v>
      </c>
      <c r="AO103" s="210" t="str">
        <f t="shared" si="27"/>
        <v>2</v>
      </c>
      <c r="AP103" s="210" t="str">
        <f t="shared" si="27"/>
        <v>2</v>
      </c>
      <c r="AQ103" s="210" t="str">
        <f t="shared" si="27"/>
        <v>3</v>
      </c>
      <c r="AR103" s="210" t="str">
        <f t="shared" si="27"/>
        <v>2</v>
      </c>
      <c r="AS103" s="210" t="str">
        <f t="shared" si="27"/>
        <v>1</v>
      </c>
      <c r="AT103" s="210" t="str">
        <f t="shared" si="23"/>
        <v>9</v>
      </c>
      <c r="AU103" s="210" t="str">
        <f t="shared" si="23"/>
        <v>4</v>
      </c>
      <c r="AV103" s="210" t="str">
        <f t="shared" si="23"/>
        <v>2</v>
      </c>
      <c r="AW103" s="210" t="str">
        <f t="shared" si="25"/>
        <v>3</v>
      </c>
      <c r="AX103" s="210" t="str">
        <f t="shared" si="25"/>
        <v>3</v>
      </c>
      <c r="AY103" s="210" t="str">
        <f t="shared" si="25"/>
        <v>2</v>
      </c>
      <c r="AZ103" s="210" t="str">
        <f t="shared" si="25"/>
        <v>1</v>
      </c>
      <c r="BA103" s="210" t="str">
        <f t="shared" si="25"/>
        <v>3</v>
      </c>
      <c r="BB103" s="208"/>
    </row>
    <row r="104" spans="1:54" x14ac:dyDescent="0.2">
      <c r="A104" s="205">
        <v>2000</v>
      </c>
      <c r="B104" s="206" t="s">
        <v>10</v>
      </c>
      <c r="C104" s="206">
        <v>447350</v>
      </c>
      <c r="D104" s="206">
        <v>16889</v>
      </c>
      <c r="E104" s="206">
        <v>18003</v>
      </c>
      <c r="F104" s="206">
        <v>34944</v>
      </c>
      <c r="G104" s="206">
        <v>48112</v>
      </c>
      <c r="H104" s="206">
        <v>56582</v>
      </c>
      <c r="I104" s="206">
        <v>50154</v>
      </c>
      <c r="J104" s="206">
        <v>62793</v>
      </c>
      <c r="K104" s="206">
        <v>73898</v>
      </c>
      <c r="L104" s="206">
        <v>113919</v>
      </c>
      <c r="M104" s="206">
        <v>219490</v>
      </c>
      <c r="N104" s="206">
        <v>209854</v>
      </c>
      <c r="O104" s="206">
        <v>36106</v>
      </c>
      <c r="P104" s="206">
        <v>20590</v>
      </c>
      <c r="Q104" s="206">
        <v>123444</v>
      </c>
      <c r="R104" s="206">
        <v>94452</v>
      </c>
      <c r="S104" s="206">
        <v>43712</v>
      </c>
      <c r="T104" s="206">
        <v>22895</v>
      </c>
      <c r="U104" s="206">
        <v>31620</v>
      </c>
      <c r="V104" s="206">
        <v>33539</v>
      </c>
      <c r="W104" s="206">
        <v>29210</v>
      </c>
      <c r="X104" s="206">
        <v>18775</v>
      </c>
      <c r="Y104" s="206">
        <v>303029</v>
      </c>
      <c r="Z104" s="206">
        <v>2109360</v>
      </c>
      <c r="AC104" s="205">
        <v>2000</v>
      </c>
      <c r="AD104" s="206" t="s">
        <v>10</v>
      </c>
      <c r="AE104" s="210" t="str">
        <f t="shared" si="27"/>
        <v>4</v>
      </c>
      <c r="AF104" s="210" t="str">
        <f t="shared" si="27"/>
        <v>1</v>
      </c>
      <c r="AG104" s="210" t="str">
        <f t="shared" si="27"/>
        <v>1</v>
      </c>
      <c r="AH104" s="210" t="str">
        <f t="shared" si="27"/>
        <v>3</v>
      </c>
      <c r="AI104" s="210" t="str">
        <f t="shared" si="27"/>
        <v>4</v>
      </c>
      <c r="AJ104" s="210" t="str">
        <f t="shared" si="27"/>
        <v>5</v>
      </c>
      <c r="AK104" s="210" t="str">
        <f t="shared" si="27"/>
        <v>5</v>
      </c>
      <c r="AL104" s="210" t="str">
        <f t="shared" si="27"/>
        <v>6</v>
      </c>
      <c r="AM104" s="210" t="str">
        <f t="shared" si="27"/>
        <v>7</v>
      </c>
      <c r="AN104" s="210" t="str">
        <f t="shared" si="27"/>
        <v>1</v>
      </c>
      <c r="AO104" s="210" t="str">
        <f t="shared" si="27"/>
        <v>2</v>
      </c>
      <c r="AP104" s="210" t="str">
        <f t="shared" si="27"/>
        <v>2</v>
      </c>
      <c r="AQ104" s="210" t="str">
        <f t="shared" si="27"/>
        <v>3</v>
      </c>
      <c r="AR104" s="210" t="str">
        <f t="shared" si="27"/>
        <v>2</v>
      </c>
      <c r="AS104" s="210" t="str">
        <f t="shared" si="27"/>
        <v>1</v>
      </c>
      <c r="AT104" s="210" t="str">
        <f t="shared" si="23"/>
        <v>9</v>
      </c>
      <c r="AU104" s="210" t="str">
        <f t="shared" si="23"/>
        <v>4</v>
      </c>
      <c r="AV104" s="210" t="str">
        <f t="shared" si="23"/>
        <v>2</v>
      </c>
      <c r="AW104" s="210" t="str">
        <f t="shared" si="25"/>
        <v>3</v>
      </c>
      <c r="AX104" s="210" t="str">
        <f t="shared" si="25"/>
        <v>3</v>
      </c>
      <c r="AY104" s="210" t="str">
        <f t="shared" si="25"/>
        <v>2</v>
      </c>
      <c r="AZ104" s="210" t="str">
        <f t="shared" si="25"/>
        <v>1</v>
      </c>
      <c r="BA104" s="210" t="str">
        <f t="shared" si="25"/>
        <v>3</v>
      </c>
      <c r="BB104" s="208"/>
    </row>
    <row r="105" spans="1:54" x14ac:dyDescent="0.2">
      <c r="A105" s="205">
        <v>2000</v>
      </c>
      <c r="B105" s="206" t="s">
        <v>11</v>
      </c>
      <c r="C105" s="206">
        <v>433403</v>
      </c>
      <c r="D105" s="206">
        <v>14342</v>
      </c>
      <c r="E105" s="206">
        <v>15076</v>
      </c>
      <c r="F105" s="206">
        <v>33005</v>
      </c>
      <c r="G105" s="206">
        <v>42020</v>
      </c>
      <c r="H105" s="206">
        <v>48733</v>
      </c>
      <c r="I105" s="206">
        <v>43791</v>
      </c>
      <c r="J105" s="206">
        <v>53910</v>
      </c>
      <c r="K105" s="206">
        <v>64768</v>
      </c>
      <c r="L105" s="206">
        <v>99586</v>
      </c>
      <c r="M105" s="206">
        <v>197143</v>
      </c>
      <c r="N105" s="206">
        <v>192520</v>
      </c>
      <c r="O105" s="206">
        <v>32631</v>
      </c>
      <c r="P105" s="206">
        <v>18404</v>
      </c>
      <c r="Q105" s="206">
        <v>109649</v>
      </c>
      <c r="R105" s="206">
        <v>84102</v>
      </c>
      <c r="S105" s="206">
        <v>38675</v>
      </c>
      <c r="T105" s="206">
        <v>20729</v>
      </c>
      <c r="U105" s="206">
        <v>26195</v>
      </c>
      <c r="V105" s="206">
        <v>29235</v>
      </c>
      <c r="W105" s="206">
        <v>25764</v>
      </c>
      <c r="X105" s="206">
        <v>17231</v>
      </c>
      <c r="Y105" s="206">
        <v>284735</v>
      </c>
      <c r="Z105" s="206">
        <v>1925647</v>
      </c>
      <c r="AC105" s="205">
        <v>2000</v>
      </c>
      <c r="AD105" s="206" t="s">
        <v>11</v>
      </c>
      <c r="AE105" s="210" t="str">
        <f t="shared" si="27"/>
        <v>4</v>
      </c>
      <c r="AF105" s="210" t="str">
        <f t="shared" si="27"/>
        <v>1</v>
      </c>
      <c r="AG105" s="210" t="str">
        <f t="shared" si="27"/>
        <v>1</v>
      </c>
      <c r="AH105" s="210" t="str">
        <f t="shared" si="27"/>
        <v>3</v>
      </c>
      <c r="AI105" s="210" t="str">
        <f t="shared" si="27"/>
        <v>4</v>
      </c>
      <c r="AJ105" s="210" t="str">
        <f t="shared" si="27"/>
        <v>4</v>
      </c>
      <c r="AK105" s="210" t="str">
        <f t="shared" si="27"/>
        <v>4</v>
      </c>
      <c r="AL105" s="210" t="str">
        <f t="shared" si="27"/>
        <v>5</v>
      </c>
      <c r="AM105" s="210" t="str">
        <f t="shared" si="27"/>
        <v>6</v>
      </c>
      <c r="AN105" s="210" t="str">
        <f t="shared" si="27"/>
        <v>9</v>
      </c>
      <c r="AO105" s="210" t="str">
        <f t="shared" si="27"/>
        <v>1</v>
      </c>
      <c r="AP105" s="210" t="str">
        <f t="shared" si="27"/>
        <v>1</v>
      </c>
      <c r="AQ105" s="210" t="str">
        <f t="shared" si="27"/>
        <v>3</v>
      </c>
      <c r="AR105" s="210" t="str">
        <f t="shared" si="27"/>
        <v>1</v>
      </c>
      <c r="AS105" s="210" t="str">
        <f t="shared" si="27"/>
        <v>1</v>
      </c>
      <c r="AT105" s="210" t="str">
        <f t="shared" si="23"/>
        <v>8</v>
      </c>
      <c r="AU105" s="210" t="str">
        <f t="shared" si="23"/>
        <v>3</v>
      </c>
      <c r="AV105" s="210" t="str">
        <f t="shared" si="23"/>
        <v>2</v>
      </c>
      <c r="AW105" s="210" t="str">
        <f t="shared" si="25"/>
        <v>2</v>
      </c>
      <c r="AX105" s="210" t="str">
        <f t="shared" si="25"/>
        <v>2</v>
      </c>
      <c r="AY105" s="210" t="str">
        <f t="shared" si="25"/>
        <v>2</v>
      </c>
      <c r="AZ105" s="210" t="str">
        <f t="shared" si="25"/>
        <v>1</v>
      </c>
      <c r="BA105" s="210" t="str">
        <f t="shared" si="25"/>
        <v>2</v>
      </c>
      <c r="BB105" s="208"/>
    </row>
    <row r="106" spans="1:54" x14ac:dyDescent="0.2">
      <c r="A106" s="205">
        <v>2001</v>
      </c>
      <c r="B106" s="206" t="s">
        <v>12</v>
      </c>
      <c r="C106" s="206">
        <v>371341</v>
      </c>
      <c r="D106" s="206">
        <v>13623</v>
      </c>
      <c r="E106" s="206">
        <v>14274</v>
      </c>
      <c r="F106" s="206">
        <v>27142</v>
      </c>
      <c r="G106" s="206">
        <v>37500</v>
      </c>
      <c r="H106" s="206">
        <v>41910</v>
      </c>
      <c r="I106" s="206">
        <v>41059</v>
      </c>
      <c r="J106" s="206">
        <v>48067</v>
      </c>
      <c r="K106" s="206">
        <v>57748</v>
      </c>
      <c r="L106" s="206">
        <v>92905</v>
      </c>
      <c r="M106" s="206">
        <v>174877</v>
      </c>
      <c r="N106" s="206">
        <v>169280</v>
      </c>
      <c r="O106" s="206">
        <v>31803</v>
      </c>
      <c r="P106" s="206">
        <v>16364</v>
      </c>
      <c r="Q106" s="206">
        <v>97973</v>
      </c>
      <c r="R106" s="206">
        <v>76587</v>
      </c>
      <c r="S106" s="206">
        <v>36777</v>
      </c>
      <c r="T106" s="206">
        <v>19352</v>
      </c>
      <c r="U106" s="206">
        <v>22485</v>
      </c>
      <c r="V106" s="206">
        <v>26485</v>
      </c>
      <c r="W106" s="206">
        <v>23480</v>
      </c>
      <c r="X106" s="206">
        <v>14295</v>
      </c>
      <c r="Y106" s="206">
        <v>260877</v>
      </c>
      <c r="Z106" s="206">
        <v>1716204</v>
      </c>
      <c r="AC106" s="205">
        <v>2001</v>
      </c>
      <c r="AD106" s="206" t="s">
        <v>12</v>
      </c>
      <c r="AE106" s="210" t="str">
        <f t="shared" si="27"/>
        <v>3</v>
      </c>
      <c r="AF106" s="210" t="str">
        <f t="shared" si="27"/>
        <v>1</v>
      </c>
      <c r="AG106" s="210" t="str">
        <f t="shared" si="27"/>
        <v>1</v>
      </c>
      <c r="AH106" s="210" t="str">
        <f t="shared" si="27"/>
        <v>2</v>
      </c>
      <c r="AI106" s="210" t="str">
        <f t="shared" si="27"/>
        <v>3</v>
      </c>
      <c r="AJ106" s="210" t="str">
        <f t="shared" si="27"/>
        <v>4</v>
      </c>
      <c r="AK106" s="210" t="str">
        <f t="shared" si="27"/>
        <v>4</v>
      </c>
      <c r="AL106" s="210" t="str">
        <f t="shared" si="27"/>
        <v>4</v>
      </c>
      <c r="AM106" s="210" t="str">
        <f t="shared" si="27"/>
        <v>5</v>
      </c>
      <c r="AN106" s="210" t="str">
        <f t="shared" si="27"/>
        <v>9</v>
      </c>
      <c r="AO106" s="210" t="str">
        <f t="shared" si="27"/>
        <v>1</v>
      </c>
      <c r="AP106" s="210" t="str">
        <f t="shared" si="27"/>
        <v>1</v>
      </c>
      <c r="AQ106" s="210" t="str">
        <f t="shared" si="27"/>
        <v>3</v>
      </c>
      <c r="AR106" s="210" t="str">
        <f t="shared" si="27"/>
        <v>1</v>
      </c>
      <c r="AS106" s="210" t="str">
        <f t="shared" si="27"/>
        <v>9</v>
      </c>
      <c r="AT106" s="210" t="str">
        <f t="shared" si="23"/>
        <v>7</v>
      </c>
      <c r="AU106" s="210" t="str">
        <f t="shared" si="23"/>
        <v>3</v>
      </c>
      <c r="AV106" s="210" t="str">
        <f t="shared" si="23"/>
        <v>1</v>
      </c>
      <c r="AW106" s="210" t="str">
        <f t="shared" si="25"/>
        <v>2</v>
      </c>
      <c r="AX106" s="210" t="str">
        <f t="shared" si="25"/>
        <v>2</v>
      </c>
      <c r="AY106" s="210" t="str">
        <f t="shared" si="25"/>
        <v>2</v>
      </c>
      <c r="AZ106" s="210" t="str">
        <f t="shared" si="25"/>
        <v>1</v>
      </c>
      <c r="BA106" s="210" t="str">
        <f t="shared" si="25"/>
        <v>2</v>
      </c>
      <c r="BB106" s="208"/>
    </row>
    <row r="107" spans="1:54" x14ac:dyDescent="0.2">
      <c r="A107" s="205">
        <v>2001</v>
      </c>
      <c r="B107" s="206" t="s">
        <v>13</v>
      </c>
      <c r="C107" s="206">
        <v>365481</v>
      </c>
      <c r="D107" s="206">
        <v>13930</v>
      </c>
      <c r="E107" s="206">
        <v>14173</v>
      </c>
      <c r="F107" s="206">
        <v>26288</v>
      </c>
      <c r="G107" s="206">
        <v>36810</v>
      </c>
      <c r="H107" s="206">
        <v>42161</v>
      </c>
      <c r="I107" s="206">
        <v>39889</v>
      </c>
      <c r="J107" s="206">
        <v>48524</v>
      </c>
      <c r="K107" s="206">
        <v>60351</v>
      </c>
      <c r="L107" s="206">
        <v>89787</v>
      </c>
      <c r="M107" s="206">
        <v>172225</v>
      </c>
      <c r="N107" s="206">
        <v>166400</v>
      </c>
      <c r="O107" s="206">
        <v>30281</v>
      </c>
      <c r="P107" s="206">
        <v>15770</v>
      </c>
      <c r="Q107" s="206">
        <v>96230</v>
      </c>
      <c r="R107" s="206">
        <v>74517</v>
      </c>
      <c r="S107" s="206">
        <v>34986</v>
      </c>
      <c r="T107" s="206">
        <v>18870</v>
      </c>
      <c r="U107" s="206">
        <v>24851</v>
      </c>
      <c r="V107" s="206">
        <v>26757</v>
      </c>
      <c r="W107" s="206">
        <v>23123</v>
      </c>
      <c r="X107" s="206">
        <v>15138</v>
      </c>
      <c r="Y107" s="206">
        <v>248728</v>
      </c>
      <c r="Z107" s="206">
        <v>1685270</v>
      </c>
      <c r="AC107" s="205">
        <v>2001</v>
      </c>
      <c r="AD107" s="206" t="s">
        <v>13</v>
      </c>
      <c r="AE107" s="210" t="str">
        <f t="shared" si="27"/>
        <v>3</v>
      </c>
      <c r="AF107" s="210" t="str">
        <f t="shared" si="27"/>
        <v>1</v>
      </c>
      <c r="AG107" s="210" t="str">
        <f t="shared" si="27"/>
        <v>1</v>
      </c>
      <c r="AH107" s="210" t="str">
        <f t="shared" si="27"/>
        <v>2</v>
      </c>
      <c r="AI107" s="210" t="str">
        <f t="shared" si="27"/>
        <v>3</v>
      </c>
      <c r="AJ107" s="210" t="str">
        <f t="shared" si="27"/>
        <v>4</v>
      </c>
      <c r="AK107" s="210" t="str">
        <f t="shared" si="27"/>
        <v>3</v>
      </c>
      <c r="AL107" s="210" t="str">
        <f t="shared" si="27"/>
        <v>4</v>
      </c>
      <c r="AM107" s="210" t="str">
        <f t="shared" si="27"/>
        <v>6</v>
      </c>
      <c r="AN107" s="210" t="str">
        <f t="shared" si="27"/>
        <v>8</v>
      </c>
      <c r="AO107" s="210" t="str">
        <f t="shared" si="27"/>
        <v>1</v>
      </c>
      <c r="AP107" s="210" t="str">
        <f t="shared" si="27"/>
        <v>1</v>
      </c>
      <c r="AQ107" s="210" t="str">
        <f t="shared" si="27"/>
        <v>3</v>
      </c>
      <c r="AR107" s="210" t="str">
        <f t="shared" si="27"/>
        <v>1</v>
      </c>
      <c r="AS107" s="210" t="str">
        <f t="shared" si="27"/>
        <v>9</v>
      </c>
      <c r="AT107" s="210" t="str">
        <f t="shared" si="23"/>
        <v>7</v>
      </c>
      <c r="AU107" s="210" t="str">
        <f t="shared" si="23"/>
        <v>3</v>
      </c>
      <c r="AV107" s="210" t="str">
        <f t="shared" si="23"/>
        <v>1</v>
      </c>
      <c r="AW107" s="210" t="str">
        <f t="shared" si="25"/>
        <v>2</v>
      </c>
      <c r="AX107" s="210" t="str">
        <f t="shared" si="25"/>
        <v>2</v>
      </c>
      <c r="AY107" s="210" t="str">
        <f t="shared" si="25"/>
        <v>2</v>
      </c>
      <c r="AZ107" s="210" t="str">
        <f t="shared" si="25"/>
        <v>1</v>
      </c>
      <c r="BA107" s="210" t="str">
        <f t="shared" si="25"/>
        <v>2</v>
      </c>
      <c r="BB107" s="208"/>
    </row>
    <row r="108" spans="1:54" x14ac:dyDescent="0.2">
      <c r="A108" s="205">
        <v>2001</v>
      </c>
      <c r="B108" s="206" t="s">
        <v>14</v>
      </c>
      <c r="C108" s="206">
        <v>433154</v>
      </c>
      <c r="D108" s="206">
        <v>17061</v>
      </c>
      <c r="E108" s="206">
        <v>18626</v>
      </c>
      <c r="F108" s="206">
        <v>32444</v>
      </c>
      <c r="G108" s="206">
        <v>46297</v>
      </c>
      <c r="H108" s="206">
        <v>54616</v>
      </c>
      <c r="I108" s="206">
        <v>46066</v>
      </c>
      <c r="J108" s="206">
        <v>59500</v>
      </c>
      <c r="K108" s="206">
        <v>72858</v>
      </c>
      <c r="L108" s="206">
        <v>108878</v>
      </c>
      <c r="M108" s="206">
        <v>210825</v>
      </c>
      <c r="N108" s="206">
        <v>206749</v>
      </c>
      <c r="O108" s="206">
        <v>35907</v>
      </c>
      <c r="P108" s="206">
        <v>19471</v>
      </c>
      <c r="Q108" s="206">
        <v>121797</v>
      </c>
      <c r="R108" s="206">
        <v>92602</v>
      </c>
      <c r="S108" s="206">
        <v>43665</v>
      </c>
      <c r="T108" s="206">
        <v>23166</v>
      </c>
      <c r="U108" s="206">
        <v>30239</v>
      </c>
      <c r="V108" s="206">
        <v>32206</v>
      </c>
      <c r="W108" s="206">
        <v>29255</v>
      </c>
      <c r="X108" s="206">
        <v>19374</v>
      </c>
      <c r="Y108" s="206">
        <v>295080</v>
      </c>
      <c r="Z108" s="206">
        <v>2049836</v>
      </c>
      <c r="AC108" s="205">
        <v>2001</v>
      </c>
      <c r="AD108" s="206" t="s">
        <v>14</v>
      </c>
      <c r="AE108" s="210" t="str">
        <f t="shared" si="27"/>
        <v>4</v>
      </c>
      <c r="AF108" s="210" t="str">
        <f t="shared" si="27"/>
        <v>1</v>
      </c>
      <c r="AG108" s="210" t="str">
        <f t="shared" si="27"/>
        <v>1</v>
      </c>
      <c r="AH108" s="210" t="str">
        <f t="shared" si="27"/>
        <v>3</v>
      </c>
      <c r="AI108" s="210" t="str">
        <f t="shared" si="27"/>
        <v>4</v>
      </c>
      <c r="AJ108" s="210" t="str">
        <f t="shared" si="27"/>
        <v>5</v>
      </c>
      <c r="AK108" s="210" t="str">
        <f t="shared" si="27"/>
        <v>4</v>
      </c>
      <c r="AL108" s="210" t="str">
        <f t="shared" si="27"/>
        <v>5</v>
      </c>
      <c r="AM108" s="210" t="str">
        <f t="shared" si="27"/>
        <v>7</v>
      </c>
      <c r="AN108" s="210" t="str">
        <f t="shared" si="27"/>
        <v>1</v>
      </c>
      <c r="AO108" s="210" t="str">
        <f t="shared" si="27"/>
        <v>2</v>
      </c>
      <c r="AP108" s="210" t="str">
        <f t="shared" si="27"/>
        <v>2</v>
      </c>
      <c r="AQ108" s="210" t="str">
        <f t="shared" si="27"/>
        <v>3</v>
      </c>
      <c r="AR108" s="210" t="str">
        <f t="shared" si="27"/>
        <v>1</v>
      </c>
      <c r="AS108" s="210" t="str">
        <f t="shared" si="27"/>
        <v>1</v>
      </c>
      <c r="AT108" s="210" t="str">
        <f t="shared" si="23"/>
        <v>9</v>
      </c>
      <c r="AU108" s="210" t="str">
        <f t="shared" si="23"/>
        <v>4</v>
      </c>
      <c r="AV108" s="210" t="str">
        <f t="shared" si="23"/>
        <v>2</v>
      </c>
      <c r="AW108" s="210" t="str">
        <f t="shared" si="25"/>
        <v>3</v>
      </c>
      <c r="AX108" s="210" t="str">
        <f t="shared" si="25"/>
        <v>3</v>
      </c>
      <c r="AY108" s="210" t="str">
        <f t="shared" si="25"/>
        <v>2</v>
      </c>
      <c r="AZ108" s="210" t="str">
        <f t="shared" si="25"/>
        <v>1</v>
      </c>
      <c r="BA108" s="210" t="str">
        <f t="shared" si="25"/>
        <v>2</v>
      </c>
      <c r="BB108" s="208"/>
    </row>
    <row r="109" spans="1:54" x14ac:dyDescent="0.2">
      <c r="A109" s="205">
        <v>2001</v>
      </c>
      <c r="B109" s="206" t="s">
        <v>15</v>
      </c>
      <c r="C109" s="206">
        <v>430109</v>
      </c>
      <c r="D109" s="206">
        <v>14387</v>
      </c>
      <c r="E109" s="206">
        <v>16374</v>
      </c>
      <c r="F109" s="206">
        <v>30679</v>
      </c>
      <c r="G109" s="206">
        <v>42237</v>
      </c>
      <c r="H109" s="206">
        <v>52890</v>
      </c>
      <c r="I109" s="206">
        <v>43076</v>
      </c>
      <c r="J109" s="206">
        <v>55421</v>
      </c>
      <c r="K109" s="206">
        <v>66224</v>
      </c>
      <c r="L109" s="206">
        <v>100813</v>
      </c>
      <c r="M109" s="206">
        <v>207006</v>
      </c>
      <c r="N109" s="206">
        <v>200999</v>
      </c>
      <c r="O109" s="206">
        <v>32395</v>
      </c>
      <c r="P109" s="206">
        <v>17750</v>
      </c>
      <c r="Q109" s="206">
        <v>116761</v>
      </c>
      <c r="R109" s="206">
        <v>85505</v>
      </c>
      <c r="S109" s="206">
        <v>40304</v>
      </c>
      <c r="T109" s="206">
        <v>19769</v>
      </c>
      <c r="U109" s="206">
        <v>28152</v>
      </c>
      <c r="V109" s="206">
        <v>29252</v>
      </c>
      <c r="W109" s="206">
        <v>25969</v>
      </c>
      <c r="X109" s="206">
        <v>18325</v>
      </c>
      <c r="Y109" s="206">
        <v>285166</v>
      </c>
      <c r="Z109" s="206">
        <v>1959563</v>
      </c>
      <c r="AC109" s="205">
        <v>2001</v>
      </c>
      <c r="AD109" s="206" t="s">
        <v>15</v>
      </c>
      <c r="AE109" s="210" t="str">
        <f t="shared" si="27"/>
        <v>4</v>
      </c>
      <c r="AF109" s="210" t="str">
        <f t="shared" si="27"/>
        <v>1</v>
      </c>
      <c r="AG109" s="210" t="str">
        <f t="shared" si="27"/>
        <v>1</v>
      </c>
      <c r="AH109" s="210" t="str">
        <f t="shared" si="27"/>
        <v>3</v>
      </c>
      <c r="AI109" s="210" t="str">
        <f t="shared" si="27"/>
        <v>4</v>
      </c>
      <c r="AJ109" s="210" t="str">
        <f t="shared" si="27"/>
        <v>5</v>
      </c>
      <c r="AK109" s="210" t="str">
        <f t="shared" si="27"/>
        <v>4</v>
      </c>
      <c r="AL109" s="210" t="str">
        <f t="shared" si="27"/>
        <v>5</v>
      </c>
      <c r="AM109" s="210" t="str">
        <f t="shared" si="27"/>
        <v>6</v>
      </c>
      <c r="AN109" s="210" t="str">
        <f t="shared" si="27"/>
        <v>1</v>
      </c>
      <c r="AO109" s="210" t="str">
        <f t="shared" si="27"/>
        <v>2</v>
      </c>
      <c r="AP109" s="210" t="str">
        <f t="shared" si="27"/>
        <v>2</v>
      </c>
      <c r="AQ109" s="210" t="str">
        <f t="shared" si="27"/>
        <v>3</v>
      </c>
      <c r="AR109" s="210" t="str">
        <f t="shared" si="27"/>
        <v>1</v>
      </c>
      <c r="AS109" s="210" t="str">
        <f t="shared" si="27"/>
        <v>1</v>
      </c>
      <c r="AT109" s="210" t="str">
        <f t="shared" si="23"/>
        <v>8</v>
      </c>
      <c r="AU109" s="210" t="str">
        <f t="shared" si="23"/>
        <v>4</v>
      </c>
      <c r="AV109" s="210" t="str">
        <f t="shared" si="23"/>
        <v>1</v>
      </c>
      <c r="AW109" s="210" t="str">
        <f t="shared" si="25"/>
        <v>2</v>
      </c>
      <c r="AX109" s="210" t="str">
        <f t="shared" si="25"/>
        <v>2</v>
      </c>
      <c r="AY109" s="210" t="str">
        <f t="shared" si="25"/>
        <v>2</v>
      </c>
      <c r="AZ109" s="210" t="str">
        <f t="shared" si="25"/>
        <v>1</v>
      </c>
      <c r="BA109" s="210" t="str">
        <f t="shared" si="25"/>
        <v>2</v>
      </c>
      <c r="BB109" s="208"/>
    </row>
    <row r="110" spans="1:54" x14ac:dyDescent="0.2">
      <c r="A110" s="205">
        <v>2001</v>
      </c>
      <c r="B110" s="206" t="s">
        <v>4</v>
      </c>
      <c r="C110" s="206">
        <v>455884</v>
      </c>
      <c r="D110" s="206">
        <v>17388</v>
      </c>
      <c r="E110" s="206">
        <v>17837</v>
      </c>
      <c r="F110" s="206">
        <v>32349</v>
      </c>
      <c r="G110" s="206">
        <v>47482</v>
      </c>
      <c r="H110" s="206">
        <v>58087</v>
      </c>
      <c r="I110" s="206">
        <v>47651</v>
      </c>
      <c r="J110" s="206">
        <v>61682</v>
      </c>
      <c r="K110" s="206">
        <v>71745</v>
      </c>
      <c r="L110" s="206">
        <v>110393</v>
      </c>
      <c r="M110" s="206">
        <v>214658</v>
      </c>
      <c r="N110" s="206">
        <v>214124</v>
      </c>
      <c r="O110" s="206">
        <v>34879</v>
      </c>
      <c r="P110" s="206">
        <v>19076</v>
      </c>
      <c r="Q110" s="206">
        <v>124453</v>
      </c>
      <c r="R110" s="206">
        <v>92248</v>
      </c>
      <c r="S110" s="206">
        <v>41228</v>
      </c>
      <c r="T110" s="206">
        <v>21002</v>
      </c>
      <c r="U110" s="206">
        <v>29306</v>
      </c>
      <c r="V110" s="206">
        <v>31065</v>
      </c>
      <c r="W110" s="206">
        <v>28904</v>
      </c>
      <c r="X110" s="206">
        <v>20446</v>
      </c>
      <c r="Y110" s="206">
        <v>295698</v>
      </c>
      <c r="Z110" s="206">
        <v>2087585</v>
      </c>
      <c r="AC110" s="205">
        <v>2001</v>
      </c>
      <c r="AD110" s="206" t="s">
        <v>4</v>
      </c>
      <c r="AE110" s="210" t="str">
        <f t="shared" si="27"/>
        <v>4</v>
      </c>
      <c r="AF110" s="210" t="str">
        <f t="shared" si="27"/>
        <v>1</v>
      </c>
      <c r="AG110" s="210" t="str">
        <f t="shared" si="27"/>
        <v>1</v>
      </c>
      <c r="AH110" s="210" t="str">
        <f t="shared" si="27"/>
        <v>3</v>
      </c>
      <c r="AI110" s="210" t="str">
        <f t="shared" si="27"/>
        <v>4</v>
      </c>
      <c r="AJ110" s="210" t="str">
        <f t="shared" si="27"/>
        <v>5</v>
      </c>
      <c r="AK110" s="210" t="str">
        <f t="shared" si="27"/>
        <v>4</v>
      </c>
      <c r="AL110" s="210" t="str">
        <f t="shared" si="27"/>
        <v>6</v>
      </c>
      <c r="AM110" s="210" t="str">
        <f t="shared" si="27"/>
        <v>7</v>
      </c>
      <c r="AN110" s="210" t="str">
        <f t="shared" si="27"/>
        <v>1</v>
      </c>
      <c r="AO110" s="210" t="str">
        <f t="shared" si="27"/>
        <v>2</v>
      </c>
      <c r="AP110" s="210" t="str">
        <f t="shared" si="27"/>
        <v>2</v>
      </c>
      <c r="AQ110" s="210" t="str">
        <f t="shared" si="27"/>
        <v>3</v>
      </c>
      <c r="AR110" s="210" t="str">
        <f t="shared" si="27"/>
        <v>1</v>
      </c>
      <c r="AS110" s="210" t="str">
        <f t="shared" si="27"/>
        <v>1</v>
      </c>
      <c r="AT110" s="210" t="str">
        <f t="shared" si="23"/>
        <v>9</v>
      </c>
      <c r="AU110" s="210" t="str">
        <f t="shared" si="23"/>
        <v>4</v>
      </c>
      <c r="AV110" s="210" t="str">
        <f t="shared" si="23"/>
        <v>2</v>
      </c>
      <c r="AW110" s="210" t="str">
        <f t="shared" si="25"/>
        <v>2</v>
      </c>
      <c r="AX110" s="210" t="str">
        <f t="shared" si="25"/>
        <v>3</v>
      </c>
      <c r="AY110" s="210" t="str">
        <f t="shared" si="25"/>
        <v>2</v>
      </c>
      <c r="AZ110" s="210" t="str">
        <f t="shared" si="25"/>
        <v>2</v>
      </c>
      <c r="BA110" s="210" t="str">
        <f t="shared" si="25"/>
        <v>2</v>
      </c>
      <c r="BB110" s="208"/>
    </row>
    <row r="111" spans="1:54" x14ac:dyDescent="0.2">
      <c r="A111" s="205">
        <v>2001</v>
      </c>
      <c r="B111" s="206" t="s">
        <v>5</v>
      </c>
      <c r="C111" s="206">
        <v>416913</v>
      </c>
      <c r="D111" s="206">
        <v>16155</v>
      </c>
      <c r="E111" s="206">
        <v>16794</v>
      </c>
      <c r="F111" s="206">
        <v>29520</v>
      </c>
      <c r="G111" s="206">
        <v>43997</v>
      </c>
      <c r="H111" s="206">
        <v>54110</v>
      </c>
      <c r="I111" s="206">
        <v>46526</v>
      </c>
      <c r="J111" s="206">
        <v>56957</v>
      </c>
      <c r="K111" s="206">
        <v>68005</v>
      </c>
      <c r="L111" s="206">
        <v>103512</v>
      </c>
      <c r="M111" s="206">
        <v>201878</v>
      </c>
      <c r="N111" s="206">
        <v>198519</v>
      </c>
      <c r="O111" s="206">
        <v>33215</v>
      </c>
      <c r="P111" s="206">
        <v>18065</v>
      </c>
      <c r="Q111" s="206">
        <v>113934</v>
      </c>
      <c r="R111" s="206">
        <v>86631</v>
      </c>
      <c r="S111" s="206">
        <v>39384</v>
      </c>
      <c r="T111" s="206">
        <v>20566</v>
      </c>
      <c r="U111" s="206">
        <v>27671</v>
      </c>
      <c r="V111" s="206">
        <v>29039</v>
      </c>
      <c r="W111" s="206">
        <v>26540</v>
      </c>
      <c r="X111" s="206">
        <v>18526</v>
      </c>
      <c r="Y111" s="206">
        <v>274183</v>
      </c>
      <c r="Z111" s="206">
        <v>1940640</v>
      </c>
      <c r="AC111" s="205">
        <v>2001</v>
      </c>
      <c r="AD111" s="206" t="s">
        <v>5</v>
      </c>
      <c r="AE111" s="210" t="str">
        <f t="shared" si="27"/>
        <v>4</v>
      </c>
      <c r="AF111" s="210" t="str">
        <f t="shared" si="27"/>
        <v>1</v>
      </c>
      <c r="AG111" s="210" t="str">
        <f t="shared" si="27"/>
        <v>1</v>
      </c>
      <c r="AH111" s="210" t="str">
        <f t="shared" si="27"/>
        <v>2</v>
      </c>
      <c r="AI111" s="210" t="str">
        <f t="shared" si="27"/>
        <v>4</v>
      </c>
      <c r="AJ111" s="210" t="str">
        <f t="shared" si="27"/>
        <v>5</v>
      </c>
      <c r="AK111" s="210" t="str">
        <f t="shared" si="27"/>
        <v>4</v>
      </c>
      <c r="AL111" s="210" t="str">
        <f t="shared" si="27"/>
        <v>5</v>
      </c>
      <c r="AM111" s="210" t="str">
        <f t="shared" si="27"/>
        <v>6</v>
      </c>
      <c r="AN111" s="210" t="str">
        <f t="shared" si="27"/>
        <v>1</v>
      </c>
      <c r="AO111" s="210" t="str">
        <f t="shared" si="27"/>
        <v>2</v>
      </c>
      <c r="AP111" s="210" t="str">
        <f t="shared" si="27"/>
        <v>1</v>
      </c>
      <c r="AQ111" s="210" t="str">
        <f t="shared" si="27"/>
        <v>3</v>
      </c>
      <c r="AR111" s="210" t="str">
        <f t="shared" si="27"/>
        <v>1</v>
      </c>
      <c r="AS111" s="210" t="str">
        <f t="shared" si="27"/>
        <v>1</v>
      </c>
      <c r="AT111" s="210" t="str">
        <f t="shared" si="23"/>
        <v>8</v>
      </c>
      <c r="AU111" s="210" t="str">
        <f t="shared" si="23"/>
        <v>3</v>
      </c>
      <c r="AV111" s="210" t="str">
        <f t="shared" si="23"/>
        <v>2</v>
      </c>
      <c r="AW111" s="210" t="str">
        <f t="shared" si="25"/>
        <v>2</v>
      </c>
      <c r="AX111" s="210" t="str">
        <f t="shared" si="25"/>
        <v>2</v>
      </c>
      <c r="AY111" s="210" t="str">
        <f t="shared" si="25"/>
        <v>2</v>
      </c>
      <c r="AZ111" s="210" t="str">
        <f t="shared" si="25"/>
        <v>1</v>
      </c>
      <c r="BA111" s="210" t="str">
        <f t="shared" si="25"/>
        <v>2</v>
      </c>
      <c r="BB111" s="208"/>
    </row>
    <row r="112" spans="1:54" x14ac:dyDescent="0.2">
      <c r="A112" s="205">
        <v>2001</v>
      </c>
      <c r="B112" s="206" t="s">
        <v>6</v>
      </c>
      <c r="C112" s="206">
        <v>414700</v>
      </c>
      <c r="D112" s="206">
        <v>14801</v>
      </c>
      <c r="E112" s="206">
        <v>15506</v>
      </c>
      <c r="F112" s="206">
        <v>30059</v>
      </c>
      <c r="G112" s="206">
        <v>43223</v>
      </c>
      <c r="H112" s="206">
        <v>47392</v>
      </c>
      <c r="I112" s="206">
        <v>43666</v>
      </c>
      <c r="J112" s="206">
        <v>54052</v>
      </c>
      <c r="K112" s="206">
        <v>63772</v>
      </c>
      <c r="L112" s="206">
        <v>100103</v>
      </c>
      <c r="M112" s="206">
        <v>195117</v>
      </c>
      <c r="N112" s="206">
        <v>188297</v>
      </c>
      <c r="O112" s="206">
        <v>31471</v>
      </c>
      <c r="P112" s="206">
        <v>16509</v>
      </c>
      <c r="Q112" s="206">
        <v>111806</v>
      </c>
      <c r="R112" s="206">
        <v>84763</v>
      </c>
      <c r="S112" s="206">
        <v>38706</v>
      </c>
      <c r="T112" s="206">
        <v>19568</v>
      </c>
      <c r="U112" s="206">
        <v>25502</v>
      </c>
      <c r="V112" s="206">
        <v>29006</v>
      </c>
      <c r="W112" s="206">
        <v>25602</v>
      </c>
      <c r="X112" s="206">
        <v>16389</v>
      </c>
      <c r="Y112" s="206">
        <v>275694</v>
      </c>
      <c r="Z112" s="206">
        <v>1885704</v>
      </c>
      <c r="AC112" s="205">
        <v>2001</v>
      </c>
      <c r="AD112" s="206" t="s">
        <v>6</v>
      </c>
      <c r="AE112" s="210" t="str">
        <f t="shared" si="27"/>
        <v>4</v>
      </c>
      <c r="AF112" s="210" t="str">
        <f t="shared" si="27"/>
        <v>1</v>
      </c>
      <c r="AG112" s="210" t="str">
        <f t="shared" si="27"/>
        <v>1</v>
      </c>
      <c r="AH112" s="210" t="str">
        <f t="shared" si="27"/>
        <v>3</v>
      </c>
      <c r="AI112" s="210" t="str">
        <f t="shared" si="27"/>
        <v>4</v>
      </c>
      <c r="AJ112" s="210" t="str">
        <f t="shared" si="27"/>
        <v>4</v>
      </c>
      <c r="AK112" s="210" t="str">
        <f t="shared" si="27"/>
        <v>4</v>
      </c>
      <c r="AL112" s="210" t="str">
        <f t="shared" si="27"/>
        <v>5</v>
      </c>
      <c r="AM112" s="210" t="str">
        <f t="shared" si="27"/>
        <v>6</v>
      </c>
      <c r="AN112" s="210" t="str">
        <f t="shared" si="27"/>
        <v>1</v>
      </c>
      <c r="AO112" s="210" t="str">
        <f t="shared" si="27"/>
        <v>1</v>
      </c>
      <c r="AP112" s="210" t="str">
        <f t="shared" si="27"/>
        <v>1</v>
      </c>
      <c r="AQ112" s="210" t="str">
        <f t="shared" si="27"/>
        <v>3</v>
      </c>
      <c r="AR112" s="210" t="str">
        <f t="shared" si="27"/>
        <v>1</v>
      </c>
      <c r="AS112" s="210" t="str">
        <f t="shared" si="27"/>
        <v>1</v>
      </c>
      <c r="AT112" s="210" t="str">
        <f t="shared" si="23"/>
        <v>8</v>
      </c>
      <c r="AU112" s="210" t="str">
        <f t="shared" si="23"/>
        <v>3</v>
      </c>
      <c r="AV112" s="210" t="str">
        <f t="shared" si="23"/>
        <v>1</v>
      </c>
      <c r="AW112" s="210" t="str">
        <f t="shared" si="25"/>
        <v>2</v>
      </c>
      <c r="AX112" s="210" t="str">
        <f t="shared" si="25"/>
        <v>2</v>
      </c>
      <c r="AY112" s="210" t="str">
        <f t="shared" si="25"/>
        <v>2</v>
      </c>
      <c r="AZ112" s="210" t="str">
        <f t="shared" si="25"/>
        <v>1</v>
      </c>
      <c r="BA112" s="210" t="str">
        <f t="shared" si="25"/>
        <v>2</v>
      </c>
      <c r="BB112" s="208"/>
    </row>
    <row r="113" spans="1:54" x14ac:dyDescent="0.2">
      <c r="A113" s="205">
        <v>2001</v>
      </c>
      <c r="B113" s="206" t="s">
        <v>7</v>
      </c>
      <c r="C113" s="206">
        <v>426184</v>
      </c>
      <c r="D113" s="206">
        <v>15873</v>
      </c>
      <c r="E113" s="206">
        <v>17555</v>
      </c>
      <c r="F113" s="206">
        <v>31325</v>
      </c>
      <c r="G113" s="206">
        <v>47207</v>
      </c>
      <c r="H113" s="206">
        <v>55786</v>
      </c>
      <c r="I113" s="206">
        <v>45317</v>
      </c>
      <c r="J113" s="206">
        <v>59479</v>
      </c>
      <c r="K113" s="206">
        <v>69537</v>
      </c>
      <c r="L113" s="206">
        <v>108324</v>
      </c>
      <c r="M113" s="206">
        <v>217715</v>
      </c>
      <c r="N113" s="206">
        <v>206322</v>
      </c>
      <c r="O113" s="206">
        <v>33835</v>
      </c>
      <c r="P113" s="206">
        <v>17859</v>
      </c>
      <c r="Q113" s="206">
        <v>118687</v>
      </c>
      <c r="R113" s="206">
        <v>89586</v>
      </c>
      <c r="S113" s="206">
        <v>39893</v>
      </c>
      <c r="T113" s="206">
        <v>19138</v>
      </c>
      <c r="U113" s="206">
        <v>28516</v>
      </c>
      <c r="V113" s="206">
        <v>30380</v>
      </c>
      <c r="W113" s="206">
        <v>27108</v>
      </c>
      <c r="X113" s="206">
        <v>16952</v>
      </c>
      <c r="Y113" s="206">
        <v>280331</v>
      </c>
      <c r="Z113" s="206">
        <v>2002909</v>
      </c>
      <c r="AC113" s="205">
        <v>2001</v>
      </c>
      <c r="AD113" s="206" t="s">
        <v>7</v>
      </c>
      <c r="AE113" s="210" t="str">
        <f t="shared" si="27"/>
        <v>4</v>
      </c>
      <c r="AF113" s="210" t="str">
        <f t="shared" si="27"/>
        <v>1</v>
      </c>
      <c r="AG113" s="210" t="str">
        <f t="shared" si="27"/>
        <v>1</v>
      </c>
      <c r="AH113" s="210" t="str">
        <f t="shared" si="27"/>
        <v>3</v>
      </c>
      <c r="AI113" s="210" t="str">
        <f t="shared" si="27"/>
        <v>4</v>
      </c>
      <c r="AJ113" s="210" t="str">
        <f t="shared" si="27"/>
        <v>5</v>
      </c>
      <c r="AK113" s="210" t="str">
        <f t="shared" si="27"/>
        <v>4</v>
      </c>
      <c r="AL113" s="210" t="str">
        <f t="shared" si="27"/>
        <v>5</v>
      </c>
      <c r="AM113" s="210" t="str">
        <f t="shared" si="27"/>
        <v>6</v>
      </c>
      <c r="AN113" s="210" t="str">
        <f t="shared" si="27"/>
        <v>1</v>
      </c>
      <c r="AO113" s="210" t="str">
        <f t="shared" si="27"/>
        <v>2</v>
      </c>
      <c r="AP113" s="210" t="str">
        <f t="shared" si="27"/>
        <v>2</v>
      </c>
      <c r="AQ113" s="210" t="str">
        <f t="shared" si="27"/>
        <v>3</v>
      </c>
      <c r="AR113" s="210" t="str">
        <f t="shared" si="27"/>
        <v>1</v>
      </c>
      <c r="AS113" s="210" t="str">
        <f t="shared" si="27"/>
        <v>1</v>
      </c>
      <c r="AT113" s="210" t="str">
        <f t="shared" si="23"/>
        <v>8</v>
      </c>
      <c r="AU113" s="210" t="str">
        <f t="shared" si="23"/>
        <v>3</v>
      </c>
      <c r="AV113" s="210" t="str">
        <f t="shared" si="23"/>
        <v>1</v>
      </c>
      <c r="AW113" s="210" t="str">
        <f t="shared" si="25"/>
        <v>2</v>
      </c>
      <c r="AX113" s="210" t="str">
        <f t="shared" si="25"/>
        <v>3</v>
      </c>
      <c r="AY113" s="210" t="str">
        <f t="shared" si="25"/>
        <v>2</v>
      </c>
      <c r="AZ113" s="210" t="str">
        <f t="shared" si="25"/>
        <v>1</v>
      </c>
      <c r="BA113" s="210" t="str">
        <f t="shared" si="25"/>
        <v>2</v>
      </c>
      <c r="BB113" s="208"/>
    </row>
    <row r="114" spans="1:54" x14ac:dyDescent="0.2">
      <c r="A114" s="205">
        <v>2001</v>
      </c>
      <c r="B114" s="206" t="s">
        <v>8</v>
      </c>
      <c r="C114" s="206">
        <v>407475</v>
      </c>
      <c r="D114" s="206">
        <v>13559</v>
      </c>
      <c r="E114" s="206">
        <v>14296</v>
      </c>
      <c r="F114" s="206">
        <v>29457</v>
      </c>
      <c r="G114" s="206">
        <v>41877</v>
      </c>
      <c r="H114" s="206">
        <v>51282</v>
      </c>
      <c r="I114" s="206">
        <v>42179</v>
      </c>
      <c r="J114" s="206">
        <v>55784</v>
      </c>
      <c r="K114" s="206">
        <v>65443</v>
      </c>
      <c r="L114" s="206">
        <v>101285</v>
      </c>
      <c r="M114" s="206">
        <v>201411</v>
      </c>
      <c r="N114" s="206">
        <v>194727</v>
      </c>
      <c r="O114" s="206">
        <v>33772</v>
      </c>
      <c r="P114" s="206">
        <v>17429</v>
      </c>
      <c r="Q114" s="206">
        <v>112930</v>
      </c>
      <c r="R114" s="206">
        <v>83225</v>
      </c>
      <c r="S114" s="206">
        <v>37584</v>
      </c>
      <c r="T114" s="206">
        <v>18193</v>
      </c>
      <c r="U114" s="206">
        <v>28514</v>
      </c>
      <c r="V114" s="206">
        <v>28820</v>
      </c>
      <c r="W114" s="206">
        <v>25288</v>
      </c>
      <c r="X114" s="206">
        <v>17060</v>
      </c>
      <c r="Y114" s="206">
        <v>266154</v>
      </c>
      <c r="Z114" s="206">
        <v>1887744</v>
      </c>
      <c r="AC114" s="205">
        <v>2001</v>
      </c>
      <c r="AD114" s="206" t="s">
        <v>8</v>
      </c>
      <c r="AE114" s="210" t="str">
        <f t="shared" si="27"/>
        <v>4</v>
      </c>
      <c r="AF114" s="210" t="str">
        <f t="shared" si="27"/>
        <v>1</v>
      </c>
      <c r="AG114" s="210" t="str">
        <f t="shared" si="27"/>
        <v>1</v>
      </c>
      <c r="AH114" s="210" t="str">
        <f t="shared" si="27"/>
        <v>2</v>
      </c>
      <c r="AI114" s="210" t="str">
        <f t="shared" si="27"/>
        <v>4</v>
      </c>
      <c r="AJ114" s="210" t="str">
        <f t="shared" si="27"/>
        <v>5</v>
      </c>
      <c r="AK114" s="210" t="str">
        <f t="shared" si="27"/>
        <v>4</v>
      </c>
      <c r="AL114" s="210" t="str">
        <f t="shared" si="27"/>
        <v>5</v>
      </c>
      <c r="AM114" s="210" t="str">
        <f t="shared" si="27"/>
        <v>6</v>
      </c>
      <c r="AN114" s="210" t="str">
        <f t="shared" si="27"/>
        <v>1</v>
      </c>
      <c r="AO114" s="210" t="str">
        <f t="shared" si="27"/>
        <v>2</v>
      </c>
      <c r="AP114" s="210" t="str">
        <f t="shared" si="27"/>
        <v>1</v>
      </c>
      <c r="AQ114" s="210" t="str">
        <f t="shared" si="27"/>
        <v>3</v>
      </c>
      <c r="AR114" s="210" t="str">
        <f t="shared" si="27"/>
        <v>1</v>
      </c>
      <c r="AS114" s="210" t="str">
        <f t="shared" si="27"/>
        <v>1</v>
      </c>
      <c r="AT114" s="210" t="str">
        <f t="shared" si="23"/>
        <v>8</v>
      </c>
      <c r="AU114" s="210" t="str">
        <f t="shared" si="23"/>
        <v>3</v>
      </c>
      <c r="AV114" s="210" t="str">
        <f t="shared" si="23"/>
        <v>1</v>
      </c>
      <c r="AW114" s="210" t="str">
        <f t="shared" si="25"/>
        <v>2</v>
      </c>
      <c r="AX114" s="210" t="str">
        <f t="shared" si="25"/>
        <v>2</v>
      </c>
      <c r="AY114" s="210" t="str">
        <f t="shared" si="25"/>
        <v>2</v>
      </c>
      <c r="AZ114" s="210" t="str">
        <f t="shared" si="25"/>
        <v>1</v>
      </c>
      <c r="BA114" s="210" t="str">
        <f t="shared" si="25"/>
        <v>2</v>
      </c>
      <c r="BB114" s="208"/>
    </row>
    <row r="115" spans="1:54" x14ac:dyDescent="0.2">
      <c r="A115" s="205">
        <v>2001</v>
      </c>
      <c r="B115" s="206" t="s">
        <v>9</v>
      </c>
      <c r="C115" s="206">
        <v>419901</v>
      </c>
      <c r="D115" s="206">
        <v>13869</v>
      </c>
      <c r="E115" s="206">
        <v>13954</v>
      </c>
      <c r="F115" s="206">
        <v>31443</v>
      </c>
      <c r="G115" s="206">
        <v>43480</v>
      </c>
      <c r="H115" s="206">
        <v>53370</v>
      </c>
      <c r="I115" s="206">
        <v>41460</v>
      </c>
      <c r="J115" s="206">
        <v>57028</v>
      </c>
      <c r="K115" s="206">
        <v>66443</v>
      </c>
      <c r="L115" s="206">
        <v>104772</v>
      </c>
      <c r="M115" s="206">
        <v>208446</v>
      </c>
      <c r="N115" s="206">
        <v>203657</v>
      </c>
      <c r="O115" s="206">
        <v>34254</v>
      </c>
      <c r="P115" s="206">
        <v>17842</v>
      </c>
      <c r="Q115" s="206">
        <v>116123</v>
      </c>
      <c r="R115" s="206">
        <v>82992</v>
      </c>
      <c r="S115" s="206">
        <v>38676</v>
      </c>
      <c r="T115" s="206">
        <v>18364</v>
      </c>
      <c r="U115" s="206">
        <v>29260</v>
      </c>
      <c r="V115" s="206">
        <v>30519</v>
      </c>
      <c r="W115" s="206">
        <v>25890</v>
      </c>
      <c r="X115" s="206">
        <v>18201</v>
      </c>
      <c r="Y115" s="206">
        <v>274191</v>
      </c>
      <c r="Z115" s="206">
        <v>1944135</v>
      </c>
      <c r="AC115" s="205">
        <v>2001</v>
      </c>
      <c r="AD115" s="206" t="s">
        <v>9</v>
      </c>
      <c r="AE115" s="210" t="str">
        <f t="shared" si="27"/>
        <v>4</v>
      </c>
      <c r="AF115" s="210" t="str">
        <f t="shared" si="27"/>
        <v>1</v>
      </c>
      <c r="AG115" s="210" t="str">
        <f t="shared" si="27"/>
        <v>1</v>
      </c>
      <c r="AH115" s="210" t="str">
        <f t="shared" si="27"/>
        <v>3</v>
      </c>
      <c r="AI115" s="210" t="str">
        <f t="shared" si="27"/>
        <v>4</v>
      </c>
      <c r="AJ115" s="210" t="str">
        <f t="shared" si="27"/>
        <v>5</v>
      </c>
      <c r="AK115" s="210" t="str">
        <f t="shared" si="27"/>
        <v>4</v>
      </c>
      <c r="AL115" s="210" t="str">
        <f t="shared" si="27"/>
        <v>5</v>
      </c>
      <c r="AM115" s="210" t="str">
        <f t="shared" si="27"/>
        <v>6</v>
      </c>
      <c r="AN115" s="210" t="str">
        <f t="shared" si="27"/>
        <v>1</v>
      </c>
      <c r="AO115" s="210" t="str">
        <f t="shared" si="27"/>
        <v>2</v>
      </c>
      <c r="AP115" s="210" t="str">
        <f t="shared" si="27"/>
        <v>2</v>
      </c>
      <c r="AQ115" s="210" t="str">
        <f t="shared" si="27"/>
        <v>3</v>
      </c>
      <c r="AR115" s="210" t="str">
        <f t="shared" si="27"/>
        <v>1</v>
      </c>
      <c r="AS115" s="210" t="str">
        <f t="shared" si="27"/>
        <v>1</v>
      </c>
      <c r="AT115" s="210" t="str">
        <f t="shared" si="23"/>
        <v>8</v>
      </c>
      <c r="AU115" s="210" t="str">
        <f t="shared" si="23"/>
        <v>3</v>
      </c>
      <c r="AV115" s="210" t="str">
        <f t="shared" si="23"/>
        <v>1</v>
      </c>
      <c r="AW115" s="210" t="str">
        <f t="shared" si="25"/>
        <v>2</v>
      </c>
      <c r="AX115" s="210" t="str">
        <f t="shared" si="25"/>
        <v>3</v>
      </c>
      <c r="AY115" s="210" t="str">
        <f t="shared" si="25"/>
        <v>2</v>
      </c>
      <c r="AZ115" s="210" t="str">
        <f t="shared" si="25"/>
        <v>1</v>
      </c>
      <c r="BA115" s="210" t="str">
        <f t="shared" si="25"/>
        <v>2</v>
      </c>
      <c r="BB115" s="208"/>
    </row>
    <row r="116" spans="1:54" x14ac:dyDescent="0.2">
      <c r="A116" s="205">
        <v>2001</v>
      </c>
      <c r="B116" s="206" t="s">
        <v>10</v>
      </c>
      <c r="C116" s="206">
        <v>423376</v>
      </c>
      <c r="D116" s="206">
        <v>13620</v>
      </c>
      <c r="E116" s="206">
        <v>13281</v>
      </c>
      <c r="F116" s="206">
        <v>29760</v>
      </c>
      <c r="G116" s="206">
        <v>42501</v>
      </c>
      <c r="H116" s="206">
        <v>51764</v>
      </c>
      <c r="I116" s="206">
        <v>39924</v>
      </c>
      <c r="J116" s="206">
        <v>55398</v>
      </c>
      <c r="K116" s="206">
        <v>66204</v>
      </c>
      <c r="L116" s="206">
        <v>102437</v>
      </c>
      <c r="M116" s="206">
        <v>202472</v>
      </c>
      <c r="N116" s="206">
        <v>198281</v>
      </c>
      <c r="O116" s="206">
        <v>34645</v>
      </c>
      <c r="P116" s="206">
        <v>17554</v>
      </c>
      <c r="Q116" s="206">
        <v>112196</v>
      </c>
      <c r="R116" s="206">
        <v>81107</v>
      </c>
      <c r="S116" s="206">
        <v>39134</v>
      </c>
      <c r="T116" s="206">
        <v>18061</v>
      </c>
      <c r="U116" s="206">
        <v>28068</v>
      </c>
      <c r="V116" s="206">
        <v>30279</v>
      </c>
      <c r="W116" s="206">
        <v>24702</v>
      </c>
      <c r="X116" s="206">
        <v>19169</v>
      </c>
      <c r="Y116" s="206">
        <v>271009</v>
      </c>
      <c r="Z116" s="206">
        <v>1914942</v>
      </c>
      <c r="AC116" s="205">
        <v>2001</v>
      </c>
      <c r="AD116" s="206" t="s">
        <v>10</v>
      </c>
      <c r="AE116" s="210" t="str">
        <f t="shared" si="27"/>
        <v>4</v>
      </c>
      <c r="AF116" s="210" t="str">
        <f t="shared" si="27"/>
        <v>1</v>
      </c>
      <c r="AG116" s="210" t="str">
        <f t="shared" si="27"/>
        <v>1</v>
      </c>
      <c r="AH116" s="210" t="str">
        <f t="shared" si="27"/>
        <v>2</v>
      </c>
      <c r="AI116" s="210" t="str">
        <f t="shared" si="27"/>
        <v>4</v>
      </c>
      <c r="AJ116" s="210" t="str">
        <f t="shared" si="27"/>
        <v>5</v>
      </c>
      <c r="AK116" s="210" t="str">
        <f t="shared" si="27"/>
        <v>3</v>
      </c>
      <c r="AL116" s="210" t="str">
        <f t="shared" si="27"/>
        <v>5</v>
      </c>
      <c r="AM116" s="210" t="str">
        <f t="shared" si="27"/>
        <v>6</v>
      </c>
      <c r="AN116" s="210" t="str">
        <f t="shared" si="27"/>
        <v>1</v>
      </c>
      <c r="AO116" s="210" t="str">
        <f t="shared" si="27"/>
        <v>2</v>
      </c>
      <c r="AP116" s="210" t="str">
        <f t="shared" si="27"/>
        <v>1</v>
      </c>
      <c r="AQ116" s="210" t="str">
        <f t="shared" si="27"/>
        <v>3</v>
      </c>
      <c r="AR116" s="210" t="str">
        <f t="shared" si="27"/>
        <v>1</v>
      </c>
      <c r="AS116" s="210" t="str">
        <f t="shared" si="27"/>
        <v>1</v>
      </c>
      <c r="AT116" s="210" t="str">
        <f t="shared" si="23"/>
        <v>8</v>
      </c>
      <c r="AU116" s="210" t="str">
        <f t="shared" si="23"/>
        <v>3</v>
      </c>
      <c r="AV116" s="210" t="str">
        <f t="shared" si="23"/>
        <v>1</v>
      </c>
      <c r="AW116" s="210" t="str">
        <f t="shared" si="25"/>
        <v>2</v>
      </c>
      <c r="AX116" s="210" t="str">
        <f t="shared" si="25"/>
        <v>3</v>
      </c>
      <c r="AY116" s="210" t="str">
        <f t="shared" si="25"/>
        <v>2</v>
      </c>
      <c r="AZ116" s="210" t="str">
        <f t="shared" si="25"/>
        <v>1</v>
      </c>
      <c r="BA116" s="210" t="str">
        <f t="shared" si="25"/>
        <v>2</v>
      </c>
      <c r="BB116" s="208"/>
    </row>
    <row r="117" spans="1:54" x14ac:dyDescent="0.2">
      <c r="A117" s="205">
        <v>2001</v>
      </c>
      <c r="B117" s="206" t="s">
        <v>11</v>
      </c>
      <c r="C117" s="206">
        <v>368397</v>
      </c>
      <c r="D117" s="206">
        <v>10004</v>
      </c>
      <c r="E117" s="206">
        <v>9613</v>
      </c>
      <c r="F117" s="206">
        <v>24329</v>
      </c>
      <c r="G117" s="206">
        <v>30762</v>
      </c>
      <c r="H117" s="206">
        <v>37451</v>
      </c>
      <c r="I117" s="206">
        <v>29886</v>
      </c>
      <c r="J117" s="206">
        <v>40974</v>
      </c>
      <c r="K117" s="206">
        <v>47544</v>
      </c>
      <c r="L117" s="206">
        <v>74953</v>
      </c>
      <c r="M117" s="206">
        <v>155335</v>
      </c>
      <c r="N117" s="206">
        <v>154006</v>
      </c>
      <c r="O117" s="206">
        <v>25619</v>
      </c>
      <c r="P117" s="206">
        <v>13108</v>
      </c>
      <c r="Q117" s="206">
        <v>86047</v>
      </c>
      <c r="R117" s="206">
        <v>60389</v>
      </c>
      <c r="S117" s="206">
        <v>28673</v>
      </c>
      <c r="T117" s="206">
        <v>13873</v>
      </c>
      <c r="U117" s="206">
        <v>17949</v>
      </c>
      <c r="V117" s="206">
        <v>21262</v>
      </c>
      <c r="W117" s="206">
        <v>17910</v>
      </c>
      <c r="X117" s="206">
        <v>13209</v>
      </c>
      <c r="Y117" s="206">
        <v>216258</v>
      </c>
      <c r="Z117" s="206">
        <v>1497551</v>
      </c>
      <c r="AC117" s="205">
        <v>2001</v>
      </c>
      <c r="AD117" s="206" t="s">
        <v>11</v>
      </c>
      <c r="AE117" s="210" t="str">
        <f t="shared" si="27"/>
        <v>3</v>
      </c>
      <c r="AF117" s="210" t="str">
        <f t="shared" si="27"/>
        <v>1</v>
      </c>
      <c r="AG117" s="210" t="str">
        <f t="shared" si="27"/>
        <v>9</v>
      </c>
      <c r="AH117" s="210" t="str">
        <f t="shared" si="27"/>
        <v>2</v>
      </c>
      <c r="AI117" s="210" t="str">
        <f t="shared" si="27"/>
        <v>3</v>
      </c>
      <c r="AJ117" s="210" t="str">
        <f t="shared" si="27"/>
        <v>3</v>
      </c>
      <c r="AK117" s="210" t="str">
        <f t="shared" si="27"/>
        <v>2</v>
      </c>
      <c r="AL117" s="210" t="str">
        <f t="shared" si="27"/>
        <v>4</v>
      </c>
      <c r="AM117" s="210" t="str">
        <f t="shared" si="27"/>
        <v>4</v>
      </c>
      <c r="AN117" s="210" t="str">
        <f t="shared" si="27"/>
        <v>7</v>
      </c>
      <c r="AO117" s="210" t="str">
        <f t="shared" si="27"/>
        <v>1</v>
      </c>
      <c r="AP117" s="210" t="str">
        <f t="shared" si="27"/>
        <v>1</v>
      </c>
      <c r="AQ117" s="210" t="str">
        <f t="shared" si="27"/>
        <v>2</v>
      </c>
      <c r="AR117" s="210" t="str">
        <f t="shared" si="27"/>
        <v>1</v>
      </c>
      <c r="AS117" s="210" t="str">
        <f t="shared" si="27"/>
        <v>8</v>
      </c>
      <c r="AT117" s="210" t="str">
        <f t="shared" si="23"/>
        <v>6</v>
      </c>
      <c r="AU117" s="210" t="str">
        <f t="shared" si="23"/>
        <v>2</v>
      </c>
      <c r="AV117" s="210" t="str">
        <f t="shared" si="23"/>
        <v>1</v>
      </c>
      <c r="AW117" s="210" t="str">
        <f t="shared" si="25"/>
        <v>1</v>
      </c>
      <c r="AX117" s="210" t="str">
        <f t="shared" si="25"/>
        <v>2</v>
      </c>
      <c r="AY117" s="210" t="str">
        <f t="shared" si="25"/>
        <v>1</v>
      </c>
      <c r="AZ117" s="210" t="str">
        <f t="shared" si="25"/>
        <v>1</v>
      </c>
      <c r="BA117" s="210" t="str">
        <f t="shared" si="25"/>
        <v>2</v>
      </c>
      <c r="BB117" s="208"/>
    </row>
    <row r="118" spans="1:54" x14ac:dyDescent="0.2">
      <c r="A118" s="205">
        <v>2002</v>
      </c>
      <c r="B118" s="206" t="s">
        <v>12</v>
      </c>
      <c r="C118" s="206">
        <v>321269</v>
      </c>
      <c r="D118" s="206">
        <v>10742</v>
      </c>
      <c r="E118" s="206">
        <v>9393</v>
      </c>
      <c r="F118" s="206">
        <v>22676</v>
      </c>
      <c r="G118" s="206">
        <v>31272</v>
      </c>
      <c r="H118" s="206">
        <v>35920</v>
      </c>
      <c r="I118" s="206">
        <v>29746</v>
      </c>
      <c r="J118" s="206">
        <v>40935</v>
      </c>
      <c r="K118" s="206">
        <v>49711</v>
      </c>
      <c r="L118" s="206">
        <v>76905</v>
      </c>
      <c r="M118" s="206">
        <v>151887</v>
      </c>
      <c r="N118" s="206">
        <v>148390</v>
      </c>
      <c r="O118" s="206">
        <v>28442</v>
      </c>
      <c r="P118" s="206">
        <v>13665</v>
      </c>
      <c r="Q118" s="206">
        <v>83490</v>
      </c>
      <c r="R118" s="206">
        <v>63260</v>
      </c>
      <c r="S118" s="206">
        <v>30222</v>
      </c>
      <c r="T118" s="206">
        <v>13912</v>
      </c>
      <c r="U118" s="206">
        <v>18229</v>
      </c>
      <c r="V118" s="206">
        <v>22398</v>
      </c>
      <c r="W118" s="206">
        <v>18460</v>
      </c>
      <c r="X118" s="206">
        <v>12640</v>
      </c>
      <c r="Y118" s="206">
        <v>207616</v>
      </c>
      <c r="Z118" s="206">
        <v>1441180</v>
      </c>
      <c r="AC118" s="205">
        <v>2002</v>
      </c>
      <c r="AD118" s="206" t="s">
        <v>12</v>
      </c>
      <c r="AE118" s="210" t="str">
        <f t="shared" si="27"/>
        <v>3</v>
      </c>
      <c r="AF118" s="210" t="str">
        <f t="shared" si="27"/>
        <v>1</v>
      </c>
      <c r="AG118" s="210" t="str">
        <f t="shared" si="27"/>
        <v>9</v>
      </c>
      <c r="AH118" s="210" t="str">
        <f t="shared" si="27"/>
        <v>2</v>
      </c>
      <c r="AI118" s="210" t="str">
        <f t="shared" si="27"/>
        <v>3</v>
      </c>
      <c r="AJ118" s="210" t="str">
        <f t="shared" si="27"/>
        <v>3</v>
      </c>
      <c r="AK118" s="210" t="str">
        <f t="shared" si="27"/>
        <v>2</v>
      </c>
      <c r="AL118" s="210" t="str">
        <f t="shared" si="27"/>
        <v>4</v>
      </c>
      <c r="AM118" s="210" t="str">
        <f t="shared" si="27"/>
        <v>4</v>
      </c>
      <c r="AN118" s="210" t="str">
        <f t="shared" si="27"/>
        <v>7</v>
      </c>
      <c r="AO118" s="210" t="str">
        <f t="shared" si="27"/>
        <v>1</v>
      </c>
      <c r="AP118" s="210" t="str">
        <f t="shared" si="27"/>
        <v>1</v>
      </c>
      <c r="AQ118" s="210" t="str">
        <f t="shared" si="27"/>
        <v>2</v>
      </c>
      <c r="AR118" s="210" t="str">
        <f t="shared" si="27"/>
        <v>1</v>
      </c>
      <c r="AS118" s="210" t="str">
        <f t="shared" si="27"/>
        <v>8</v>
      </c>
      <c r="AT118" s="210" t="str">
        <f t="shared" si="23"/>
        <v>6</v>
      </c>
      <c r="AU118" s="210" t="str">
        <f t="shared" si="23"/>
        <v>3</v>
      </c>
      <c r="AV118" s="210" t="str">
        <f t="shared" si="23"/>
        <v>1</v>
      </c>
      <c r="AW118" s="210" t="str">
        <f t="shared" si="25"/>
        <v>1</v>
      </c>
      <c r="AX118" s="210" t="str">
        <f t="shared" si="25"/>
        <v>2</v>
      </c>
      <c r="AY118" s="210" t="str">
        <f t="shared" si="25"/>
        <v>1</v>
      </c>
      <c r="AZ118" s="210" t="str">
        <f t="shared" si="25"/>
        <v>1</v>
      </c>
      <c r="BA118" s="210" t="str">
        <f t="shared" si="25"/>
        <v>2</v>
      </c>
      <c r="BB118" s="208"/>
    </row>
    <row r="119" spans="1:54" x14ac:dyDescent="0.2">
      <c r="A119" s="205">
        <v>2002</v>
      </c>
      <c r="B119" s="206" t="s">
        <v>13</v>
      </c>
      <c r="C119" s="206">
        <v>317641</v>
      </c>
      <c r="D119" s="206">
        <v>10148</v>
      </c>
      <c r="E119" s="206">
        <v>10188</v>
      </c>
      <c r="F119" s="206">
        <v>22495</v>
      </c>
      <c r="G119" s="206">
        <v>31381</v>
      </c>
      <c r="H119" s="206">
        <v>35937</v>
      </c>
      <c r="I119" s="206">
        <v>29086</v>
      </c>
      <c r="J119" s="206">
        <v>39855</v>
      </c>
      <c r="K119" s="206">
        <v>50859</v>
      </c>
      <c r="L119" s="206">
        <v>74637</v>
      </c>
      <c r="M119" s="206">
        <v>149680</v>
      </c>
      <c r="N119" s="206">
        <v>144239</v>
      </c>
      <c r="O119" s="206">
        <v>28349</v>
      </c>
      <c r="P119" s="206">
        <v>13732</v>
      </c>
      <c r="Q119" s="206">
        <v>83965</v>
      </c>
      <c r="R119" s="206">
        <v>61834</v>
      </c>
      <c r="S119" s="206">
        <v>29721</v>
      </c>
      <c r="T119" s="206">
        <v>13937</v>
      </c>
      <c r="U119" s="206">
        <v>21021</v>
      </c>
      <c r="V119" s="206">
        <v>24304</v>
      </c>
      <c r="W119" s="206">
        <v>19114</v>
      </c>
      <c r="X119" s="206">
        <v>14364</v>
      </c>
      <c r="Y119" s="206">
        <v>202172</v>
      </c>
      <c r="Z119" s="206">
        <v>1428659</v>
      </c>
      <c r="AC119" s="205">
        <v>2002</v>
      </c>
      <c r="AD119" s="206" t="s">
        <v>13</v>
      </c>
      <c r="AE119" s="210" t="str">
        <f t="shared" si="27"/>
        <v>3</v>
      </c>
      <c r="AF119" s="210" t="str">
        <f t="shared" si="27"/>
        <v>1</v>
      </c>
      <c r="AG119" s="210" t="str">
        <f t="shared" si="27"/>
        <v>1</v>
      </c>
      <c r="AH119" s="210" t="str">
        <f t="shared" si="27"/>
        <v>2</v>
      </c>
      <c r="AI119" s="210" t="str">
        <f t="shared" si="27"/>
        <v>3</v>
      </c>
      <c r="AJ119" s="210" t="str">
        <f t="shared" si="27"/>
        <v>3</v>
      </c>
      <c r="AK119" s="210" t="str">
        <f t="shared" si="27"/>
        <v>2</v>
      </c>
      <c r="AL119" s="210" t="str">
        <f t="shared" si="27"/>
        <v>3</v>
      </c>
      <c r="AM119" s="210" t="str">
        <f t="shared" si="27"/>
        <v>5</v>
      </c>
      <c r="AN119" s="210" t="str">
        <f t="shared" si="27"/>
        <v>7</v>
      </c>
      <c r="AO119" s="210" t="str">
        <f t="shared" si="27"/>
        <v>1</v>
      </c>
      <c r="AP119" s="210" t="str">
        <f t="shared" si="27"/>
        <v>1</v>
      </c>
      <c r="AQ119" s="210" t="str">
        <f t="shared" si="27"/>
        <v>2</v>
      </c>
      <c r="AR119" s="210" t="str">
        <f t="shared" si="27"/>
        <v>1</v>
      </c>
      <c r="AS119" s="210" t="str">
        <f t="shared" si="27"/>
        <v>8</v>
      </c>
      <c r="AT119" s="210" t="str">
        <f t="shared" si="23"/>
        <v>6</v>
      </c>
      <c r="AU119" s="210" t="str">
        <f t="shared" si="23"/>
        <v>2</v>
      </c>
      <c r="AV119" s="210" t="str">
        <f t="shared" si="23"/>
        <v>1</v>
      </c>
      <c r="AW119" s="210" t="str">
        <f t="shared" si="25"/>
        <v>2</v>
      </c>
      <c r="AX119" s="210" t="str">
        <f t="shared" si="25"/>
        <v>2</v>
      </c>
      <c r="AY119" s="210" t="str">
        <f t="shared" si="25"/>
        <v>1</v>
      </c>
      <c r="AZ119" s="210" t="str">
        <f t="shared" si="25"/>
        <v>1</v>
      </c>
      <c r="BA119" s="210" t="str">
        <f t="shared" si="25"/>
        <v>2</v>
      </c>
      <c r="BB119" s="208"/>
    </row>
    <row r="120" spans="1:54" x14ac:dyDescent="0.2">
      <c r="A120" s="205">
        <v>2002</v>
      </c>
      <c r="B120" s="206" t="s">
        <v>14</v>
      </c>
      <c r="C120" s="206">
        <v>370889</v>
      </c>
      <c r="D120" s="206">
        <v>11170</v>
      </c>
      <c r="E120" s="206">
        <v>11925</v>
      </c>
      <c r="F120" s="206">
        <v>25538</v>
      </c>
      <c r="G120" s="206">
        <v>36112</v>
      </c>
      <c r="H120" s="206">
        <v>42006</v>
      </c>
      <c r="I120" s="206">
        <v>33565</v>
      </c>
      <c r="J120" s="206">
        <v>45720</v>
      </c>
      <c r="K120" s="206">
        <v>57505</v>
      </c>
      <c r="L120" s="206">
        <v>85820</v>
      </c>
      <c r="M120" s="206">
        <v>175063</v>
      </c>
      <c r="N120" s="206">
        <v>168475</v>
      </c>
      <c r="O120" s="206">
        <v>31473</v>
      </c>
      <c r="P120" s="206">
        <v>15884</v>
      </c>
      <c r="Q120" s="206">
        <v>100384</v>
      </c>
      <c r="R120" s="206">
        <v>70906</v>
      </c>
      <c r="S120" s="206">
        <v>34659</v>
      </c>
      <c r="T120" s="206">
        <v>16042</v>
      </c>
      <c r="U120" s="206">
        <v>24091</v>
      </c>
      <c r="V120" s="206">
        <v>26909</v>
      </c>
      <c r="W120" s="206">
        <v>21576</v>
      </c>
      <c r="X120" s="206">
        <v>16567</v>
      </c>
      <c r="Y120" s="206">
        <v>232601</v>
      </c>
      <c r="Z120" s="206">
        <v>1654880</v>
      </c>
      <c r="AC120" s="205">
        <v>2002</v>
      </c>
      <c r="AD120" s="206" t="s">
        <v>14</v>
      </c>
      <c r="AE120" s="210" t="str">
        <f t="shared" ref="AE120:AT136" si="28">+LEFT(C120,1)</f>
        <v>3</v>
      </c>
      <c r="AF120" s="210" t="str">
        <f t="shared" si="28"/>
        <v>1</v>
      </c>
      <c r="AG120" s="210" t="str">
        <f t="shared" si="28"/>
        <v>1</v>
      </c>
      <c r="AH120" s="210" t="str">
        <f t="shared" si="28"/>
        <v>2</v>
      </c>
      <c r="AI120" s="210" t="str">
        <f t="shared" si="28"/>
        <v>3</v>
      </c>
      <c r="AJ120" s="210" t="str">
        <f t="shared" si="28"/>
        <v>4</v>
      </c>
      <c r="AK120" s="210" t="str">
        <f t="shared" si="28"/>
        <v>3</v>
      </c>
      <c r="AL120" s="210" t="str">
        <f t="shared" si="28"/>
        <v>4</v>
      </c>
      <c r="AM120" s="210" t="str">
        <f t="shared" si="28"/>
        <v>5</v>
      </c>
      <c r="AN120" s="210" t="str">
        <f t="shared" si="28"/>
        <v>8</v>
      </c>
      <c r="AO120" s="210" t="str">
        <f t="shared" si="28"/>
        <v>1</v>
      </c>
      <c r="AP120" s="210" t="str">
        <f t="shared" si="28"/>
        <v>1</v>
      </c>
      <c r="AQ120" s="210" t="str">
        <f t="shared" si="28"/>
        <v>3</v>
      </c>
      <c r="AR120" s="210" t="str">
        <f t="shared" si="28"/>
        <v>1</v>
      </c>
      <c r="AS120" s="210" t="str">
        <f t="shared" si="28"/>
        <v>1</v>
      </c>
      <c r="AT120" s="210" t="str">
        <f t="shared" si="23"/>
        <v>7</v>
      </c>
      <c r="AU120" s="210" t="str">
        <f t="shared" si="23"/>
        <v>3</v>
      </c>
      <c r="AV120" s="210" t="str">
        <f t="shared" si="23"/>
        <v>1</v>
      </c>
      <c r="AW120" s="210" t="str">
        <f t="shared" si="25"/>
        <v>2</v>
      </c>
      <c r="AX120" s="210" t="str">
        <f t="shared" si="25"/>
        <v>2</v>
      </c>
      <c r="AY120" s="210" t="str">
        <f t="shared" si="25"/>
        <v>2</v>
      </c>
      <c r="AZ120" s="210" t="str">
        <f t="shared" si="25"/>
        <v>1</v>
      </c>
      <c r="BA120" s="210" t="str">
        <f t="shared" si="25"/>
        <v>2</v>
      </c>
      <c r="BB120" s="208"/>
    </row>
    <row r="121" spans="1:54" x14ac:dyDescent="0.2">
      <c r="A121" s="205">
        <v>2002</v>
      </c>
      <c r="B121" s="206" t="s">
        <v>15</v>
      </c>
      <c r="C121" s="206">
        <v>384805</v>
      </c>
      <c r="D121" s="206">
        <v>11281</v>
      </c>
      <c r="E121" s="206">
        <v>12656</v>
      </c>
      <c r="F121" s="206">
        <v>26121</v>
      </c>
      <c r="G121" s="206">
        <v>36798</v>
      </c>
      <c r="H121" s="206">
        <v>44922</v>
      </c>
      <c r="I121" s="206">
        <v>34352</v>
      </c>
      <c r="J121" s="206">
        <v>47492</v>
      </c>
      <c r="K121" s="206">
        <v>61503</v>
      </c>
      <c r="L121" s="206">
        <v>88911</v>
      </c>
      <c r="M121" s="206">
        <v>185240</v>
      </c>
      <c r="N121" s="206">
        <v>178091</v>
      </c>
      <c r="O121" s="206">
        <v>31613</v>
      </c>
      <c r="P121" s="206">
        <v>15688</v>
      </c>
      <c r="Q121" s="206">
        <v>111087</v>
      </c>
      <c r="R121" s="206">
        <v>75180</v>
      </c>
      <c r="S121" s="206">
        <v>34344</v>
      </c>
      <c r="T121" s="206">
        <v>15429</v>
      </c>
      <c r="U121" s="206">
        <v>26133</v>
      </c>
      <c r="V121" s="206">
        <v>27316</v>
      </c>
      <c r="W121" s="206">
        <v>23107</v>
      </c>
      <c r="X121" s="206">
        <v>17521</v>
      </c>
      <c r="Y121" s="206">
        <v>239188</v>
      </c>
      <c r="Z121" s="206">
        <v>1728778</v>
      </c>
      <c r="AC121" s="205">
        <v>2002</v>
      </c>
      <c r="AD121" s="206" t="s">
        <v>15</v>
      </c>
      <c r="AE121" s="210" t="str">
        <f t="shared" si="28"/>
        <v>3</v>
      </c>
      <c r="AF121" s="210" t="str">
        <f t="shared" si="28"/>
        <v>1</v>
      </c>
      <c r="AG121" s="210" t="str">
        <f t="shared" si="28"/>
        <v>1</v>
      </c>
      <c r="AH121" s="210" t="str">
        <f t="shared" si="28"/>
        <v>2</v>
      </c>
      <c r="AI121" s="210" t="str">
        <f t="shared" si="28"/>
        <v>3</v>
      </c>
      <c r="AJ121" s="210" t="str">
        <f t="shared" si="28"/>
        <v>4</v>
      </c>
      <c r="AK121" s="210" t="str">
        <f t="shared" si="28"/>
        <v>3</v>
      </c>
      <c r="AL121" s="210" t="str">
        <f t="shared" si="28"/>
        <v>4</v>
      </c>
      <c r="AM121" s="210" t="str">
        <f t="shared" si="28"/>
        <v>6</v>
      </c>
      <c r="AN121" s="210" t="str">
        <f t="shared" si="28"/>
        <v>8</v>
      </c>
      <c r="AO121" s="210" t="str">
        <f t="shared" si="28"/>
        <v>1</v>
      </c>
      <c r="AP121" s="210" t="str">
        <f t="shared" si="28"/>
        <v>1</v>
      </c>
      <c r="AQ121" s="210" t="str">
        <f t="shared" si="28"/>
        <v>3</v>
      </c>
      <c r="AR121" s="210" t="str">
        <f t="shared" si="28"/>
        <v>1</v>
      </c>
      <c r="AS121" s="210" t="str">
        <f t="shared" si="28"/>
        <v>1</v>
      </c>
      <c r="AT121" s="210" t="str">
        <f t="shared" si="23"/>
        <v>7</v>
      </c>
      <c r="AU121" s="210" t="str">
        <f t="shared" si="23"/>
        <v>3</v>
      </c>
      <c r="AV121" s="210" t="str">
        <f t="shared" si="23"/>
        <v>1</v>
      </c>
      <c r="AW121" s="210" t="str">
        <f t="shared" si="25"/>
        <v>2</v>
      </c>
      <c r="AX121" s="210" t="str">
        <f t="shared" si="25"/>
        <v>2</v>
      </c>
      <c r="AY121" s="210" t="str">
        <f t="shared" si="25"/>
        <v>2</v>
      </c>
      <c r="AZ121" s="210" t="str">
        <f t="shared" si="25"/>
        <v>1</v>
      </c>
      <c r="BA121" s="210" t="str">
        <f t="shared" si="25"/>
        <v>2</v>
      </c>
      <c r="BB121" s="208"/>
    </row>
    <row r="122" spans="1:54" x14ac:dyDescent="0.2">
      <c r="A122" s="205">
        <v>2002</v>
      </c>
      <c r="B122" s="206" t="s">
        <v>4</v>
      </c>
      <c r="C122" s="206">
        <v>409977</v>
      </c>
      <c r="D122" s="206">
        <v>13269</v>
      </c>
      <c r="E122" s="206">
        <v>12929</v>
      </c>
      <c r="F122" s="206">
        <v>27257</v>
      </c>
      <c r="G122" s="206">
        <v>38552</v>
      </c>
      <c r="H122" s="206">
        <v>46735</v>
      </c>
      <c r="I122" s="206">
        <v>35853</v>
      </c>
      <c r="J122" s="206">
        <v>50221</v>
      </c>
      <c r="K122" s="206">
        <v>63897</v>
      </c>
      <c r="L122" s="206">
        <v>93552</v>
      </c>
      <c r="M122" s="206">
        <v>196047</v>
      </c>
      <c r="N122" s="206">
        <v>185212</v>
      </c>
      <c r="O122" s="206">
        <v>32560</v>
      </c>
      <c r="P122" s="206">
        <v>16075</v>
      </c>
      <c r="Q122" s="206">
        <v>119811</v>
      </c>
      <c r="R122" s="206">
        <v>80180</v>
      </c>
      <c r="S122" s="206">
        <v>34585</v>
      </c>
      <c r="T122" s="206">
        <v>16020</v>
      </c>
      <c r="U122" s="206">
        <v>27339</v>
      </c>
      <c r="V122" s="206">
        <v>28117</v>
      </c>
      <c r="W122" s="206">
        <v>23770</v>
      </c>
      <c r="X122" s="206">
        <v>18198</v>
      </c>
      <c r="Y122" s="206">
        <v>259898</v>
      </c>
      <c r="Z122" s="206">
        <v>1830054</v>
      </c>
      <c r="AC122" s="205">
        <v>2002</v>
      </c>
      <c r="AD122" s="206" t="s">
        <v>4</v>
      </c>
      <c r="AE122" s="210" t="str">
        <f t="shared" si="28"/>
        <v>4</v>
      </c>
      <c r="AF122" s="210" t="str">
        <f t="shared" si="28"/>
        <v>1</v>
      </c>
      <c r="AG122" s="210" t="str">
        <f t="shared" si="28"/>
        <v>1</v>
      </c>
      <c r="AH122" s="210" t="str">
        <f t="shared" si="28"/>
        <v>2</v>
      </c>
      <c r="AI122" s="210" t="str">
        <f t="shared" si="28"/>
        <v>3</v>
      </c>
      <c r="AJ122" s="210" t="str">
        <f t="shared" si="28"/>
        <v>4</v>
      </c>
      <c r="AK122" s="210" t="str">
        <f t="shared" si="28"/>
        <v>3</v>
      </c>
      <c r="AL122" s="210" t="str">
        <f t="shared" si="28"/>
        <v>5</v>
      </c>
      <c r="AM122" s="210" t="str">
        <f t="shared" si="28"/>
        <v>6</v>
      </c>
      <c r="AN122" s="210" t="str">
        <f t="shared" si="28"/>
        <v>9</v>
      </c>
      <c r="AO122" s="210" t="str">
        <f t="shared" si="28"/>
        <v>1</v>
      </c>
      <c r="AP122" s="210" t="str">
        <f t="shared" si="28"/>
        <v>1</v>
      </c>
      <c r="AQ122" s="210" t="str">
        <f t="shared" si="28"/>
        <v>3</v>
      </c>
      <c r="AR122" s="210" t="str">
        <f t="shared" si="28"/>
        <v>1</v>
      </c>
      <c r="AS122" s="210" t="str">
        <f t="shared" si="28"/>
        <v>1</v>
      </c>
      <c r="AT122" s="210" t="str">
        <f t="shared" si="23"/>
        <v>8</v>
      </c>
      <c r="AU122" s="210" t="str">
        <f t="shared" si="23"/>
        <v>3</v>
      </c>
      <c r="AV122" s="210" t="str">
        <f t="shared" si="23"/>
        <v>1</v>
      </c>
      <c r="AW122" s="210" t="str">
        <f t="shared" si="25"/>
        <v>2</v>
      </c>
      <c r="AX122" s="210" t="str">
        <f t="shared" si="25"/>
        <v>2</v>
      </c>
      <c r="AY122" s="210" t="str">
        <f t="shared" si="25"/>
        <v>2</v>
      </c>
      <c r="AZ122" s="210" t="str">
        <f t="shared" si="25"/>
        <v>1</v>
      </c>
      <c r="BA122" s="210" t="str">
        <f t="shared" si="25"/>
        <v>2</v>
      </c>
      <c r="BB122" s="208"/>
    </row>
    <row r="123" spans="1:54" x14ac:dyDescent="0.2">
      <c r="A123" s="205">
        <v>2002</v>
      </c>
      <c r="B123" s="206" t="s">
        <v>5</v>
      </c>
      <c r="C123" s="206">
        <v>400089</v>
      </c>
      <c r="D123" s="206">
        <v>12450</v>
      </c>
      <c r="E123" s="206">
        <v>12760</v>
      </c>
      <c r="F123" s="206">
        <v>24779</v>
      </c>
      <c r="G123" s="206">
        <v>35398</v>
      </c>
      <c r="H123" s="206">
        <v>40779</v>
      </c>
      <c r="I123" s="206">
        <v>35604</v>
      </c>
      <c r="J123" s="206">
        <v>46883</v>
      </c>
      <c r="K123" s="206">
        <v>58437</v>
      </c>
      <c r="L123" s="206">
        <v>86313</v>
      </c>
      <c r="M123" s="206">
        <v>176629</v>
      </c>
      <c r="N123" s="206">
        <v>170364</v>
      </c>
      <c r="O123" s="206">
        <v>30377</v>
      </c>
      <c r="P123" s="206">
        <v>14809</v>
      </c>
      <c r="Q123" s="206">
        <v>110745</v>
      </c>
      <c r="R123" s="206">
        <v>72925</v>
      </c>
      <c r="S123" s="206">
        <v>32495</v>
      </c>
      <c r="T123" s="206">
        <v>16175</v>
      </c>
      <c r="U123" s="206">
        <v>24300</v>
      </c>
      <c r="V123" s="206">
        <v>27241</v>
      </c>
      <c r="W123" s="206">
        <v>22023</v>
      </c>
      <c r="X123" s="206">
        <v>16419</v>
      </c>
      <c r="Y123" s="206">
        <v>248743</v>
      </c>
      <c r="Z123" s="206">
        <v>1716737</v>
      </c>
      <c r="AC123" s="205">
        <v>2002</v>
      </c>
      <c r="AD123" s="206" t="s">
        <v>5</v>
      </c>
      <c r="AE123" s="210" t="str">
        <f t="shared" si="28"/>
        <v>4</v>
      </c>
      <c r="AF123" s="210" t="str">
        <f t="shared" si="28"/>
        <v>1</v>
      </c>
      <c r="AG123" s="210" t="str">
        <f t="shared" si="28"/>
        <v>1</v>
      </c>
      <c r="AH123" s="210" t="str">
        <f t="shared" si="28"/>
        <v>2</v>
      </c>
      <c r="AI123" s="210" t="str">
        <f t="shared" si="28"/>
        <v>3</v>
      </c>
      <c r="AJ123" s="210" t="str">
        <f t="shared" si="28"/>
        <v>4</v>
      </c>
      <c r="AK123" s="210" t="str">
        <f t="shared" si="28"/>
        <v>3</v>
      </c>
      <c r="AL123" s="210" t="str">
        <f t="shared" si="28"/>
        <v>4</v>
      </c>
      <c r="AM123" s="210" t="str">
        <f t="shared" si="28"/>
        <v>5</v>
      </c>
      <c r="AN123" s="210" t="str">
        <f t="shared" si="28"/>
        <v>8</v>
      </c>
      <c r="AO123" s="210" t="str">
        <f t="shared" si="28"/>
        <v>1</v>
      </c>
      <c r="AP123" s="210" t="str">
        <f t="shared" si="28"/>
        <v>1</v>
      </c>
      <c r="AQ123" s="210" t="str">
        <f t="shared" si="28"/>
        <v>3</v>
      </c>
      <c r="AR123" s="210" t="str">
        <f t="shared" si="28"/>
        <v>1</v>
      </c>
      <c r="AS123" s="210" t="str">
        <f t="shared" si="28"/>
        <v>1</v>
      </c>
      <c r="AT123" s="210" t="str">
        <f t="shared" si="23"/>
        <v>7</v>
      </c>
      <c r="AU123" s="210" t="str">
        <f t="shared" si="23"/>
        <v>3</v>
      </c>
      <c r="AV123" s="210" t="str">
        <f t="shared" si="23"/>
        <v>1</v>
      </c>
      <c r="AW123" s="210" t="str">
        <f t="shared" si="25"/>
        <v>2</v>
      </c>
      <c r="AX123" s="210" t="str">
        <f t="shared" si="25"/>
        <v>2</v>
      </c>
      <c r="AY123" s="210" t="str">
        <f t="shared" si="25"/>
        <v>2</v>
      </c>
      <c r="AZ123" s="210" t="str">
        <f t="shared" si="25"/>
        <v>1</v>
      </c>
      <c r="BA123" s="210" t="str">
        <f t="shared" si="25"/>
        <v>2</v>
      </c>
      <c r="BB123" s="208"/>
    </row>
    <row r="124" spans="1:54" x14ac:dyDescent="0.2">
      <c r="A124" s="205">
        <v>2002</v>
      </c>
      <c r="B124" s="206" t="s">
        <v>6</v>
      </c>
      <c r="C124" s="206">
        <v>436206</v>
      </c>
      <c r="D124" s="206">
        <v>15224</v>
      </c>
      <c r="E124" s="206">
        <v>13969</v>
      </c>
      <c r="F124" s="206">
        <v>26902</v>
      </c>
      <c r="G124" s="206">
        <v>42555</v>
      </c>
      <c r="H124" s="206">
        <v>42433</v>
      </c>
      <c r="I124" s="206">
        <v>42445</v>
      </c>
      <c r="J124" s="206">
        <v>51820</v>
      </c>
      <c r="K124" s="206">
        <v>64163</v>
      </c>
      <c r="L124" s="206">
        <v>94801</v>
      </c>
      <c r="M124" s="206">
        <v>194607</v>
      </c>
      <c r="N124" s="206">
        <v>185699</v>
      </c>
      <c r="O124" s="206">
        <v>34534</v>
      </c>
      <c r="P124" s="206">
        <v>16554</v>
      </c>
      <c r="Q124" s="206">
        <v>119427</v>
      </c>
      <c r="R124" s="206">
        <v>80823</v>
      </c>
      <c r="S124" s="206">
        <v>37762</v>
      </c>
      <c r="T124" s="206">
        <v>17822</v>
      </c>
      <c r="U124" s="206">
        <v>25466</v>
      </c>
      <c r="V124" s="206">
        <v>30134</v>
      </c>
      <c r="W124" s="206">
        <v>24138</v>
      </c>
      <c r="X124" s="206">
        <v>17573</v>
      </c>
      <c r="Y124" s="206">
        <v>276211</v>
      </c>
      <c r="Z124" s="206">
        <v>1891268</v>
      </c>
      <c r="AC124" s="205">
        <v>2002</v>
      </c>
      <c r="AD124" s="206" t="s">
        <v>6</v>
      </c>
      <c r="AE124" s="210" t="str">
        <f t="shared" si="28"/>
        <v>4</v>
      </c>
      <c r="AF124" s="210" t="str">
        <f t="shared" si="28"/>
        <v>1</v>
      </c>
      <c r="AG124" s="210" t="str">
        <f t="shared" si="28"/>
        <v>1</v>
      </c>
      <c r="AH124" s="210" t="str">
        <f t="shared" si="28"/>
        <v>2</v>
      </c>
      <c r="AI124" s="210" t="str">
        <f t="shared" si="28"/>
        <v>4</v>
      </c>
      <c r="AJ124" s="210" t="str">
        <f t="shared" si="28"/>
        <v>4</v>
      </c>
      <c r="AK124" s="210" t="str">
        <f t="shared" si="28"/>
        <v>4</v>
      </c>
      <c r="AL124" s="210" t="str">
        <f t="shared" si="28"/>
        <v>5</v>
      </c>
      <c r="AM124" s="210" t="str">
        <f t="shared" si="28"/>
        <v>6</v>
      </c>
      <c r="AN124" s="210" t="str">
        <f t="shared" si="28"/>
        <v>9</v>
      </c>
      <c r="AO124" s="210" t="str">
        <f t="shared" si="28"/>
        <v>1</v>
      </c>
      <c r="AP124" s="210" t="str">
        <f t="shared" si="28"/>
        <v>1</v>
      </c>
      <c r="AQ124" s="210" t="str">
        <f t="shared" si="28"/>
        <v>3</v>
      </c>
      <c r="AR124" s="210" t="str">
        <f t="shared" si="28"/>
        <v>1</v>
      </c>
      <c r="AS124" s="210" t="str">
        <f t="shared" si="28"/>
        <v>1</v>
      </c>
      <c r="AT124" s="210" t="str">
        <f t="shared" si="23"/>
        <v>8</v>
      </c>
      <c r="AU124" s="210" t="str">
        <f t="shared" si="23"/>
        <v>3</v>
      </c>
      <c r="AV124" s="210" t="str">
        <f t="shared" si="23"/>
        <v>1</v>
      </c>
      <c r="AW124" s="210" t="str">
        <f t="shared" si="25"/>
        <v>2</v>
      </c>
      <c r="AX124" s="210" t="str">
        <f t="shared" si="25"/>
        <v>3</v>
      </c>
      <c r="AY124" s="210" t="str">
        <f t="shared" si="25"/>
        <v>2</v>
      </c>
      <c r="AZ124" s="210" t="str">
        <f t="shared" si="25"/>
        <v>1</v>
      </c>
      <c r="BA124" s="210" t="str">
        <f t="shared" si="25"/>
        <v>2</v>
      </c>
      <c r="BB124" s="208"/>
    </row>
    <row r="125" spans="1:54" x14ac:dyDescent="0.2">
      <c r="A125" s="205">
        <v>2002</v>
      </c>
      <c r="B125" s="206" t="s">
        <v>7</v>
      </c>
      <c r="C125" s="206">
        <v>469944</v>
      </c>
      <c r="D125" s="206">
        <v>16627</v>
      </c>
      <c r="E125" s="206">
        <v>16963</v>
      </c>
      <c r="F125" s="206">
        <v>29503</v>
      </c>
      <c r="G125" s="206">
        <v>44924</v>
      </c>
      <c r="H125" s="206">
        <v>42191</v>
      </c>
      <c r="I125" s="206">
        <v>45395</v>
      </c>
      <c r="J125" s="206">
        <v>54750</v>
      </c>
      <c r="K125" s="206">
        <v>68552</v>
      </c>
      <c r="L125" s="206">
        <v>99256</v>
      </c>
      <c r="M125" s="206">
        <v>201130</v>
      </c>
      <c r="N125" s="206">
        <v>195500</v>
      </c>
      <c r="O125" s="206">
        <v>37963</v>
      </c>
      <c r="P125" s="206">
        <v>17451</v>
      </c>
      <c r="Q125" s="206">
        <v>128142</v>
      </c>
      <c r="R125" s="206">
        <v>85243</v>
      </c>
      <c r="S125" s="206">
        <v>39627</v>
      </c>
      <c r="T125" s="206">
        <v>19492</v>
      </c>
      <c r="U125" s="206">
        <v>29293</v>
      </c>
      <c r="V125" s="206">
        <v>31583</v>
      </c>
      <c r="W125" s="206">
        <v>25588</v>
      </c>
      <c r="X125" s="206">
        <v>18284</v>
      </c>
      <c r="Y125" s="206">
        <v>285702</v>
      </c>
      <c r="Z125" s="206">
        <v>2003103</v>
      </c>
      <c r="AC125" s="205">
        <v>2002</v>
      </c>
      <c r="AD125" s="206" t="s">
        <v>7</v>
      </c>
      <c r="AE125" s="210" t="str">
        <f t="shared" si="28"/>
        <v>4</v>
      </c>
      <c r="AF125" s="210" t="str">
        <f t="shared" si="28"/>
        <v>1</v>
      </c>
      <c r="AG125" s="210" t="str">
        <f t="shared" si="28"/>
        <v>1</v>
      </c>
      <c r="AH125" s="210" t="str">
        <f t="shared" si="28"/>
        <v>2</v>
      </c>
      <c r="AI125" s="210" t="str">
        <f t="shared" si="28"/>
        <v>4</v>
      </c>
      <c r="AJ125" s="210" t="str">
        <f t="shared" si="28"/>
        <v>4</v>
      </c>
      <c r="AK125" s="210" t="str">
        <f t="shared" si="28"/>
        <v>4</v>
      </c>
      <c r="AL125" s="210" t="str">
        <f t="shared" si="28"/>
        <v>5</v>
      </c>
      <c r="AM125" s="210" t="str">
        <f t="shared" si="28"/>
        <v>6</v>
      </c>
      <c r="AN125" s="210" t="str">
        <f t="shared" si="28"/>
        <v>9</v>
      </c>
      <c r="AO125" s="210" t="str">
        <f t="shared" si="28"/>
        <v>2</v>
      </c>
      <c r="AP125" s="210" t="str">
        <f t="shared" si="28"/>
        <v>1</v>
      </c>
      <c r="AQ125" s="210" t="str">
        <f t="shared" si="28"/>
        <v>3</v>
      </c>
      <c r="AR125" s="210" t="str">
        <f t="shared" si="28"/>
        <v>1</v>
      </c>
      <c r="AS125" s="210" t="str">
        <f t="shared" si="28"/>
        <v>1</v>
      </c>
      <c r="AT125" s="210" t="str">
        <f t="shared" si="23"/>
        <v>8</v>
      </c>
      <c r="AU125" s="210" t="str">
        <f t="shared" si="23"/>
        <v>3</v>
      </c>
      <c r="AV125" s="210" t="str">
        <f t="shared" si="23"/>
        <v>1</v>
      </c>
      <c r="AW125" s="210" t="str">
        <f t="shared" si="23"/>
        <v>2</v>
      </c>
      <c r="AX125" s="210" t="str">
        <f t="shared" si="23"/>
        <v>3</v>
      </c>
      <c r="AY125" s="210" t="str">
        <f t="shared" si="23"/>
        <v>2</v>
      </c>
      <c r="AZ125" s="210" t="str">
        <f t="shared" si="23"/>
        <v>1</v>
      </c>
      <c r="BA125" s="210" t="str">
        <f t="shared" si="23"/>
        <v>2</v>
      </c>
      <c r="BB125" s="208"/>
    </row>
    <row r="126" spans="1:54" x14ac:dyDescent="0.2">
      <c r="A126" s="205">
        <v>2002</v>
      </c>
      <c r="B126" s="206" t="s">
        <v>8</v>
      </c>
      <c r="C126" s="206">
        <v>466161</v>
      </c>
      <c r="D126" s="206">
        <v>16032</v>
      </c>
      <c r="E126" s="206">
        <v>17650</v>
      </c>
      <c r="F126" s="206">
        <v>28377</v>
      </c>
      <c r="G126" s="206">
        <v>43806</v>
      </c>
      <c r="H126" s="206">
        <v>49904</v>
      </c>
      <c r="I126" s="206">
        <v>45206</v>
      </c>
      <c r="J126" s="206">
        <v>54109</v>
      </c>
      <c r="K126" s="206">
        <v>66358</v>
      </c>
      <c r="L126" s="206">
        <v>96673</v>
      </c>
      <c r="M126" s="206">
        <v>199032</v>
      </c>
      <c r="N126" s="206">
        <v>193089</v>
      </c>
      <c r="O126" s="206">
        <v>38525</v>
      </c>
      <c r="P126" s="206">
        <v>17327</v>
      </c>
      <c r="Q126" s="206">
        <v>136042</v>
      </c>
      <c r="R126" s="206">
        <v>84656</v>
      </c>
      <c r="S126" s="206">
        <v>39676</v>
      </c>
      <c r="T126" s="206">
        <v>19334</v>
      </c>
      <c r="U126" s="206">
        <v>30601</v>
      </c>
      <c r="V126" s="206">
        <v>33694</v>
      </c>
      <c r="W126" s="206">
        <v>26908</v>
      </c>
      <c r="X126" s="206">
        <v>18644</v>
      </c>
      <c r="Y126" s="206">
        <v>300189</v>
      </c>
      <c r="Z126" s="206">
        <v>2021993</v>
      </c>
      <c r="AC126" s="205">
        <v>2002</v>
      </c>
      <c r="AD126" s="206" t="s">
        <v>8</v>
      </c>
      <c r="AE126" s="210" t="str">
        <f t="shared" si="28"/>
        <v>4</v>
      </c>
      <c r="AF126" s="210" t="str">
        <f t="shared" si="28"/>
        <v>1</v>
      </c>
      <c r="AG126" s="210" t="str">
        <f t="shared" si="28"/>
        <v>1</v>
      </c>
      <c r="AH126" s="210" t="str">
        <f t="shared" si="28"/>
        <v>2</v>
      </c>
      <c r="AI126" s="210" t="str">
        <f t="shared" si="28"/>
        <v>4</v>
      </c>
      <c r="AJ126" s="210" t="str">
        <f t="shared" si="28"/>
        <v>4</v>
      </c>
      <c r="AK126" s="210" t="str">
        <f t="shared" si="28"/>
        <v>4</v>
      </c>
      <c r="AL126" s="210" t="str">
        <f t="shared" si="28"/>
        <v>5</v>
      </c>
      <c r="AM126" s="210" t="str">
        <f t="shared" si="28"/>
        <v>6</v>
      </c>
      <c r="AN126" s="210" t="str">
        <f t="shared" si="28"/>
        <v>9</v>
      </c>
      <c r="AO126" s="210" t="str">
        <f t="shared" si="28"/>
        <v>1</v>
      </c>
      <c r="AP126" s="210" t="str">
        <f t="shared" si="28"/>
        <v>1</v>
      </c>
      <c r="AQ126" s="210" t="str">
        <f t="shared" si="28"/>
        <v>3</v>
      </c>
      <c r="AR126" s="210" t="str">
        <f t="shared" si="28"/>
        <v>1</v>
      </c>
      <c r="AS126" s="210" t="str">
        <f t="shared" si="28"/>
        <v>1</v>
      </c>
      <c r="AT126" s="210" t="str">
        <f t="shared" si="23"/>
        <v>8</v>
      </c>
      <c r="AU126" s="210" t="str">
        <f t="shared" si="23"/>
        <v>3</v>
      </c>
      <c r="AV126" s="210" t="str">
        <f t="shared" si="23"/>
        <v>1</v>
      </c>
      <c r="AW126" s="210" t="str">
        <f t="shared" si="23"/>
        <v>3</v>
      </c>
      <c r="AX126" s="210" t="str">
        <f t="shared" si="23"/>
        <v>3</v>
      </c>
      <c r="AY126" s="210" t="str">
        <f t="shared" si="23"/>
        <v>2</v>
      </c>
      <c r="AZ126" s="210" t="str">
        <f t="shared" si="23"/>
        <v>1</v>
      </c>
      <c r="BA126" s="210" t="str">
        <f t="shared" si="23"/>
        <v>3</v>
      </c>
      <c r="BB126" s="208"/>
    </row>
    <row r="127" spans="1:54" x14ac:dyDescent="0.2">
      <c r="A127" s="205">
        <v>2002</v>
      </c>
      <c r="B127" s="206" t="s">
        <v>9</v>
      </c>
      <c r="C127" s="206">
        <v>482229</v>
      </c>
      <c r="D127" s="206">
        <v>17685</v>
      </c>
      <c r="E127" s="206">
        <v>17939</v>
      </c>
      <c r="F127" s="206">
        <v>30313</v>
      </c>
      <c r="G127" s="206">
        <v>45966</v>
      </c>
      <c r="H127" s="206">
        <v>47868</v>
      </c>
      <c r="I127" s="206">
        <v>46502</v>
      </c>
      <c r="J127" s="206">
        <v>56952</v>
      </c>
      <c r="K127" s="206">
        <v>70671</v>
      </c>
      <c r="L127" s="206">
        <v>102385</v>
      </c>
      <c r="M127" s="206">
        <v>208917</v>
      </c>
      <c r="N127" s="206">
        <v>205657</v>
      </c>
      <c r="O127" s="206">
        <v>40759</v>
      </c>
      <c r="P127" s="206">
        <v>18518</v>
      </c>
      <c r="Q127" s="206">
        <v>145189</v>
      </c>
      <c r="R127" s="206">
        <v>89312</v>
      </c>
      <c r="S127" s="206">
        <v>41464</v>
      </c>
      <c r="T127" s="206">
        <v>19131</v>
      </c>
      <c r="U127" s="206">
        <v>33445</v>
      </c>
      <c r="V127" s="206">
        <v>36480</v>
      </c>
      <c r="W127" s="206">
        <v>29800</v>
      </c>
      <c r="X127" s="206">
        <v>20204</v>
      </c>
      <c r="Y127" s="206">
        <v>319640</v>
      </c>
      <c r="Z127" s="206">
        <v>2127026</v>
      </c>
      <c r="AC127" s="205">
        <v>2002</v>
      </c>
      <c r="AD127" s="206" t="s">
        <v>9</v>
      </c>
      <c r="AE127" s="210" t="str">
        <f t="shared" si="28"/>
        <v>4</v>
      </c>
      <c r="AF127" s="210" t="str">
        <f t="shared" si="28"/>
        <v>1</v>
      </c>
      <c r="AG127" s="210" t="str">
        <f t="shared" si="28"/>
        <v>1</v>
      </c>
      <c r="AH127" s="210" t="str">
        <f t="shared" si="28"/>
        <v>3</v>
      </c>
      <c r="AI127" s="210" t="str">
        <f t="shared" si="28"/>
        <v>4</v>
      </c>
      <c r="AJ127" s="210" t="str">
        <f t="shared" si="28"/>
        <v>4</v>
      </c>
      <c r="AK127" s="210" t="str">
        <f t="shared" si="28"/>
        <v>4</v>
      </c>
      <c r="AL127" s="210" t="str">
        <f t="shared" si="28"/>
        <v>5</v>
      </c>
      <c r="AM127" s="210" t="str">
        <f t="shared" si="28"/>
        <v>7</v>
      </c>
      <c r="AN127" s="210" t="str">
        <f t="shared" si="28"/>
        <v>1</v>
      </c>
      <c r="AO127" s="210" t="str">
        <f t="shared" si="28"/>
        <v>2</v>
      </c>
      <c r="AP127" s="210" t="str">
        <f t="shared" si="28"/>
        <v>2</v>
      </c>
      <c r="AQ127" s="210" t="str">
        <f t="shared" si="28"/>
        <v>4</v>
      </c>
      <c r="AR127" s="210" t="str">
        <f t="shared" si="28"/>
        <v>1</v>
      </c>
      <c r="AS127" s="210" t="str">
        <f t="shared" si="28"/>
        <v>1</v>
      </c>
      <c r="AT127" s="210" t="str">
        <f t="shared" si="23"/>
        <v>8</v>
      </c>
      <c r="AU127" s="210" t="str">
        <f t="shared" si="23"/>
        <v>4</v>
      </c>
      <c r="AV127" s="210" t="str">
        <f t="shared" si="23"/>
        <v>1</v>
      </c>
      <c r="AW127" s="210" t="str">
        <f t="shared" si="23"/>
        <v>3</v>
      </c>
      <c r="AX127" s="210" t="str">
        <f t="shared" si="23"/>
        <v>3</v>
      </c>
      <c r="AY127" s="210" t="str">
        <f t="shared" si="23"/>
        <v>2</v>
      </c>
      <c r="AZ127" s="210" t="str">
        <f t="shared" si="23"/>
        <v>2</v>
      </c>
      <c r="BA127" s="210" t="str">
        <f t="shared" si="23"/>
        <v>3</v>
      </c>
      <c r="BB127" s="208"/>
    </row>
    <row r="128" spans="1:54" x14ac:dyDescent="0.2">
      <c r="A128" s="205">
        <v>2002</v>
      </c>
      <c r="B128" s="206" t="s">
        <v>10</v>
      </c>
      <c r="C128" s="206">
        <v>480534</v>
      </c>
      <c r="D128" s="206">
        <v>16741</v>
      </c>
      <c r="E128" s="206">
        <v>17732</v>
      </c>
      <c r="F128" s="206">
        <v>27544</v>
      </c>
      <c r="G128" s="206">
        <v>43326</v>
      </c>
      <c r="H128" s="206">
        <v>42061</v>
      </c>
      <c r="I128" s="206">
        <v>44004</v>
      </c>
      <c r="J128" s="206">
        <v>54399</v>
      </c>
      <c r="K128" s="206">
        <v>69318</v>
      </c>
      <c r="L128" s="206">
        <v>99031</v>
      </c>
      <c r="M128" s="206">
        <v>199091</v>
      </c>
      <c r="N128" s="206">
        <v>195016</v>
      </c>
      <c r="O128" s="206">
        <v>39484</v>
      </c>
      <c r="P128" s="206">
        <v>17780</v>
      </c>
      <c r="Q128" s="206">
        <v>135771</v>
      </c>
      <c r="R128" s="206">
        <v>84133</v>
      </c>
      <c r="S128" s="206">
        <v>40757</v>
      </c>
      <c r="T128" s="206">
        <v>19389</v>
      </c>
      <c r="U128" s="206">
        <v>32286</v>
      </c>
      <c r="V128" s="206">
        <v>33877</v>
      </c>
      <c r="W128" s="206">
        <v>28671</v>
      </c>
      <c r="X128" s="206">
        <v>19917</v>
      </c>
      <c r="Y128" s="206">
        <v>312522</v>
      </c>
      <c r="Z128" s="206">
        <v>2053384</v>
      </c>
      <c r="AC128" s="205">
        <v>2002</v>
      </c>
      <c r="AD128" s="206" t="s">
        <v>10</v>
      </c>
      <c r="AE128" s="210" t="str">
        <f t="shared" si="28"/>
        <v>4</v>
      </c>
      <c r="AF128" s="210" t="str">
        <f t="shared" si="28"/>
        <v>1</v>
      </c>
      <c r="AG128" s="210" t="str">
        <f t="shared" si="28"/>
        <v>1</v>
      </c>
      <c r="AH128" s="210" t="str">
        <f t="shared" si="28"/>
        <v>2</v>
      </c>
      <c r="AI128" s="210" t="str">
        <f t="shared" si="28"/>
        <v>4</v>
      </c>
      <c r="AJ128" s="210" t="str">
        <f t="shared" si="28"/>
        <v>4</v>
      </c>
      <c r="AK128" s="210" t="str">
        <f t="shared" si="28"/>
        <v>4</v>
      </c>
      <c r="AL128" s="210" t="str">
        <f t="shared" si="28"/>
        <v>5</v>
      </c>
      <c r="AM128" s="210" t="str">
        <f t="shared" si="28"/>
        <v>6</v>
      </c>
      <c r="AN128" s="210" t="str">
        <f t="shared" si="28"/>
        <v>9</v>
      </c>
      <c r="AO128" s="210" t="str">
        <f t="shared" si="28"/>
        <v>1</v>
      </c>
      <c r="AP128" s="210" t="str">
        <f t="shared" si="28"/>
        <v>1</v>
      </c>
      <c r="AQ128" s="210" t="str">
        <f t="shared" si="28"/>
        <v>3</v>
      </c>
      <c r="AR128" s="210" t="str">
        <f t="shared" si="28"/>
        <v>1</v>
      </c>
      <c r="AS128" s="210" t="str">
        <f t="shared" si="28"/>
        <v>1</v>
      </c>
      <c r="AT128" s="210" t="str">
        <f t="shared" si="23"/>
        <v>8</v>
      </c>
      <c r="AU128" s="210" t="str">
        <f t="shared" si="23"/>
        <v>4</v>
      </c>
      <c r="AV128" s="210" t="str">
        <f t="shared" si="23"/>
        <v>1</v>
      </c>
      <c r="AW128" s="210" t="str">
        <f t="shared" si="23"/>
        <v>3</v>
      </c>
      <c r="AX128" s="210" t="str">
        <f t="shared" si="23"/>
        <v>3</v>
      </c>
      <c r="AY128" s="210" t="str">
        <f t="shared" si="23"/>
        <v>2</v>
      </c>
      <c r="AZ128" s="210" t="str">
        <f t="shared" si="23"/>
        <v>1</v>
      </c>
      <c r="BA128" s="210" t="str">
        <f t="shared" si="23"/>
        <v>3</v>
      </c>
      <c r="BB128" s="208"/>
    </row>
    <row r="129" spans="1:54" x14ac:dyDescent="0.2">
      <c r="A129" s="205">
        <v>2002</v>
      </c>
      <c r="B129" s="206" t="s">
        <v>11</v>
      </c>
      <c r="C129" s="206">
        <v>495393</v>
      </c>
      <c r="D129" s="206">
        <v>15214</v>
      </c>
      <c r="E129" s="206">
        <v>15873</v>
      </c>
      <c r="F129" s="206">
        <v>27397</v>
      </c>
      <c r="G129" s="206">
        <v>40405</v>
      </c>
      <c r="H129" s="206">
        <v>37115</v>
      </c>
      <c r="I129" s="206">
        <v>40213</v>
      </c>
      <c r="J129" s="206">
        <v>51120</v>
      </c>
      <c r="K129" s="206">
        <v>61801</v>
      </c>
      <c r="L129" s="206">
        <v>91177</v>
      </c>
      <c r="M129" s="206">
        <v>186413</v>
      </c>
      <c r="N129" s="206">
        <v>179306</v>
      </c>
      <c r="O129" s="206">
        <v>36680</v>
      </c>
      <c r="P129" s="206">
        <v>16003</v>
      </c>
      <c r="Q129" s="206">
        <v>124638</v>
      </c>
      <c r="R129" s="206">
        <v>75894</v>
      </c>
      <c r="S129" s="206">
        <v>38215</v>
      </c>
      <c r="T129" s="206">
        <v>17812</v>
      </c>
      <c r="U129" s="206">
        <v>27435</v>
      </c>
      <c r="V129" s="206">
        <v>29877</v>
      </c>
      <c r="W129" s="206">
        <v>26616</v>
      </c>
      <c r="X129" s="206">
        <v>16574</v>
      </c>
      <c r="Y129" s="206">
        <v>307116</v>
      </c>
      <c r="Z129" s="206">
        <v>1958287</v>
      </c>
      <c r="AC129" s="205">
        <v>2002</v>
      </c>
      <c r="AD129" s="206" t="s">
        <v>11</v>
      </c>
      <c r="AE129" s="210" t="str">
        <f t="shared" si="28"/>
        <v>4</v>
      </c>
      <c r="AF129" s="210" t="str">
        <f t="shared" si="28"/>
        <v>1</v>
      </c>
      <c r="AG129" s="210" t="str">
        <f t="shared" si="28"/>
        <v>1</v>
      </c>
      <c r="AH129" s="210" t="str">
        <f t="shared" si="28"/>
        <v>2</v>
      </c>
      <c r="AI129" s="210" t="str">
        <f t="shared" si="28"/>
        <v>4</v>
      </c>
      <c r="AJ129" s="210" t="str">
        <f t="shared" si="28"/>
        <v>3</v>
      </c>
      <c r="AK129" s="210" t="str">
        <f t="shared" si="28"/>
        <v>4</v>
      </c>
      <c r="AL129" s="210" t="str">
        <f t="shared" si="28"/>
        <v>5</v>
      </c>
      <c r="AM129" s="210" t="str">
        <f t="shared" si="28"/>
        <v>6</v>
      </c>
      <c r="AN129" s="210" t="str">
        <f t="shared" si="28"/>
        <v>9</v>
      </c>
      <c r="AO129" s="210" t="str">
        <f t="shared" si="28"/>
        <v>1</v>
      </c>
      <c r="AP129" s="210" t="str">
        <f t="shared" si="28"/>
        <v>1</v>
      </c>
      <c r="AQ129" s="210" t="str">
        <f t="shared" si="28"/>
        <v>3</v>
      </c>
      <c r="AR129" s="210" t="str">
        <f t="shared" si="28"/>
        <v>1</v>
      </c>
      <c r="AS129" s="210" t="str">
        <f t="shared" si="28"/>
        <v>1</v>
      </c>
      <c r="AT129" s="210" t="str">
        <f t="shared" si="23"/>
        <v>7</v>
      </c>
      <c r="AU129" s="210" t="str">
        <f t="shared" si="23"/>
        <v>3</v>
      </c>
      <c r="AV129" s="210" t="str">
        <f t="shared" si="23"/>
        <v>1</v>
      </c>
      <c r="AW129" s="210" t="str">
        <f t="shared" si="23"/>
        <v>2</v>
      </c>
      <c r="AX129" s="210" t="str">
        <f t="shared" si="23"/>
        <v>2</v>
      </c>
      <c r="AY129" s="210" t="str">
        <f t="shared" si="23"/>
        <v>2</v>
      </c>
      <c r="AZ129" s="210" t="str">
        <f t="shared" si="23"/>
        <v>1</v>
      </c>
      <c r="BA129" s="210" t="str">
        <f t="shared" si="23"/>
        <v>3</v>
      </c>
      <c r="BB129" s="208"/>
    </row>
    <row r="130" spans="1:54" x14ac:dyDescent="0.2">
      <c r="A130" s="205">
        <v>2003</v>
      </c>
      <c r="B130" s="206" t="s">
        <v>12</v>
      </c>
      <c r="C130" s="206">
        <v>422138</v>
      </c>
      <c r="D130" s="206">
        <v>13624</v>
      </c>
      <c r="E130" s="206">
        <v>15176</v>
      </c>
      <c r="F130" s="206">
        <v>23392</v>
      </c>
      <c r="G130" s="206">
        <v>35059</v>
      </c>
      <c r="H130" s="206">
        <v>30874</v>
      </c>
      <c r="I130" s="206">
        <v>37554</v>
      </c>
      <c r="J130" s="206">
        <v>44539</v>
      </c>
      <c r="K130" s="206">
        <v>55058</v>
      </c>
      <c r="L130" s="206">
        <v>82776</v>
      </c>
      <c r="M130" s="206">
        <v>167040</v>
      </c>
      <c r="N130" s="206">
        <v>156572</v>
      </c>
      <c r="O130" s="206">
        <v>34559</v>
      </c>
      <c r="P130" s="206">
        <v>14594</v>
      </c>
      <c r="Q130" s="206">
        <v>107455</v>
      </c>
      <c r="R130" s="206">
        <v>68477</v>
      </c>
      <c r="S130" s="206">
        <v>36212</v>
      </c>
      <c r="T130" s="206">
        <v>15979</v>
      </c>
      <c r="U130" s="206">
        <v>23861</v>
      </c>
      <c r="V130" s="206">
        <v>27368</v>
      </c>
      <c r="W130" s="206">
        <v>23644</v>
      </c>
      <c r="X130" s="206">
        <v>13405</v>
      </c>
      <c r="Y130" s="206">
        <v>275232</v>
      </c>
      <c r="Z130" s="206">
        <v>1724588</v>
      </c>
      <c r="AC130" s="205">
        <v>2003</v>
      </c>
      <c r="AD130" s="206" t="s">
        <v>12</v>
      </c>
      <c r="AE130" s="210" t="str">
        <f t="shared" si="28"/>
        <v>4</v>
      </c>
      <c r="AF130" s="210" t="str">
        <f t="shared" si="28"/>
        <v>1</v>
      </c>
      <c r="AG130" s="210" t="str">
        <f t="shared" si="28"/>
        <v>1</v>
      </c>
      <c r="AH130" s="210" t="str">
        <f t="shared" si="28"/>
        <v>2</v>
      </c>
      <c r="AI130" s="210" t="str">
        <f t="shared" si="28"/>
        <v>3</v>
      </c>
      <c r="AJ130" s="210" t="str">
        <f t="shared" si="28"/>
        <v>3</v>
      </c>
      <c r="AK130" s="210" t="str">
        <f t="shared" si="28"/>
        <v>3</v>
      </c>
      <c r="AL130" s="210" t="str">
        <f t="shared" si="28"/>
        <v>4</v>
      </c>
      <c r="AM130" s="210" t="str">
        <f t="shared" si="28"/>
        <v>5</v>
      </c>
      <c r="AN130" s="210" t="str">
        <f t="shared" si="28"/>
        <v>8</v>
      </c>
      <c r="AO130" s="210" t="str">
        <f t="shared" si="28"/>
        <v>1</v>
      </c>
      <c r="AP130" s="210" t="str">
        <f t="shared" si="28"/>
        <v>1</v>
      </c>
      <c r="AQ130" s="210" t="str">
        <f t="shared" si="28"/>
        <v>3</v>
      </c>
      <c r="AR130" s="210" t="str">
        <f t="shared" si="28"/>
        <v>1</v>
      </c>
      <c r="AS130" s="210" t="str">
        <f t="shared" si="28"/>
        <v>1</v>
      </c>
      <c r="AT130" s="210" t="str">
        <f t="shared" si="23"/>
        <v>6</v>
      </c>
      <c r="AU130" s="210" t="str">
        <f t="shared" si="23"/>
        <v>3</v>
      </c>
      <c r="AV130" s="210" t="str">
        <f t="shared" si="23"/>
        <v>1</v>
      </c>
      <c r="AW130" s="210" t="str">
        <f t="shared" si="23"/>
        <v>2</v>
      </c>
      <c r="AX130" s="210" t="str">
        <f t="shared" si="23"/>
        <v>2</v>
      </c>
      <c r="AY130" s="210" t="str">
        <f t="shared" si="23"/>
        <v>2</v>
      </c>
      <c r="AZ130" s="210" t="str">
        <f t="shared" si="23"/>
        <v>1</v>
      </c>
      <c r="BA130" s="210" t="str">
        <f t="shared" si="23"/>
        <v>2</v>
      </c>
      <c r="BB130" s="208"/>
    </row>
    <row r="131" spans="1:54" x14ac:dyDescent="0.2">
      <c r="A131" s="205">
        <v>2003</v>
      </c>
      <c r="B131" s="206" t="s">
        <v>13</v>
      </c>
      <c r="C131" s="206">
        <v>418540</v>
      </c>
      <c r="D131" s="206">
        <v>13439</v>
      </c>
      <c r="E131" s="206">
        <v>14276</v>
      </c>
      <c r="F131" s="206">
        <v>22115</v>
      </c>
      <c r="G131" s="206">
        <v>34667</v>
      </c>
      <c r="H131" s="206">
        <v>31581</v>
      </c>
      <c r="I131" s="206">
        <v>36881</v>
      </c>
      <c r="J131" s="206">
        <v>43039</v>
      </c>
      <c r="K131" s="206">
        <v>55028</v>
      </c>
      <c r="L131" s="206">
        <v>78481</v>
      </c>
      <c r="M131" s="206">
        <v>161284</v>
      </c>
      <c r="N131" s="206">
        <v>152589</v>
      </c>
      <c r="O131" s="206">
        <v>31311</v>
      </c>
      <c r="P131" s="206">
        <v>14837</v>
      </c>
      <c r="Q131" s="206">
        <v>112339</v>
      </c>
      <c r="R131" s="206">
        <v>71438</v>
      </c>
      <c r="S131" s="206">
        <v>32190</v>
      </c>
      <c r="T131" s="206">
        <v>14555</v>
      </c>
      <c r="U131" s="206">
        <v>22753</v>
      </c>
      <c r="V131" s="206">
        <v>26699</v>
      </c>
      <c r="W131" s="206">
        <v>21271</v>
      </c>
      <c r="X131" s="206">
        <v>13540</v>
      </c>
      <c r="Y131" s="206">
        <v>250581</v>
      </c>
      <c r="Z131" s="206">
        <v>1673434</v>
      </c>
      <c r="AC131" s="205">
        <v>2003</v>
      </c>
      <c r="AD131" s="206" t="s">
        <v>13</v>
      </c>
      <c r="AE131" s="210" t="str">
        <f t="shared" si="28"/>
        <v>4</v>
      </c>
      <c r="AF131" s="210" t="str">
        <f t="shared" si="28"/>
        <v>1</v>
      </c>
      <c r="AG131" s="210" t="str">
        <f t="shared" si="28"/>
        <v>1</v>
      </c>
      <c r="AH131" s="210" t="str">
        <f t="shared" si="28"/>
        <v>2</v>
      </c>
      <c r="AI131" s="210" t="str">
        <f t="shared" si="28"/>
        <v>3</v>
      </c>
      <c r="AJ131" s="210" t="str">
        <f t="shared" si="28"/>
        <v>3</v>
      </c>
      <c r="AK131" s="210" t="str">
        <f t="shared" si="28"/>
        <v>3</v>
      </c>
      <c r="AL131" s="210" t="str">
        <f t="shared" si="28"/>
        <v>4</v>
      </c>
      <c r="AM131" s="210" t="str">
        <f t="shared" si="28"/>
        <v>5</v>
      </c>
      <c r="AN131" s="210" t="str">
        <f t="shared" si="28"/>
        <v>7</v>
      </c>
      <c r="AO131" s="210" t="str">
        <f t="shared" si="28"/>
        <v>1</v>
      </c>
      <c r="AP131" s="210" t="str">
        <f t="shared" si="28"/>
        <v>1</v>
      </c>
      <c r="AQ131" s="210" t="str">
        <f t="shared" si="28"/>
        <v>3</v>
      </c>
      <c r="AR131" s="210" t="str">
        <f t="shared" si="28"/>
        <v>1</v>
      </c>
      <c r="AS131" s="210" t="str">
        <f t="shared" si="28"/>
        <v>1</v>
      </c>
      <c r="AT131" s="210" t="str">
        <f t="shared" si="23"/>
        <v>7</v>
      </c>
      <c r="AU131" s="210" t="str">
        <f t="shared" si="23"/>
        <v>3</v>
      </c>
      <c r="AV131" s="210" t="str">
        <f t="shared" si="23"/>
        <v>1</v>
      </c>
      <c r="AW131" s="210" t="str">
        <f t="shared" si="23"/>
        <v>2</v>
      </c>
      <c r="AX131" s="210" t="str">
        <f t="shared" si="23"/>
        <v>2</v>
      </c>
      <c r="AY131" s="210" t="str">
        <f t="shared" si="23"/>
        <v>2</v>
      </c>
      <c r="AZ131" s="210" t="str">
        <f t="shared" si="23"/>
        <v>1</v>
      </c>
      <c r="BA131" s="210" t="str">
        <f t="shared" si="23"/>
        <v>2</v>
      </c>
      <c r="BB131" s="208"/>
    </row>
    <row r="132" spans="1:54" x14ac:dyDescent="0.2">
      <c r="A132" s="205">
        <v>2003</v>
      </c>
      <c r="B132" s="206" t="s">
        <v>14</v>
      </c>
      <c r="C132" s="206">
        <v>519118</v>
      </c>
      <c r="D132" s="206">
        <v>16355</v>
      </c>
      <c r="E132" s="206">
        <v>16122</v>
      </c>
      <c r="F132" s="206">
        <v>25786</v>
      </c>
      <c r="G132" s="206">
        <v>40236</v>
      </c>
      <c r="H132" s="206">
        <v>39302</v>
      </c>
      <c r="I132" s="206">
        <v>42852</v>
      </c>
      <c r="J132" s="206">
        <v>52016</v>
      </c>
      <c r="K132" s="206">
        <v>63337</v>
      </c>
      <c r="L132" s="206">
        <v>92301</v>
      </c>
      <c r="M132" s="206">
        <v>195466</v>
      </c>
      <c r="N132" s="206">
        <v>183450</v>
      </c>
      <c r="O132" s="206">
        <v>34758</v>
      </c>
      <c r="P132" s="206">
        <v>15895</v>
      </c>
      <c r="Q132" s="206">
        <v>133684</v>
      </c>
      <c r="R132" s="206">
        <v>77293</v>
      </c>
      <c r="S132" s="206">
        <v>41496</v>
      </c>
      <c r="T132" s="206">
        <v>18233</v>
      </c>
      <c r="U132" s="206">
        <v>28693</v>
      </c>
      <c r="V132" s="206">
        <v>32001</v>
      </c>
      <c r="W132" s="206">
        <v>26860</v>
      </c>
      <c r="X132" s="206">
        <v>17864</v>
      </c>
      <c r="Y132" s="206">
        <v>314955</v>
      </c>
      <c r="Z132" s="206">
        <v>2028073</v>
      </c>
      <c r="AC132" s="205">
        <v>2003</v>
      </c>
      <c r="AD132" s="206" t="s">
        <v>14</v>
      </c>
      <c r="AE132" s="210" t="str">
        <f t="shared" si="28"/>
        <v>5</v>
      </c>
      <c r="AF132" s="210" t="str">
        <f t="shared" si="28"/>
        <v>1</v>
      </c>
      <c r="AG132" s="210" t="str">
        <f t="shared" si="28"/>
        <v>1</v>
      </c>
      <c r="AH132" s="210" t="str">
        <f t="shared" si="28"/>
        <v>2</v>
      </c>
      <c r="AI132" s="210" t="str">
        <f t="shared" si="28"/>
        <v>4</v>
      </c>
      <c r="AJ132" s="210" t="str">
        <f t="shared" si="28"/>
        <v>3</v>
      </c>
      <c r="AK132" s="210" t="str">
        <f t="shared" si="28"/>
        <v>4</v>
      </c>
      <c r="AL132" s="210" t="str">
        <f t="shared" si="28"/>
        <v>5</v>
      </c>
      <c r="AM132" s="210" t="str">
        <f t="shared" si="28"/>
        <v>6</v>
      </c>
      <c r="AN132" s="210" t="str">
        <f t="shared" si="28"/>
        <v>9</v>
      </c>
      <c r="AO132" s="210" t="str">
        <f t="shared" si="28"/>
        <v>1</v>
      </c>
      <c r="AP132" s="210" t="str">
        <f t="shared" si="28"/>
        <v>1</v>
      </c>
      <c r="AQ132" s="210" t="str">
        <f t="shared" si="28"/>
        <v>3</v>
      </c>
      <c r="AR132" s="210" t="str">
        <f t="shared" si="28"/>
        <v>1</v>
      </c>
      <c r="AS132" s="210" t="str">
        <f t="shared" si="28"/>
        <v>1</v>
      </c>
      <c r="AT132" s="210" t="str">
        <f t="shared" si="28"/>
        <v>7</v>
      </c>
      <c r="AU132" s="210" t="str">
        <f t="shared" ref="AU132:BA168" si="29">+LEFT(S132,1)</f>
        <v>4</v>
      </c>
      <c r="AV132" s="210" t="str">
        <f t="shared" si="29"/>
        <v>1</v>
      </c>
      <c r="AW132" s="210" t="str">
        <f t="shared" si="29"/>
        <v>2</v>
      </c>
      <c r="AX132" s="210" t="str">
        <f t="shared" si="29"/>
        <v>3</v>
      </c>
      <c r="AY132" s="210" t="str">
        <f t="shared" si="29"/>
        <v>2</v>
      </c>
      <c r="AZ132" s="210" t="str">
        <f t="shared" si="29"/>
        <v>1</v>
      </c>
      <c r="BA132" s="210" t="str">
        <f t="shared" si="29"/>
        <v>3</v>
      </c>
      <c r="BB132" s="208"/>
    </row>
    <row r="133" spans="1:54" x14ac:dyDescent="0.2">
      <c r="A133" s="205">
        <v>2003</v>
      </c>
      <c r="B133" s="206" t="s">
        <v>15</v>
      </c>
      <c r="C133" s="206">
        <v>549703</v>
      </c>
      <c r="D133" s="206">
        <v>18075</v>
      </c>
      <c r="E133" s="206">
        <v>20808</v>
      </c>
      <c r="F133" s="206">
        <v>27709</v>
      </c>
      <c r="G133" s="206">
        <v>44253</v>
      </c>
      <c r="H133" s="206">
        <v>48050</v>
      </c>
      <c r="I133" s="206">
        <v>49990</v>
      </c>
      <c r="J133" s="206">
        <v>56903</v>
      </c>
      <c r="K133" s="206">
        <v>69490</v>
      </c>
      <c r="L133" s="206">
        <v>103057</v>
      </c>
      <c r="M133" s="206">
        <v>212068</v>
      </c>
      <c r="N133" s="206">
        <v>202360</v>
      </c>
      <c r="O133" s="206">
        <v>35816</v>
      </c>
      <c r="P133" s="206">
        <v>17906</v>
      </c>
      <c r="Q133" s="206">
        <v>150694</v>
      </c>
      <c r="R133" s="206">
        <v>86017</v>
      </c>
      <c r="S133" s="206">
        <v>44929</v>
      </c>
      <c r="T133" s="206">
        <v>19536</v>
      </c>
      <c r="U133" s="206">
        <v>32986</v>
      </c>
      <c r="V133" s="206">
        <v>36808</v>
      </c>
      <c r="W133" s="206">
        <v>30240</v>
      </c>
      <c r="X133" s="206">
        <v>22221</v>
      </c>
      <c r="Y133" s="206">
        <v>338519</v>
      </c>
      <c r="Z133" s="206">
        <v>2218138</v>
      </c>
      <c r="AC133" s="205">
        <v>2003</v>
      </c>
      <c r="AD133" s="206" t="s">
        <v>15</v>
      </c>
      <c r="AE133" s="210" t="str">
        <f t="shared" si="28"/>
        <v>5</v>
      </c>
      <c r="AF133" s="210" t="str">
        <f t="shared" si="28"/>
        <v>1</v>
      </c>
      <c r="AG133" s="210" t="str">
        <f t="shared" si="28"/>
        <v>2</v>
      </c>
      <c r="AH133" s="210" t="str">
        <f t="shared" si="28"/>
        <v>2</v>
      </c>
      <c r="AI133" s="210" t="str">
        <f t="shared" si="28"/>
        <v>4</v>
      </c>
      <c r="AJ133" s="210" t="str">
        <f t="shared" si="28"/>
        <v>4</v>
      </c>
      <c r="AK133" s="210" t="str">
        <f t="shared" si="28"/>
        <v>4</v>
      </c>
      <c r="AL133" s="210" t="str">
        <f t="shared" si="28"/>
        <v>5</v>
      </c>
      <c r="AM133" s="210" t="str">
        <f t="shared" si="28"/>
        <v>6</v>
      </c>
      <c r="AN133" s="210" t="str">
        <f t="shared" si="28"/>
        <v>1</v>
      </c>
      <c r="AO133" s="210" t="str">
        <f t="shared" si="28"/>
        <v>2</v>
      </c>
      <c r="AP133" s="210" t="str">
        <f t="shared" si="28"/>
        <v>2</v>
      </c>
      <c r="AQ133" s="210" t="str">
        <f t="shared" si="28"/>
        <v>3</v>
      </c>
      <c r="AR133" s="210" t="str">
        <f t="shared" si="28"/>
        <v>1</v>
      </c>
      <c r="AS133" s="210" t="str">
        <f t="shared" si="28"/>
        <v>1</v>
      </c>
      <c r="AT133" s="210" t="str">
        <f t="shared" si="28"/>
        <v>8</v>
      </c>
      <c r="AU133" s="210" t="str">
        <f t="shared" si="29"/>
        <v>4</v>
      </c>
      <c r="AV133" s="210" t="str">
        <f t="shared" si="29"/>
        <v>1</v>
      </c>
      <c r="AW133" s="210" t="str">
        <f t="shared" si="29"/>
        <v>3</v>
      </c>
      <c r="AX133" s="210" t="str">
        <f t="shared" si="29"/>
        <v>3</v>
      </c>
      <c r="AY133" s="210" t="str">
        <f t="shared" si="29"/>
        <v>3</v>
      </c>
      <c r="AZ133" s="210" t="str">
        <f t="shared" si="29"/>
        <v>2</v>
      </c>
      <c r="BA133" s="210" t="str">
        <f t="shared" si="29"/>
        <v>3</v>
      </c>
      <c r="BB133" s="208"/>
    </row>
    <row r="134" spans="1:54" x14ac:dyDescent="0.2">
      <c r="A134" s="205">
        <v>2003</v>
      </c>
      <c r="B134" s="206" t="s">
        <v>4</v>
      </c>
      <c r="C134" s="206">
        <v>642405</v>
      </c>
      <c r="D134" s="206">
        <v>21903</v>
      </c>
      <c r="E134" s="206">
        <v>26260</v>
      </c>
      <c r="F134" s="206">
        <v>29997</v>
      </c>
      <c r="G134" s="206">
        <v>47844</v>
      </c>
      <c r="H134" s="206">
        <v>53585</v>
      </c>
      <c r="I134" s="206">
        <v>60770</v>
      </c>
      <c r="J134" s="206">
        <v>59675</v>
      </c>
      <c r="K134" s="206">
        <v>73117</v>
      </c>
      <c r="L134" s="206">
        <v>106722</v>
      </c>
      <c r="M134" s="206">
        <v>215477</v>
      </c>
      <c r="N134" s="206">
        <v>208697</v>
      </c>
      <c r="O134" s="206">
        <v>38766</v>
      </c>
      <c r="P134" s="206">
        <v>18583</v>
      </c>
      <c r="Q134" s="206">
        <v>162611</v>
      </c>
      <c r="R134" s="206">
        <v>97149</v>
      </c>
      <c r="S134" s="206">
        <v>51709</v>
      </c>
      <c r="T134" s="206">
        <v>19331</v>
      </c>
      <c r="U134" s="206">
        <v>39446</v>
      </c>
      <c r="V134" s="206">
        <v>43930</v>
      </c>
      <c r="W134" s="206">
        <v>34583</v>
      </c>
      <c r="X134" s="206">
        <v>28503</v>
      </c>
      <c r="Y134" s="206">
        <v>379393</v>
      </c>
      <c r="Z134" s="206">
        <v>2460456</v>
      </c>
      <c r="AC134" s="205">
        <v>2003</v>
      </c>
      <c r="AD134" s="206" t="s">
        <v>4</v>
      </c>
      <c r="AE134" s="210" t="str">
        <f t="shared" si="28"/>
        <v>6</v>
      </c>
      <c r="AF134" s="210" t="str">
        <f t="shared" si="28"/>
        <v>2</v>
      </c>
      <c r="AG134" s="210" t="str">
        <f t="shared" si="28"/>
        <v>2</v>
      </c>
      <c r="AH134" s="210" t="str">
        <f t="shared" si="28"/>
        <v>2</v>
      </c>
      <c r="AI134" s="210" t="str">
        <f t="shared" si="28"/>
        <v>4</v>
      </c>
      <c r="AJ134" s="210" t="str">
        <f t="shared" si="28"/>
        <v>5</v>
      </c>
      <c r="AK134" s="210" t="str">
        <f t="shared" si="28"/>
        <v>6</v>
      </c>
      <c r="AL134" s="210" t="str">
        <f t="shared" si="28"/>
        <v>5</v>
      </c>
      <c r="AM134" s="210" t="str">
        <f t="shared" si="28"/>
        <v>7</v>
      </c>
      <c r="AN134" s="210" t="str">
        <f t="shared" si="28"/>
        <v>1</v>
      </c>
      <c r="AO134" s="210" t="str">
        <f t="shared" si="28"/>
        <v>2</v>
      </c>
      <c r="AP134" s="210" t="str">
        <f t="shared" si="28"/>
        <v>2</v>
      </c>
      <c r="AQ134" s="210" t="str">
        <f t="shared" si="28"/>
        <v>3</v>
      </c>
      <c r="AR134" s="210" t="str">
        <f t="shared" si="28"/>
        <v>1</v>
      </c>
      <c r="AS134" s="210" t="str">
        <f t="shared" si="28"/>
        <v>1</v>
      </c>
      <c r="AT134" s="210" t="str">
        <f t="shared" si="28"/>
        <v>9</v>
      </c>
      <c r="AU134" s="210" t="str">
        <f t="shared" si="29"/>
        <v>5</v>
      </c>
      <c r="AV134" s="210" t="str">
        <f t="shared" si="29"/>
        <v>1</v>
      </c>
      <c r="AW134" s="210" t="str">
        <f t="shared" si="29"/>
        <v>3</v>
      </c>
      <c r="AX134" s="210" t="str">
        <f t="shared" si="29"/>
        <v>4</v>
      </c>
      <c r="AY134" s="210" t="str">
        <f t="shared" si="29"/>
        <v>3</v>
      </c>
      <c r="AZ134" s="210" t="str">
        <f t="shared" si="29"/>
        <v>2</v>
      </c>
      <c r="BA134" s="210" t="str">
        <f t="shared" si="29"/>
        <v>3</v>
      </c>
      <c r="BB134" s="208"/>
    </row>
    <row r="135" spans="1:54" x14ac:dyDescent="0.2">
      <c r="A135" s="205">
        <v>2003</v>
      </c>
      <c r="B135" s="206" t="s">
        <v>5</v>
      </c>
      <c r="C135" s="206">
        <v>623483</v>
      </c>
      <c r="D135" s="206">
        <v>19690</v>
      </c>
      <c r="E135" s="206">
        <v>22896</v>
      </c>
      <c r="F135" s="206">
        <v>28414</v>
      </c>
      <c r="G135" s="206">
        <v>45023</v>
      </c>
      <c r="H135" s="206">
        <v>49259</v>
      </c>
      <c r="I135" s="206">
        <v>54148</v>
      </c>
      <c r="J135" s="206">
        <v>54991</v>
      </c>
      <c r="K135" s="206">
        <v>67322</v>
      </c>
      <c r="L135" s="206">
        <v>99427</v>
      </c>
      <c r="M135" s="206">
        <v>202209</v>
      </c>
      <c r="N135" s="206">
        <v>199594</v>
      </c>
      <c r="O135" s="206">
        <v>36591</v>
      </c>
      <c r="P135" s="206">
        <v>16855</v>
      </c>
      <c r="Q135" s="206">
        <v>148974</v>
      </c>
      <c r="R135" s="206">
        <v>89140</v>
      </c>
      <c r="S135" s="206">
        <v>45447</v>
      </c>
      <c r="T135" s="206">
        <v>18576</v>
      </c>
      <c r="U135" s="206">
        <v>36611</v>
      </c>
      <c r="V135" s="206">
        <v>40385</v>
      </c>
      <c r="W135" s="206">
        <v>31661</v>
      </c>
      <c r="X135" s="206">
        <v>23599</v>
      </c>
      <c r="Y135" s="206">
        <v>361417</v>
      </c>
      <c r="Z135" s="206">
        <v>2315712</v>
      </c>
      <c r="AC135" s="205">
        <v>2003</v>
      </c>
      <c r="AD135" s="206" t="s">
        <v>5</v>
      </c>
      <c r="AE135" s="210" t="str">
        <f t="shared" si="28"/>
        <v>6</v>
      </c>
      <c r="AF135" s="210" t="str">
        <f t="shared" si="28"/>
        <v>1</v>
      </c>
      <c r="AG135" s="210" t="str">
        <f t="shared" si="28"/>
        <v>2</v>
      </c>
      <c r="AH135" s="210" t="str">
        <f t="shared" si="28"/>
        <v>2</v>
      </c>
      <c r="AI135" s="210" t="str">
        <f t="shared" si="28"/>
        <v>4</v>
      </c>
      <c r="AJ135" s="210" t="str">
        <f t="shared" si="28"/>
        <v>4</v>
      </c>
      <c r="AK135" s="210" t="str">
        <f t="shared" si="28"/>
        <v>5</v>
      </c>
      <c r="AL135" s="210" t="str">
        <f t="shared" si="28"/>
        <v>5</v>
      </c>
      <c r="AM135" s="210" t="str">
        <f t="shared" si="28"/>
        <v>6</v>
      </c>
      <c r="AN135" s="210" t="str">
        <f t="shared" si="28"/>
        <v>9</v>
      </c>
      <c r="AO135" s="210" t="str">
        <f t="shared" si="28"/>
        <v>2</v>
      </c>
      <c r="AP135" s="210" t="str">
        <f t="shared" si="28"/>
        <v>1</v>
      </c>
      <c r="AQ135" s="210" t="str">
        <f t="shared" si="28"/>
        <v>3</v>
      </c>
      <c r="AR135" s="210" t="str">
        <f t="shared" si="28"/>
        <v>1</v>
      </c>
      <c r="AS135" s="210" t="str">
        <f t="shared" si="28"/>
        <v>1</v>
      </c>
      <c r="AT135" s="210" t="str">
        <f t="shared" si="28"/>
        <v>8</v>
      </c>
      <c r="AU135" s="210" t="str">
        <f t="shared" si="29"/>
        <v>4</v>
      </c>
      <c r="AV135" s="210" t="str">
        <f t="shared" si="29"/>
        <v>1</v>
      </c>
      <c r="AW135" s="210" t="str">
        <f t="shared" si="29"/>
        <v>3</v>
      </c>
      <c r="AX135" s="210" t="str">
        <f t="shared" si="29"/>
        <v>4</v>
      </c>
      <c r="AY135" s="210" t="str">
        <f t="shared" si="29"/>
        <v>3</v>
      </c>
      <c r="AZ135" s="210" t="str">
        <f t="shared" si="29"/>
        <v>2</v>
      </c>
      <c r="BA135" s="210" t="str">
        <f t="shared" si="29"/>
        <v>3</v>
      </c>
      <c r="BB135" s="208"/>
    </row>
    <row r="136" spans="1:54" x14ac:dyDescent="0.2">
      <c r="A136" s="205">
        <v>2003</v>
      </c>
      <c r="B136" s="206" t="s">
        <v>6</v>
      </c>
      <c r="C136" s="206">
        <v>634572</v>
      </c>
      <c r="D136" s="206">
        <v>21640</v>
      </c>
      <c r="E136" s="206">
        <v>20680</v>
      </c>
      <c r="F136" s="206">
        <v>29068</v>
      </c>
      <c r="G136" s="206">
        <v>47689</v>
      </c>
      <c r="H136" s="206">
        <v>47689</v>
      </c>
      <c r="I136" s="206">
        <v>59574</v>
      </c>
      <c r="J136" s="206">
        <v>58955</v>
      </c>
      <c r="K136" s="206">
        <v>70832</v>
      </c>
      <c r="L136" s="206">
        <v>112835</v>
      </c>
      <c r="M136" s="206">
        <v>215617</v>
      </c>
      <c r="N136" s="206">
        <v>209697</v>
      </c>
      <c r="O136" s="206">
        <v>40188</v>
      </c>
      <c r="P136" s="206">
        <v>17193</v>
      </c>
      <c r="Q136" s="206">
        <v>152338</v>
      </c>
      <c r="R136" s="206">
        <v>99485</v>
      </c>
      <c r="S136" s="206">
        <v>49554</v>
      </c>
      <c r="T136" s="206">
        <v>20002</v>
      </c>
      <c r="U136" s="206">
        <v>36307</v>
      </c>
      <c r="V136" s="206">
        <v>42803</v>
      </c>
      <c r="W136" s="206">
        <v>33082</v>
      </c>
      <c r="X136" s="206">
        <v>22785</v>
      </c>
      <c r="Y136" s="206">
        <v>387121</v>
      </c>
      <c r="Z136" s="206">
        <v>2429706</v>
      </c>
      <c r="AC136" s="205">
        <v>2003</v>
      </c>
      <c r="AD136" s="206" t="s">
        <v>6</v>
      </c>
      <c r="AE136" s="210" t="str">
        <f t="shared" si="28"/>
        <v>6</v>
      </c>
      <c r="AF136" s="210" t="str">
        <f t="shared" si="28"/>
        <v>2</v>
      </c>
      <c r="AG136" s="210" t="str">
        <f t="shared" si="28"/>
        <v>2</v>
      </c>
      <c r="AH136" s="210" t="str">
        <f t="shared" si="28"/>
        <v>2</v>
      </c>
      <c r="AI136" s="210" t="str">
        <f t="shared" si="28"/>
        <v>4</v>
      </c>
      <c r="AJ136" s="210" t="str">
        <f t="shared" si="28"/>
        <v>4</v>
      </c>
      <c r="AK136" s="210" t="str">
        <f t="shared" si="28"/>
        <v>5</v>
      </c>
      <c r="AL136" s="210" t="str">
        <f t="shared" si="28"/>
        <v>5</v>
      </c>
      <c r="AM136" s="210" t="str">
        <f t="shared" si="28"/>
        <v>7</v>
      </c>
      <c r="AN136" s="210" t="str">
        <f t="shared" si="28"/>
        <v>1</v>
      </c>
      <c r="AO136" s="210" t="str">
        <f t="shared" si="28"/>
        <v>2</v>
      </c>
      <c r="AP136" s="210" t="str">
        <f t="shared" ref="AP136:AW180" si="30">+LEFT(N136,1)</f>
        <v>2</v>
      </c>
      <c r="AQ136" s="210" t="str">
        <f t="shared" si="30"/>
        <v>4</v>
      </c>
      <c r="AR136" s="210" t="str">
        <f t="shared" si="30"/>
        <v>1</v>
      </c>
      <c r="AS136" s="210" t="str">
        <f t="shared" si="30"/>
        <v>1</v>
      </c>
      <c r="AT136" s="210" t="str">
        <f t="shared" si="30"/>
        <v>9</v>
      </c>
      <c r="AU136" s="210" t="str">
        <f t="shared" si="29"/>
        <v>4</v>
      </c>
      <c r="AV136" s="210" t="str">
        <f t="shared" si="29"/>
        <v>2</v>
      </c>
      <c r="AW136" s="210" t="str">
        <f t="shared" si="29"/>
        <v>3</v>
      </c>
      <c r="AX136" s="210" t="str">
        <f t="shared" si="29"/>
        <v>4</v>
      </c>
      <c r="AY136" s="210" t="str">
        <f t="shared" si="29"/>
        <v>3</v>
      </c>
      <c r="AZ136" s="210" t="str">
        <f t="shared" si="29"/>
        <v>2</v>
      </c>
      <c r="BA136" s="210" t="str">
        <f t="shared" si="29"/>
        <v>3</v>
      </c>
      <c r="BB136" s="208"/>
    </row>
    <row r="137" spans="1:54" x14ac:dyDescent="0.2">
      <c r="A137" s="205">
        <v>2003</v>
      </c>
      <c r="B137" s="206" t="s">
        <v>7</v>
      </c>
      <c r="C137" s="206">
        <v>634111</v>
      </c>
      <c r="D137" s="206">
        <v>19707</v>
      </c>
      <c r="E137" s="206">
        <v>22899</v>
      </c>
      <c r="F137" s="206">
        <v>26266</v>
      </c>
      <c r="G137" s="206">
        <v>46138</v>
      </c>
      <c r="H137" s="206">
        <v>48475</v>
      </c>
      <c r="I137" s="206">
        <v>57268</v>
      </c>
      <c r="J137" s="206">
        <v>58945</v>
      </c>
      <c r="K137" s="206">
        <v>72204</v>
      </c>
      <c r="L137" s="206">
        <v>108800</v>
      </c>
      <c r="M137" s="206">
        <v>219405</v>
      </c>
      <c r="N137" s="206">
        <v>212196</v>
      </c>
      <c r="O137" s="206">
        <v>40420</v>
      </c>
      <c r="P137" s="206">
        <v>18444</v>
      </c>
      <c r="Q137" s="206">
        <v>162543</v>
      </c>
      <c r="R137" s="206">
        <v>95232</v>
      </c>
      <c r="S137" s="206">
        <v>48245</v>
      </c>
      <c r="T137" s="206">
        <v>20447</v>
      </c>
      <c r="U137" s="206">
        <v>39713</v>
      </c>
      <c r="V137" s="206">
        <v>43529</v>
      </c>
      <c r="W137" s="206">
        <v>34113</v>
      </c>
      <c r="X137" s="206">
        <v>24574</v>
      </c>
      <c r="Y137" s="206">
        <v>386983</v>
      </c>
      <c r="Z137" s="206">
        <v>2440657</v>
      </c>
      <c r="AC137" s="205">
        <v>2003</v>
      </c>
      <c r="AD137" s="206" t="s">
        <v>7</v>
      </c>
      <c r="AE137" s="210" t="str">
        <f t="shared" ref="AE137:AO160" si="31">+LEFT(C137,1)</f>
        <v>6</v>
      </c>
      <c r="AF137" s="210" t="str">
        <f t="shared" si="31"/>
        <v>1</v>
      </c>
      <c r="AG137" s="210" t="str">
        <f t="shared" si="31"/>
        <v>2</v>
      </c>
      <c r="AH137" s="210" t="str">
        <f t="shared" si="31"/>
        <v>2</v>
      </c>
      <c r="AI137" s="210" t="str">
        <f t="shared" si="31"/>
        <v>4</v>
      </c>
      <c r="AJ137" s="210" t="str">
        <f t="shared" si="31"/>
        <v>4</v>
      </c>
      <c r="AK137" s="210" t="str">
        <f t="shared" si="31"/>
        <v>5</v>
      </c>
      <c r="AL137" s="210" t="str">
        <f t="shared" si="31"/>
        <v>5</v>
      </c>
      <c r="AM137" s="210" t="str">
        <f t="shared" si="31"/>
        <v>7</v>
      </c>
      <c r="AN137" s="210" t="str">
        <f t="shared" si="31"/>
        <v>1</v>
      </c>
      <c r="AO137" s="210" t="str">
        <f t="shared" si="31"/>
        <v>2</v>
      </c>
      <c r="AP137" s="210" t="str">
        <f t="shared" si="30"/>
        <v>2</v>
      </c>
      <c r="AQ137" s="210" t="str">
        <f t="shared" si="30"/>
        <v>4</v>
      </c>
      <c r="AR137" s="210" t="str">
        <f t="shared" si="30"/>
        <v>1</v>
      </c>
      <c r="AS137" s="210" t="str">
        <f t="shared" si="30"/>
        <v>1</v>
      </c>
      <c r="AT137" s="210" t="str">
        <f t="shared" si="30"/>
        <v>9</v>
      </c>
      <c r="AU137" s="210" t="str">
        <f t="shared" si="29"/>
        <v>4</v>
      </c>
      <c r="AV137" s="210" t="str">
        <f t="shared" si="29"/>
        <v>2</v>
      </c>
      <c r="AW137" s="210" t="str">
        <f t="shared" si="29"/>
        <v>3</v>
      </c>
      <c r="AX137" s="210" t="str">
        <f t="shared" si="29"/>
        <v>4</v>
      </c>
      <c r="AY137" s="210" t="str">
        <f t="shared" si="29"/>
        <v>3</v>
      </c>
      <c r="AZ137" s="210" t="str">
        <f t="shared" si="29"/>
        <v>2</v>
      </c>
      <c r="BA137" s="210" t="str">
        <f t="shared" si="29"/>
        <v>3</v>
      </c>
      <c r="BB137" s="208"/>
    </row>
    <row r="138" spans="1:54" x14ac:dyDescent="0.2">
      <c r="A138" s="205">
        <v>2003</v>
      </c>
      <c r="B138" s="206" t="s">
        <v>8</v>
      </c>
      <c r="C138" s="206">
        <v>658813</v>
      </c>
      <c r="D138" s="206">
        <v>19216</v>
      </c>
      <c r="E138" s="206">
        <v>21278</v>
      </c>
      <c r="F138" s="206">
        <v>26297</v>
      </c>
      <c r="G138" s="206">
        <v>45874</v>
      </c>
      <c r="H138" s="206">
        <v>51558</v>
      </c>
      <c r="I138" s="206">
        <v>59328</v>
      </c>
      <c r="J138" s="206">
        <v>59531</v>
      </c>
      <c r="K138" s="206">
        <v>72205</v>
      </c>
      <c r="L138" s="206">
        <v>110976</v>
      </c>
      <c r="M138" s="206">
        <v>222375</v>
      </c>
      <c r="N138" s="206">
        <v>212668</v>
      </c>
      <c r="O138" s="206">
        <v>42710</v>
      </c>
      <c r="P138" s="206">
        <v>19097</v>
      </c>
      <c r="Q138" s="206">
        <v>164789</v>
      </c>
      <c r="R138" s="206">
        <v>97317</v>
      </c>
      <c r="S138" s="206">
        <v>48351</v>
      </c>
      <c r="T138" s="206">
        <v>20476</v>
      </c>
      <c r="U138" s="206">
        <v>39363</v>
      </c>
      <c r="V138" s="206">
        <v>43343</v>
      </c>
      <c r="W138" s="206">
        <v>34467</v>
      </c>
      <c r="X138" s="206">
        <v>25635</v>
      </c>
      <c r="Y138" s="206">
        <v>394076</v>
      </c>
      <c r="Z138" s="206">
        <v>2489743</v>
      </c>
      <c r="AC138" s="205">
        <v>2003</v>
      </c>
      <c r="AD138" s="206" t="s">
        <v>8</v>
      </c>
      <c r="AE138" s="210" t="str">
        <f t="shared" si="31"/>
        <v>6</v>
      </c>
      <c r="AF138" s="210" t="str">
        <f t="shared" si="31"/>
        <v>1</v>
      </c>
      <c r="AG138" s="210" t="str">
        <f t="shared" si="31"/>
        <v>2</v>
      </c>
      <c r="AH138" s="210" t="str">
        <f t="shared" si="31"/>
        <v>2</v>
      </c>
      <c r="AI138" s="210" t="str">
        <f t="shared" si="31"/>
        <v>4</v>
      </c>
      <c r="AJ138" s="210" t="str">
        <f t="shared" si="31"/>
        <v>5</v>
      </c>
      <c r="AK138" s="210" t="str">
        <f t="shared" si="31"/>
        <v>5</v>
      </c>
      <c r="AL138" s="210" t="str">
        <f t="shared" si="31"/>
        <v>5</v>
      </c>
      <c r="AM138" s="210" t="str">
        <f t="shared" si="31"/>
        <v>7</v>
      </c>
      <c r="AN138" s="210" t="str">
        <f t="shared" si="31"/>
        <v>1</v>
      </c>
      <c r="AO138" s="210" t="str">
        <f t="shared" si="31"/>
        <v>2</v>
      </c>
      <c r="AP138" s="210" t="str">
        <f t="shared" si="30"/>
        <v>2</v>
      </c>
      <c r="AQ138" s="210" t="str">
        <f t="shared" si="30"/>
        <v>4</v>
      </c>
      <c r="AR138" s="210" t="str">
        <f t="shared" si="30"/>
        <v>1</v>
      </c>
      <c r="AS138" s="210" t="str">
        <f t="shared" si="30"/>
        <v>1</v>
      </c>
      <c r="AT138" s="210" t="str">
        <f t="shared" si="30"/>
        <v>9</v>
      </c>
      <c r="AU138" s="210" t="str">
        <f t="shared" si="29"/>
        <v>4</v>
      </c>
      <c r="AV138" s="210" t="str">
        <f t="shared" si="29"/>
        <v>2</v>
      </c>
      <c r="AW138" s="210" t="str">
        <f t="shared" si="29"/>
        <v>3</v>
      </c>
      <c r="AX138" s="210" t="str">
        <f t="shared" si="29"/>
        <v>4</v>
      </c>
      <c r="AY138" s="210" t="str">
        <f t="shared" si="29"/>
        <v>3</v>
      </c>
      <c r="AZ138" s="210" t="str">
        <f t="shared" si="29"/>
        <v>2</v>
      </c>
      <c r="BA138" s="210" t="str">
        <f t="shared" si="29"/>
        <v>3</v>
      </c>
      <c r="BB138" s="208"/>
    </row>
    <row r="139" spans="1:54" x14ac:dyDescent="0.2">
      <c r="A139" s="205">
        <v>2003</v>
      </c>
      <c r="B139" s="206" t="s">
        <v>9</v>
      </c>
      <c r="C139" s="206">
        <v>658813</v>
      </c>
      <c r="D139" s="206">
        <v>19216</v>
      </c>
      <c r="E139" s="206">
        <v>21278</v>
      </c>
      <c r="F139" s="206">
        <v>26297</v>
      </c>
      <c r="G139" s="206">
        <v>45874</v>
      </c>
      <c r="H139" s="206">
        <v>51558</v>
      </c>
      <c r="I139" s="206">
        <v>59328</v>
      </c>
      <c r="J139" s="206">
        <v>59531</v>
      </c>
      <c r="K139" s="206">
        <v>72205</v>
      </c>
      <c r="L139" s="206">
        <v>110976</v>
      </c>
      <c r="M139" s="206">
        <v>222375</v>
      </c>
      <c r="N139" s="206">
        <v>212668</v>
      </c>
      <c r="O139" s="206">
        <v>42710</v>
      </c>
      <c r="P139" s="206">
        <v>19097</v>
      </c>
      <c r="Q139" s="206">
        <v>164789</v>
      </c>
      <c r="R139" s="206">
        <v>97317</v>
      </c>
      <c r="S139" s="206">
        <v>48351</v>
      </c>
      <c r="T139" s="206">
        <v>20476</v>
      </c>
      <c r="U139" s="206">
        <v>39363</v>
      </c>
      <c r="V139" s="206">
        <v>43343</v>
      </c>
      <c r="W139" s="206">
        <v>34467</v>
      </c>
      <c r="X139" s="206">
        <v>25635</v>
      </c>
      <c r="Y139" s="206">
        <v>394076</v>
      </c>
      <c r="Z139" s="206">
        <v>2489743</v>
      </c>
      <c r="AC139" s="205">
        <v>2003</v>
      </c>
      <c r="AD139" s="206" t="s">
        <v>9</v>
      </c>
      <c r="AE139" s="210" t="str">
        <f t="shared" si="31"/>
        <v>6</v>
      </c>
      <c r="AF139" s="210" t="str">
        <f t="shared" si="31"/>
        <v>1</v>
      </c>
      <c r="AG139" s="210" t="str">
        <f t="shared" si="31"/>
        <v>2</v>
      </c>
      <c r="AH139" s="210" t="str">
        <f t="shared" si="31"/>
        <v>2</v>
      </c>
      <c r="AI139" s="210" t="str">
        <f t="shared" si="31"/>
        <v>4</v>
      </c>
      <c r="AJ139" s="210" t="str">
        <f t="shared" si="31"/>
        <v>5</v>
      </c>
      <c r="AK139" s="210" t="str">
        <f t="shared" si="31"/>
        <v>5</v>
      </c>
      <c r="AL139" s="210" t="str">
        <f t="shared" si="31"/>
        <v>5</v>
      </c>
      <c r="AM139" s="210" t="str">
        <f t="shared" si="31"/>
        <v>7</v>
      </c>
      <c r="AN139" s="210" t="str">
        <f t="shared" si="31"/>
        <v>1</v>
      </c>
      <c r="AO139" s="210" t="str">
        <f t="shared" si="31"/>
        <v>2</v>
      </c>
      <c r="AP139" s="210" t="str">
        <f t="shared" si="30"/>
        <v>2</v>
      </c>
      <c r="AQ139" s="210" t="str">
        <f t="shared" si="30"/>
        <v>4</v>
      </c>
      <c r="AR139" s="210" t="str">
        <f t="shared" si="30"/>
        <v>1</v>
      </c>
      <c r="AS139" s="210" t="str">
        <f t="shared" si="30"/>
        <v>1</v>
      </c>
      <c r="AT139" s="210" t="str">
        <f t="shared" si="30"/>
        <v>9</v>
      </c>
      <c r="AU139" s="210" t="str">
        <f t="shared" si="29"/>
        <v>4</v>
      </c>
      <c r="AV139" s="210" t="str">
        <f t="shared" si="29"/>
        <v>2</v>
      </c>
      <c r="AW139" s="210" t="str">
        <f t="shared" si="29"/>
        <v>3</v>
      </c>
      <c r="AX139" s="210" t="str">
        <f t="shared" si="29"/>
        <v>4</v>
      </c>
      <c r="AY139" s="210" t="str">
        <f t="shared" si="29"/>
        <v>3</v>
      </c>
      <c r="AZ139" s="210" t="str">
        <f t="shared" si="29"/>
        <v>2</v>
      </c>
      <c r="BA139" s="210" t="str">
        <f t="shared" si="29"/>
        <v>3</v>
      </c>
      <c r="BB139" s="208"/>
    </row>
    <row r="140" spans="1:54" x14ac:dyDescent="0.2">
      <c r="A140" s="205">
        <v>2003</v>
      </c>
      <c r="B140" s="206" t="s">
        <v>10</v>
      </c>
      <c r="C140" s="206">
        <v>612768</v>
      </c>
      <c r="D140" s="206">
        <v>17758</v>
      </c>
      <c r="E140" s="206">
        <v>18592</v>
      </c>
      <c r="F140" s="206">
        <v>24224</v>
      </c>
      <c r="G140" s="206">
        <v>42233</v>
      </c>
      <c r="H140" s="206">
        <v>47221</v>
      </c>
      <c r="I140" s="206">
        <v>52974</v>
      </c>
      <c r="J140" s="206">
        <v>53976</v>
      </c>
      <c r="K140" s="206">
        <v>66598</v>
      </c>
      <c r="L140" s="206">
        <v>102044</v>
      </c>
      <c r="M140" s="206">
        <v>204939</v>
      </c>
      <c r="N140" s="206">
        <v>197674</v>
      </c>
      <c r="O140" s="206">
        <v>38937</v>
      </c>
      <c r="P140" s="206">
        <v>17375</v>
      </c>
      <c r="Q140" s="206">
        <v>150068</v>
      </c>
      <c r="R140" s="206">
        <v>90537</v>
      </c>
      <c r="S140" s="206">
        <v>45654</v>
      </c>
      <c r="T140" s="206">
        <v>19341</v>
      </c>
      <c r="U140" s="206">
        <v>37424</v>
      </c>
      <c r="V140" s="206">
        <v>40207</v>
      </c>
      <c r="W140" s="206">
        <v>32791</v>
      </c>
      <c r="X140" s="206">
        <v>25403</v>
      </c>
      <c r="Y140" s="206">
        <v>377991</v>
      </c>
      <c r="Z140" s="206">
        <v>2316729</v>
      </c>
      <c r="AC140" s="205">
        <v>2003</v>
      </c>
      <c r="AD140" s="206" t="s">
        <v>10</v>
      </c>
      <c r="AE140" s="210" t="str">
        <f t="shared" si="31"/>
        <v>6</v>
      </c>
      <c r="AF140" s="210" t="str">
        <f t="shared" si="31"/>
        <v>1</v>
      </c>
      <c r="AG140" s="210" t="str">
        <f t="shared" si="31"/>
        <v>1</v>
      </c>
      <c r="AH140" s="210" t="str">
        <f t="shared" si="31"/>
        <v>2</v>
      </c>
      <c r="AI140" s="210" t="str">
        <f t="shared" si="31"/>
        <v>4</v>
      </c>
      <c r="AJ140" s="210" t="str">
        <f t="shared" si="31"/>
        <v>4</v>
      </c>
      <c r="AK140" s="210" t="str">
        <f t="shared" si="31"/>
        <v>5</v>
      </c>
      <c r="AL140" s="210" t="str">
        <f t="shared" si="31"/>
        <v>5</v>
      </c>
      <c r="AM140" s="210" t="str">
        <f t="shared" si="31"/>
        <v>6</v>
      </c>
      <c r="AN140" s="210" t="str">
        <f t="shared" si="31"/>
        <v>1</v>
      </c>
      <c r="AO140" s="210" t="str">
        <f t="shared" si="31"/>
        <v>2</v>
      </c>
      <c r="AP140" s="210" t="str">
        <f t="shared" si="30"/>
        <v>1</v>
      </c>
      <c r="AQ140" s="210" t="str">
        <f t="shared" si="30"/>
        <v>3</v>
      </c>
      <c r="AR140" s="210" t="str">
        <f t="shared" si="30"/>
        <v>1</v>
      </c>
      <c r="AS140" s="210" t="str">
        <f t="shared" si="30"/>
        <v>1</v>
      </c>
      <c r="AT140" s="210" t="str">
        <f t="shared" si="30"/>
        <v>9</v>
      </c>
      <c r="AU140" s="210" t="str">
        <f t="shared" si="29"/>
        <v>4</v>
      </c>
      <c r="AV140" s="210" t="str">
        <f t="shared" si="29"/>
        <v>1</v>
      </c>
      <c r="AW140" s="210" t="str">
        <f t="shared" si="29"/>
        <v>3</v>
      </c>
      <c r="AX140" s="210" t="str">
        <f t="shared" si="29"/>
        <v>4</v>
      </c>
      <c r="AY140" s="210" t="str">
        <f t="shared" si="29"/>
        <v>3</v>
      </c>
      <c r="AZ140" s="210" t="str">
        <f t="shared" si="29"/>
        <v>2</v>
      </c>
      <c r="BA140" s="210" t="str">
        <f t="shared" si="29"/>
        <v>3</v>
      </c>
      <c r="BB140" s="208"/>
    </row>
    <row r="141" spans="1:54" x14ac:dyDescent="0.2">
      <c r="A141" s="205">
        <v>2003</v>
      </c>
      <c r="B141" s="206" t="s">
        <v>11</v>
      </c>
      <c r="C141" s="206">
        <v>578734</v>
      </c>
      <c r="D141" s="206">
        <v>16531</v>
      </c>
      <c r="E141" s="206">
        <v>16639</v>
      </c>
      <c r="F141" s="206">
        <v>25726</v>
      </c>
      <c r="G141" s="206">
        <v>40621</v>
      </c>
      <c r="H141" s="206">
        <v>41930</v>
      </c>
      <c r="I141" s="206">
        <v>51274</v>
      </c>
      <c r="J141" s="206">
        <v>52433</v>
      </c>
      <c r="K141" s="206">
        <v>63364</v>
      </c>
      <c r="L141" s="206">
        <v>100196</v>
      </c>
      <c r="M141" s="206">
        <v>196638</v>
      </c>
      <c r="N141" s="206">
        <v>196147</v>
      </c>
      <c r="O141" s="206">
        <v>38912</v>
      </c>
      <c r="P141" s="206">
        <v>16963</v>
      </c>
      <c r="Q141" s="206">
        <v>144716</v>
      </c>
      <c r="R141" s="206">
        <v>88387</v>
      </c>
      <c r="S141" s="206">
        <v>44865</v>
      </c>
      <c r="T141" s="206">
        <v>20027</v>
      </c>
      <c r="U141" s="206">
        <v>32971</v>
      </c>
      <c r="V141" s="206">
        <v>37109</v>
      </c>
      <c r="W141" s="206">
        <v>31700</v>
      </c>
      <c r="X141" s="206">
        <v>24180</v>
      </c>
      <c r="Y141" s="206">
        <v>369589</v>
      </c>
      <c r="Z141" s="206">
        <v>2229652</v>
      </c>
      <c r="AC141" s="205">
        <v>2003</v>
      </c>
      <c r="AD141" s="206" t="s">
        <v>11</v>
      </c>
      <c r="AE141" s="210" t="str">
        <f t="shared" si="31"/>
        <v>5</v>
      </c>
      <c r="AF141" s="210" t="str">
        <f t="shared" si="31"/>
        <v>1</v>
      </c>
      <c r="AG141" s="210" t="str">
        <f t="shared" si="31"/>
        <v>1</v>
      </c>
      <c r="AH141" s="210" t="str">
        <f t="shared" si="31"/>
        <v>2</v>
      </c>
      <c r="AI141" s="210" t="str">
        <f t="shared" si="31"/>
        <v>4</v>
      </c>
      <c r="AJ141" s="210" t="str">
        <f t="shared" si="31"/>
        <v>4</v>
      </c>
      <c r="AK141" s="210" t="str">
        <f t="shared" si="31"/>
        <v>5</v>
      </c>
      <c r="AL141" s="210" t="str">
        <f t="shared" si="31"/>
        <v>5</v>
      </c>
      <c r="AM141" s="210" t="str">
        <f t="shared" si="31"/>
        <v>6</v>
      </c>
      <c r="AN141" s="210" t="str">
        <f t="shared" si="31"/>
        <v>1</v>
      </c>
      <c r="AO141" s="210" t="str">
        <f t="shared" si="31"/>
        <v>1</v>
      </c>
      <c r="AP141" s="210" t="str">
        <f t="shared" si="30"/>
        <v>1</v>
      </c>
      <c r="AQ141" s="210" t="str">
        <f t="shared" si="30"/>
        <v>3</v>
      </c>
      <c r="AR141" s="210" t="str">
        <f t="shared" si="30"/>
        <v>1</v>
      </c>
      <c r="AS141" s="210" t="str">
        <f t="shared" si="30"/>
        <v>1</v>
      </c>
      <c r="AT141" s="210" t="str">
        <f t="shared" si="30"/>
        <v>8</v>
      </c>
      <c r="AU141" s="210" t="str">
        <f t="shared" si="29"/>
        <v>4</v>
      </c>
      <c r="AV141" s="210" t="str">
        <f t="shared" si="29"/>
        <v>2</v>
      </c>
      <c r="AW141" s="210" t="str">
        <f t="shared" si="29"/>
        <v>3</v>
      </c>
      <c r="AX141" s="210" t="str">
        <f t="shared" si="29"/>
        <v>3</v>
      </c>
      <c r="AY141" s="210" t="str">
        <f t="shared" si="29"/>
        <v>3</v>
      </c>
      <c r="AZ141" s="210" t="str">
        <f t="shared" si="29"/>
        <v>2</v>
      </c>
      <c r="BA141" s="210" t="str">
        <f t="shared" si="29"/>
        <v>3</v>
      </c>
      <c r="BB141" s="208"/>
    </row>
    <row r="142" spans="1:54" x14ac:dyDescent="0.2">
      <c r="A142" s="205">
        <v>2004</v>
      </c>
      <c r="B142" s="206" t="s">
        <v>12</v>
      </c>
      <c r="C142" s="206">
        <v>473756</v>
      </c>
      <c r="D142" s="206">
        <v>16568</v>
      </c>
      <c r="E142" s="206">
        <v>16204</v>
      </c>
      <c r="F142" s="206">
        <v>20859</v>
      </c>
      <c r="G142" s="206">
        <v>34777</v>
      </c>
      <c r="H142" s="206">
        <v>32680</v>
      </c>
      <c r="I142" s="206">
        <v>45530</v>
      </c>
      <c r="J142" s="206">
        <v>44650</v>
      </c>
      <c r="K142" s="206">
        <v>52511</v>
      </c>
      <c r="L142" s="206">
        <v>85330</v>
      </c>
      <c r="M142" s="206">
        <v>171442</v>
      </c>
      <c r="N142" s="206">
        <v>162946</v>
      </c>
      <c r="O142" s="206">
        <v>34784</v>
      </c>
      <c r="P142" s="206">
        <v>15151</v>
      </c>
      <c r="Q142" s="206">
        <v>123278</v>
      </c>
      <c r="R142" s="206">
        <v>78044</v>
      </c>
      <c r="S142" s="206">
        <v>42805</v>
      </c>
      <c r="T142" s="206">
        <v>16693</v>
      </c>
      <c r="U142" s="206">
        <v>28689</v>
      </c>
      <c r="V142" s="206">
        <v>32476</v>
      </c>
      <c r="W142" s="206">
        <v>27201</v>
      </c>
      <c r="X142" s="206">
        <v>19760</v>
      </c>
      <c r="Y142" s="206">
        <v>343122</v>
      </c>
      <c r="Z142" s="206">
        <v>1919256</v>
      </c>
      <c r="AC142" s="205">
        <v>2004</v>
      </c>
      <c r="AD142" s="206" t="s">
        <v>12</v>
      </c>
      <c r="AE142" s="210" t="str">
        <f t="shared" si="31"/>
        <v>4</v>
      </c>
      <c r="AF142" s="210" t="str">
        <f t="shared" si="31"/>
        <v>1</v>
      </c>
      <c r="AG142" s="210" t="str">
        <f t="shared" si="31"/>
        <v>1</v>
      </c>
      <c r="AH142" s="210" t="str">
        <f t="shared" si="31"/>
        <v>2</v>
      </c>
      <c r="AI142" s="210" t="str">
        <f t="shared" si="31"/>
        <v>3</v>
      </c>
      <c r="AJ142" s="210" t="str">
        <f t="shared" si="31"/>
        <v>3</v>
      </c>
      <c r="AK142" s="210" t="str">
        <f t="shared" si="31"/>
        <v>4</v>
      </c>
      <c r="AL142" s="210" t="str">
        <f t="shared" si="31"/>
        <v>4</v>
      </c>
      <c r="AM142" s="210" t="str">
        <f t="shared" si="31"/>
        <v>5</v>
      </c>
      <c r="AN142" s="210" t="str">
        <f t="shared" si="31"/>
        <v>8</v>
      </c>
      <c r="AO142" s="210" t="str">
        <f t="shared" si="31"/>
        <v>1</v>
      </c>
      <c r="AP142" s="210" t="str">
        <f t="shared" si="30"/>
        <v>1</v>
      </c>
      <c r="AQ142" s="210" t="str">
        <f t="shared" si="30"/>
        <v>3</v>
      </c>
      <c r="AR142" s="210" t="str">
        <f t="shared" si="30"/>
        <v>1</v>
      </c>
      <c r="AS142" s="210" t="str">
        <f t="shared" si="30"/>
        <v>1</v>
      </c>
      <c r="AT142" s="210" t="str">
        <f t="shared" si="30"/>
        <v>7</v>
      </c>
      <c r="AU142" s="210" t="str">
        <f t="shared" si="29"/>
        <v>4</v>
      </c>
      <c r="AV142" s="210" t="str">
        <f t="shared" si="29"/>
        <v>1</v>
      </c>
      <c r="AW142" s="210" t="str">
        <f t="shared" si="29"/>
        <v>2</v>
      </c>
      <c r="AX142" s="210" t="str">
        <f t="shared" si="29"/>
        <v>3</v>
      </c>
      <c r="AY142" s="210" t="str">
        <f t="shared" si="29"/>
        <v>2</v>
      </c>
      <c r="AZ142" s="210" t="str">
        <f t="shared" si="29"/>
        <v>1</v>
      </c>
      <c r="BA142" s="210" t="str">
        <f t="shared" si="29"/>
        <v>3</v>
      </c>
      <c r="BB142" s="208"/>
    </row>
    <row r="143" spans="1:54" x14ac:dyDescent="0.2">
      <c r="A143" s="205">
        <v>2004</v>
      </c>
      <c r="B143" s="206" t="s">
        <v>13</v>
      </c>
      <c r="C143" s="206">
        <v>502042</v>
      </c>
      <c r="D143" s="206">
        <v>18091</v>
      </c>
      <c r="E143" s="206">
        <v>15929</v>
      </c>
      <c r="F143" s="206">
        <v>22252</v>
      </c>
      <c r="G143" s="206">
        <v>37028</v>
      </c>
      <c r="H143" s="206">
        <v>37238</v>
      </c>
      <c r="I143" s="206">
        <v>48621</v>
      </c>
      <c r="J143" s="206">
        <v>45547</v>
      </c>
      <c r="K143" s="206">
        <v>58973</v>
      </c>
      <c r="L143" s="206">
        <v>89787</v>
      </c>
      <c r="M143" s="206">
        <v>177316</v>
      </c>
      <c r="N143" s="206">
        <v>173675</v>
      </c>
      <c r="O143" s="206">
        <v>35988</v>
      </c>
      <c r="P143" s="206">
        <v>15337</v>
      </c>
      <c r="Q143" s="206">
        <v>138265</v>
      </c>
      <c r="R143" s="206">
        <v>82576</v>
      </c>
      <c r="S143" s="206">
        <v>45644</v>
      </c>
      <c r="T143" s="206">
        <v>17540</v>
      </c>
      <c r="U143" s="206">
        <v>33683</v>
      </c>
      <c r="V143" s="206">
        <v>37339</v>
      </c>
      <c r="W143" s="206">
        <v>29757</v>
      </c>
      <c r="X143" s="206">
        <v>25243</v>
      </c>
      <c r="Y143" s="206">
        <v>368772</v>
      </c>
      <c r="Z143" s="206">
        <v>2056643</v>
      </c>
      <c r="AC143" s="205">
        <v>2004</v>
      </c>
      <c r="AD143" s="206" t="s">
        <v>13</v>
      </c>
      <c r="AE143" s="210" t="str">
        <f t="shared" si="31"/>
        <v>5</v>
      </c>
      <c r="AF143" s="210" t="str">
        <f t="shared" si="31"/>
        <v>1</v>
      </c>
      <c r="AG143" s="210" t="str">
        <f t="shared" si="31"/>
        <v>1</v>
      </c>
      <c r="AH143" s="210" t="str">
        <f t="shared" si="31"/>
        <v>2</v>
      </c>
      <c r="AI143" s="210" t="str">
        <f t="shared" si="31"/>
        <v>3</v>
      </c>
      <c r="AJ143" s="210" t="str">
        <f t="shared" si="31"/>
        <v>3</v>
      </c>
      <c r="AK143" s="210" t="str">
        <f t="shared" si="31"/>
        <v>4</v>
      </c>
      <c r="AL143" s="210" t="str">
        <f t="shared" si="31"/>
        <v>4</v>
      </c>
      <c r="AM143" s="210" t="str">
        <f t="shared" si="31"/>
        <v>5</v>
      </c>
      <c r="AN143" s="210" t="str">
        <f t="shared" si="31"/>
        <v>8</v>
      </c>
      <c r="AO143" s="210" t="str">
        <f t="shared" si="31"/>
        <v>1</v>
      </c>
      <c r="AP143" s="210" t="str">
        <f t="shared" si="30"/>
        <v>1</v>
      </c>
      <c r="AQ143" s="210" t="str">
        <f t="shared" si="30"/>
        <v>3</v>
      </c>
      <c r="AR143" s="210" t="str">
        <f t="shared" si="30"/>
        <v>1</v>
      </c>
      <c r="AS143" s="210" t="str">
        <f t="shared" si="30"/>
        <v>1</v>
      </c>
      <c r="AT143" s="210" t="str">
        <f t="shared" si="30"/>
        <v>8</v>
      </c>
      <c r="AU143" s="210" t="str">
        <f t="shared" si="29"/>
        <v>4</v>
      </c>
      <c r="AV143" s="210" t="str">
        <f t="shared" si="29"/>
        <v>1</v>
      </c>
      <c r="AW143" s="210" t="str">
        <f t="shared" si="29"/>
        <v>3</v>
      </c>
      <c r="AX143" s="210" t="str">
        <f t="shared" si="29"/>
        <v>3</v>
      </c>
      <c r="AY143" s="210" t="str">
        <f t="shared" si="29"/>
        <v>2</v>
      </c>
      <c r="AZ143" s="210" t="str">
        <f t="shared" si="29"/>
        <v>2</v>
      </c>
      <c r="BA143" s="210" t="str">
        <f t="shared" si="29"/>
        <v>3</v>
      </c>
      <c r="BB143" s="208"/>
    </row>
    <row r="144" spans="1:54" x14ac:dyDescent="0.2">
      <c r="A144" s="205">
        <v>2004</v>
      </c>
      <c r="B144" s="206" t="s">
        <v>14</v>
      </c>
      <c r="C144" s="206">
        <v>616919</v>
      </c>
      <c r="D144" s="206">
        <v>22627</v>
      </c>
      <c r="E144" s="206">
        <v>23572</v>
      </c>
      <c r="F144" s="206">
        <v>27665</v>
      </c>
      <c r="G144" s="206">
        <v>47794</v>
      </c>
      <c r="H144" s="206">
        <v>51618</v>
      </c>
      <c r="I144" s="206">
        <v>64850</v>
      </c>
      <c r="J144" s="206">
        <v>62399</v>
      </c>
      <c r="K144" s="206">
        <v>76064</v>
      </c>
      <c r="L144" s="206">
        <v>117084</v>
      </c>
      <c r="M144" s="206">
        <v>231686</v>
      </c>
      <c r="N144" s="206">
        <v>223703</v>
      </c>
      <c r="O144" s="206">
        <v>46961</v>
      </c>
      <c r="P144" s="206">
        <v>20923</v>
      </c>
      <c r="Q144" s="206">
        <v>173266</v>
      </c>
      <c r="R144" s="206">
        <v>105594</v>
      </c>
      <c r="S144" s="206">
        <v>57504</v>
      </c>
      <c r="T144" s="206">
        <v>21717</v>
      </c>
      <c r="U144" s="206">
        <v>44286</v>
      </c>
      <c r="V144" s="206">
        <v>49792</v>
      </c>
      <c r="W144" s="206">
        <v>37864</v>
      </c>
      <c r="X144" s="206">
        <v>35827</v>
      </c>
      <c r="Y144" s="206">
        <v>441650</v>
      </c>
      <c r="Z144" s="206">
        <v>2601365</v>
      </c>
      <c r="AC144" s="205">
        <v>2004</v>
      </c>
      <c r="AD144" s="206" t="s">
        <v>14</v>
      </c>
      <c r="AE144" s="210" t="str">
        <f t="shared" si="31"/>
        <v>6</v>
      </c>
      <c r="AF144" s="210" t="str">
        <f t="shared" si="31"/>
        <v>2</v>
      </c>
      <c r="AG144" s="210" t="str">
        <f t="shared" si="31"/>
        <v>2</v>
      </c>
      <c r="AH144" s="210" t="str">
        <f t="shared" si="31"/>
        <v>2</v>
      </c>
      <c r="AI144" s="210" t="str">
        <f t="shared" si="31"/>
        <v>4</v>
      </c>
      <c r="AJ144" s="210" t="str">
        <f t="shared" si="31"/>
        <v>5</v>
      </c>
      <c r="AK144" s="210" t="str">
        <f t="shared" si="31"/>
        <v>6</v>
      </c>
      <c r="AL144" s="210" t="str">
        <f t="shared" si="31"/>
        <v>6</v>
      </c>
      <c r="AM144" s="210" t="str">
        <f t="shared" si="31"/>
        <v>7</v>
      </c>
      <c r="AN144" s="210" t="str">
        <f t="shared" si="31"/>
        <v>1</v>
      </c>
      <c r="AO144" s="210" t="str">
        <f t="shared" si="31"/>
        <v>2</v>
      </c>
      <c r="AP144" s="210" t="str">
        <f t="shared" si="30"/>
        <v>2</v>
      </c>
      <c r="AQ144" s="210" t="str">
        <f t="shared" si="30"/>
        <v>4</v>
      </c>
      <c r="AR144" s="210" t="str">
        <f t="shared" si="30"/>
        <v>2</v>
      </c>
      <c r="AS144" s="210" t="str">
        <f t="shared" si="30"/>
        <v>1</v>
      </c>
      <c r="AT144" s="210" t="str">
        <f t="shared" si="30"/>
        <v>1</v>
      </c>
      <c r="AU144" s="210" t="str">
        <f t="shared" si="29"/>
        <v>5</v>
      </c>
      <c r="AV144" s="210" t="str">
        <f t="shared" si="29"/>
        <v>2</v>
      </c>
      <c r="AW144" s="210" t="str">
        <f t="shared" si="29"/>
        <v>4</v>
      </c>
      <c r="AX144" s="210" t="str">
        <f t="shared" si="29"/>
        <v>4</v>
      </c>
      <c r="AY144" s="210" t="str">
        <f t="shared" si="29"/>
        <v>3</v>
      </c>
      <c r="AZ144" s="210" t="str">
        <f t="shared" si="29"/>
        <v>3</v>
      </c>
      <c r="BA144" s="210" t="str">
        <f t="shared" si="29"/>
        <v>4</v>
      </c>
      <c r="BB144" s="208"/>
    </row>
    <row r="145" spans="1:54" x14ac:dyDescent="0.2">
      <c r="A145" s="205">
        <v>2004</v>
      </c>
      <c r="B145" s="206" t="s">
        <v>15</v>
      </c>
      <c r="C145" s="206">
        <v>547591</v>
      </c>
      <c r="D145" s="206">
        <v>18934</v>
      </c>
      <c r="E145" s="206">
        <v>21896</v>
      </c>
      <c r="F145" s="206">
        <v>24462</v>
      </c>
      <c r="G145" s="206">
        <v>40328</v>
      </c>
      <c r="H145" s="206">
        <v>52750</v>
      </c>
      <c r="I145" s="206">
        <v>54549</v>
      </c>
      <c r="J145" s="206">
        <v>54514</v>
      </c>
      <c r="K145" s="206">
        <v>65793</v>
      </c>
      <c r="L145" s="206">
        <v>102604</v>
      </c>
      <c r="M145" s="206">
        <v>214661</v>
      </c>
      <c r="N145" s="206">
        <v>210802</v>
      </c>
      <c r="O145" s="206">
        <v>39041</v>
      </c>
      <c r="P145" s="206">
        <v>18392</v>
      </c>
      <c r="Q145" s="206">
        <v>162772</v>
      </c>
      <c r="R145" s="206">
        <v>96020</v>
      </c>
      <c r="S145" s="206">
        <v>47510</v>
      </c>
      <c r="T145" s="206">
        <v>19075</v>
      </c>
      <c r="U145" s="206">
        <v>38416</v>
      </c>
      <c r="V145" s="206">
        <v>44138</v>
      </c>
      <c r="W145" s="206">
        <v>33891</v>
      </c>
      <c r="X145" s="206">
        <v>28254</v>
      </c>
      <c r="Y145" s="206">
        <v>415262</v>
      </c>
      <c r="Z145" s="206">
        <v>2351655</v>
      </c>
      <c r="AC145" s="205">
        <v>2004</v>
      </c>
      <c r="AD145" s="206" t="s">
        <v>15</v>
      </c>
      <c r="AE145" s="210" t="str">
        <f t="shared" si="31"/>
        <v>5</v>
      </c>
      <c r="AF145" s="210" t="str">
        <f t="shared" si="31"/>
        <v>1</v>
      </c>
      <c r="AG145" s="210" t="str">
        <f t="shared" si="31"/>
        <v>2</v>
      </c>
      <c r="AH145" s="210" t="str">
        <f t="shared" si="31"/>
        <v>2</v>
      </c>
      <c r="AI145" s="210" t="str">
        <f t="shared" si="31"/>
        <v>4</v>
      </c>
      <c r="AJ145" s="210" t="str">
        <f t="shared" si="31"/>
        <v>5</v>
      </c>
      <c r="AK145" s="210" t="str">
        <f t="shared" si="31"/>
        <v>5</v>
      </c>
      <c r="AL145" s="210" t="str">
        <f t="shared" si="31"/>
        <v>5</v>
      </c>
      <c r="AM145" s="210" t="str">
        <f t="shared" si="31"/>
        <v>6</v>
      </c>
      <c r="AN145" s="210" t="str">
        <f t="shared" si="31"/>
        <v>1</v>
      </c>
      <c r="AO145" s="210" t="str">
        <f t="shared" si="31"/>
        <v>2</v>
      </c>
      <c r="AP145" s="210" t="str">
        <f t="shared" si="30"/>
        <v>2</v>
      </c>
      <c r="AQ145" s="210" t="str">
        <f t="shared" si="30"/>
        <v>3</v>
      </c>
      <c r="AR145" s="210" t="str">
        <f t="shared" si="30"/>
        <v>1</v>
      </c>
      <c r="AS145" s="210" t="str">
        <f t="shared" si="30"/>
        <v>1</v>
      </c>
      <c r="AT145" s="210" t="str">
        <f t="shared" si="30"/>
        <v>9</v>
      </c>
      <c r="AU145" s="210" t="str">
        <f t="shared" si="29"/>
        <v>4</v>
      </c>
      <c r="AV145" s="210" t="str">
        <f t="shared" si="29"/>
        <v>1</v>
      </c>
      <c r="AW145" s="210" t="str">
        <f t="shared" si="29"/>
        <v>3</v>
      </c>
      <c r="AX145" s="210" t="str">
        <f t="shared" si="29"/>
        <v>4</v>
      </c>
      <c r="AY145" s="210" t="str">
        <f t="shared" si="29"/>
        <v>3</v>
      </c>
      <c r="AZ145" s="210" t="str">
        <f t="shared" si="29"/>
        <v>2</v>
      </c>
      <c r="BA145" s="210" t="str">
        <f t="shared" si="29"/>
        <v>4</v>
      </c>
      <c r="BB145" s="208"/>
    </row>
    <row r="146" spans="1:54" x14ac:dyDescent="0.2">
      <c r="A146" s="205">
        <v>2004</v>
      </c>
      <c r="B146" s="206" t="s">
        <v>4</v>
      </c>
      <c r="C146" s="206">
        <v>577958</v>
      </c>
      <c r="D146" s="206">
        <v>18640</v>
      </c>
      <c r="E146" s="206">
        <v>21781</v>
      </c>
      <c r="F146" s="206">
        <v>28424</v>
      </c>
      <c r="G146" s="206">
        <v>41627</v>
      </c>
      <c r="H146" s="206">
        <v>59519</v>
      </c>
      <c r="I146" s="206">
        <v>57324</v>
      </c>
      <c r="J146" s="206">
        <v>54795</v>
      </c>
      <c r="K146" s="206">
        <v>67919</v>
      </c>
      <c r="L146" s="206">
        <v>103602</v>
      </c>
      <c r="M146" s="206">
        <v>219352</v>
      </c>
      <c r="N146" s="206">
        <v>210872</v>
      </c>
      <c r="O146" s="206">
        <v>39882</v>
      </c>
      <c r="P146" s="206">
        <v>18365</v>
      </c>
      <c r="Q146" s="206">
        <v>162708</v>
      </c>
      <c r="R146" s="206">
        <v>94817</v>
      </c>
      <c r="S146" s="206">
        <v>46807</v>
      </c>
      <c r="T146" s="206">
        <v>23285</v>
      </c>
      <c r="U146" s="206">
        <v>37907</v>
      </c>
      <c r="V146" s="206">
        <v>42770</v>
      </c>
      <c r="W146" s="206">
        <v>33937</v>
      </c>
      <c r="X146" s="206">
        <v>28042</v>
      </c>
      <c r="Y146" s="206">
        <v>417131</v>
      </c>
      <c r="Z146" s="206">
        <v>2407464</v>
      </c>
      <c r="AC146" s="205">
        <v>2004</v>
      </c>
      <c r="AD146" s="206" t="s">
        <v>4</v>
      </c>
      <c r="AE146" s="210" t="str">
        <f t="shared" si="31"/>
        <v>5</v>
      </c>
      <c r="AF146" s="210" t="str">
        <f t="shared" si="31"/>
        <v>1</v>
      </c>
      <c r="AG146" s="210" t="str">
        <f t="shared" si="31"/>
        <v>2</v>
      </c>
      <c r="AH146" s="210" t="str">
        <f t="shared" si="31"/>
        <v>2</v>
      </c>
      <c r="AI146" s="210" t="str">
        <f t="shared" si="31"/>
        <v>4</v>
      </c>
      <c r="AJ146" s="210" t="str">
        <f t="shared" si="31"/>
        <v>5</v>
      </c>
      <c r="AK146" s="210" t="str">
        <f t="shared" si="31"/>
        <v>5</v>
      </c>
      <c r="AL146" s="210" t="str">
        <f t="shared" si="31"/>
        <v>5</v>
      </c>
      <c r="AM146" s="210" t="str">
        <f t="shared" si="31"/>
        <v>6</v>
      </c>
      <c r="AN146" s="210" t="str">
        <f t="shared" si="31"/>
        <v>1</v>
      </c>
      <c r="AO146" s="210" t="str">
        <f t="shared" si="31"/>
        <v>2</v>
      </c>
      <c r="AP146" s="210" t="str">
        <f t="shared" si="30"/>
        <v>2</v>
      </c>
      <c r="AQ146" s="210" t="str">
        <f t="shared" si="30"/>
        <v>3</v>
      </c>
      <c r="AR146" s="210" t="str">
        <f t="shared" si="30"/>
        <v>1</v>
      </c>
      <c r="AS146" s="210" t="str">
        <f t="shared" si="30"/>
        <v>1</v>
      </c>
      <c r="AT146" s="210" t="str">
        <f t="shared" si="30"/>
        <v>9</v>
      </c>
      <c r="AU146" s="210" t="str">
        <f t="shared" si="29"/>
        <v>4</v>
      </c>
      <c r="AV146" s="210" t="str">
        <f t="shared" si="29"/>
        <v>2</v>
      </c>
      <c r="AW146" s="210" t="str">
        <f t="shared" si="29"/>
        <v>3</v>
      </c>
      <c r="AX146" s="210" t="str">
        <f t="shared" si="29"/>
        <v>4</v>
      </c>
      <c r="AY146" s="210" t="str">
        <f t="shared" si="29"/>
        <v>3</v>
      </c>
      <c r="AZ146" s="210" t="str">
        <f t="shared" si="29"/>
        <v>2</v>
      </c>
      <c r="BA146" s="210" t="str">
        <f t="shared" si="29"/>
        <v>4</v>
      </c>
      <c r="BB146" s="208"/>
    </row>
    <row r="147" spans="1:54" x14ac:dyDescent="0.2">
      <c r="A147" s="205">
        <v>2004</v>
      </c>
      <c r="B147" s="206" t="s">
        <v>5</v>
      </c>
      <c r="C147" s="206">
        <v>568763</v>
      </c>
      <c r="D147" s="206">
        <v>19370</v>
      </c>
      <c r="E147" s="206">
        <v>22602</v>
      </c>
      <c r="F147" s="206">
        <v>28436</v>
      </c>
      <c r="G147" s="206">
        <v>43685</v>
      </c>
      <c r="H147" s="206">
        <v>62665</v>
      </c>
      <c r="I147" s="206">
        <v>56982</v>
      </c>
      <c r="J147" s="206">
        <v>58453</v>
      </c>
      <c r="K147" s="206">
        <v>70627</v>
      </c>
      <c r="L147" s="206">
        <v>106350</v>
      </c>
      <c r="M147" s="206">
        <v>223351</v>
      </c>
      <c r="N147" s="206">
        <v>217133</v>
      </c>
      <c r="O147" s="206">
        <v>40738</v>
      </c>
      <c r="P147" s="206">
        <v>18497</v>
      </c>
      <c r="Q147" s="206">
        <v>163361</v>
      </c>
      <c r="R147" s="206">
        <v>97442</v>
      </c>
      <c r="S147" s="206">
        <v>48236</v>
      </c>
      <c r="T147" s="206">
        <v>24852</v>
      </c>
      <c r="U147" s="206">
        <v>38125</v>
      </c>
      <c r="V147" s="206">
        <v>42659</v>
      </c>
      <c r="W147" s="206">
        <v>34283</v>
      </c>
      <c r="X147" s="206">
        <v>28379</v>
      </c>
      <c r="Y147" s="206">
        <v>408355</v>
      </c>
      <c r="Z147" s="206">
        <v>2423344</v>
      </c>
      <c r="AC147" s="205">
        <v>2004</v>
      </c>
      <c r="AD147" s="206" t="s">
        <v>5</v>
      </c>
      <c r="AE147" s="210" t="str">
        <f t="shared" si="31"/>
        <v>5</v>
      </c>
      <c r="AF147" s="210" t="str">
        <f t="shared" si="31"/>
        <v>1</v>
      </c>
      <c r="AG147" s="210" t="str">
        <f t="shared" si="31"/>
        <v>2</v>
      </c>
      <c r="AH147" s="210" t="str">
        <f t="shared" si="31"/>
        <v>2</v>
      </c>
      <c r="AI147" s="210" t="str">
        <f t="shared" si="31"/>
        <v>4</v>
      </c>
      <c r="AJ147" s="210" t="str">
        <f t="shared" si="31"/>
        <v>6</v>
      </c>
      <c r="AK147" s="210" t="str">
        <f t="shared" si="31"/>
        <v>5</v>
      </c>
      <c r="AL147" s="210" t="str">
        <f t="shared" si="31"/>
        <v>5</v>
      </c>
      <c r="AM147" s="210" t="str">
        <f t="shared" si="31"/>
        <v>7</v>
      </c>
      <c r="AN147" s="210" t="str">
        <f t="shared" si="31"/>
        <v>1</v>
      </c>
      <c r="AO147" s="210" t="str">
        <f t="shared" si="31"/>
        <v>2</v>
      </c>
      <c r="AP147" s="210" t="str">
        <f t="shared" si="30"/>
        <v>2</v>
      </c>
      <c r="AQ147" s="210" t="str">
        <f t="shared" si="30"/>
        <v>4</v>
      </c>
      <c r="AR147" s="210" t="str">
        <f t="shared" si="30"/>
        <v>1</v>
      </c>
      <c r="AS147" s="210" t="str">
        <f t="shared" si="30"/>
        <v>1</v>
      </c>
      <c r="AT147" s="210" t="str">
        <f t="shared" si="30"/>
        <v>9</v>
      </c>
      <c r="AU147" s="210" t="str">
        <f t="shared" si="29"/>
        <v>4</v>
      </c>
      <c r="AV147" s="210" t="str">
        <f t="shared" si="29"/>
        <v>2</v>
      </c>
      <c r="AW147" s="210" t="str">
        <f t="shared" si="29"/>
        <v>3</v>
      </c>
      <c r="AX147" s="210" t="str">
        <f t="shared" si="29"/>
        <v>4</v>
      </c>
      <c r="AY147" s="210" t="str">
        <f t="shared" si="29"/>
        <v>3</v>
      </c>
      <c r="AZ147" s="210" t="str">
        <f t="shared" si="29"/>
        <v>2</v>
      </c>
      <c r="BA147" s="210" t="str">
        <f t="shared" si="29"/>
        <v>4</v>
      </c>
      <c r="BB147" s="208"/>
    </row>
    <row r="148" spans="1:54" x14ac:dyDescent="0.2">
      <c r="A148" s="205">
        <v>2004</v>
      </c>
      <c r="B148" s="206" t="s">
        <v>6</v>
      </c>
      <c r="C148" s="206">
        <v>573774</v>
      </c>
      <c r="D148" s="206">
        <v>18043</v>
      </c>
      <c r="E148" s="206">
        <v>18421</v>
      </c>
      <c r="F148" s="206">
        <v>28381</v>
      </c>
      <c r="G148" s="206">
        <v>43086</v>
      </c>
      <c r="H148" s="206">
        <v>58285</v>
      </c>
      <c r="I148" s="206">
        <v>54660</v>
      </c>
      <c r="J148" s="206">
        <v>56808</v>
      </c>
      <c r="K148" s="206">
        <v>69063</v>
      </c>
      <c r="L148" s="206">
        <v>107752</v>
      </c>
      <c r="M148" s="206">
        <v>223096</v>
      </c>
      <c r="N148" s="206">
        <v>214694</v>
      </c>
      <c r="O148" s="206">
        <v>42044</v>
      </c>
      <c r="P148" s="206">
        <v>19209</v>
      </c>
      <c r="Q148" s="206">
        <v>154192</v>
      </c>
      <c r="R148" s="206">
        <v>97925</v>
      </c>
      <c r="S148" s="206">
        <v>49371</v>
      </c>
      <c r="T148" s="206">
        <v>24420</v>
      </c>
      <c r="U148" s="206">
        <v>35321</v>
      </c>
      <c r="V148" s="206">
        <v>40616</v>
      </c>
      <c r="W148" s="206">
        <v>33996</v>
      </c>
      <c r="X148" s="206">
        <v>26205</v>
      </c>
      <c r="Y148" s="206">
        <v>407245</v>
      </c>
      <c r="Z148" s="206">
        <v>2396607</v>
      </c>
      <c r="AC148" s="205">
        <v>2004</v>
      </c>
      <c r="AD148" s="206" t="s">
        <v>6</v>
      </c>
      <c r="AE148" s="210" t="str">
        <f t="shared" si="31"/>
        <v>5</v>
      </c>
      <c r="AF148" s="210" t="str">
        <f t="shared" si="31"/>
        <v>1</v>
      </c>
      <c r="AG148" s="210" t="str">
        <f t="shared" si="31"/>
        <v>1</v>
      </c>
      <c r="AH148" s="210" t="str">
        <f t="shared" si="31"/>
        <v>2</v>
      </c>
      <c r="AI148" s="210" t="str">
        <f t="shared" si="31"/>
        <v>4</v>
      </c>
      <c r="AJ148" s="210" t="str">
        <f t="shared" si="31"/>
        <v>5</v>
      </c>
      <c r="AK148" s="210" t="str">
        <f t="shared" si="31"/>
        <v>5</v>
      </c>
      <c r="AL148" s="210" t="str">
        <f t="shared" si="31"/>
        <v>5</v>
      </c>
      <c r="AM148" s="210" t="str">
        <f t="shared" si="31"/>
        <v>6</v>
      </c>
      <c r="AN148" s="210" t="str">
        <f t="shared" si="31"/>
        <v>1</v>
      </c>
      <c r="AO148" s="210" t="str">
        <f t="shared" si="31"/>
        <v>2</v>
      </c>
      <c r="AP148" s="210" t="str">
        <f t="shared" si="30"/>
        <v>2</v>
      </c>
      <c r="AQ148" s="210" t="str">
        <f t="shared" si="30"/>
        <v>4</v>
      </c>
      <c r="AR148" s="210" t="str">
        <f t="shared" si="30"/>
        <v>1</v>
      </c>
      <c r="AS148" s="210" t="str">
        <f t="shared" si="30"/>
        <v>1</v>
      </c>
      <c r="AT148" s="210" t="str">
        <f t="shared" si="30"/>
        <v>9</v>
      </c>
      <c r="AU148" s="210" t="str">
        <f t="shared" si="29"/>
        <v>4</v>
      </c>
      <c r="AV148" s="210" t="str">
        <f t="shared" si="29"/>
        <v>2</v>
      </c>
      <c r="AW148" s="210" t="str">
        <f t="shared" si="29"/>
        <v>3</v>
      </c>
      <c r="AX148" s="210" t="str">
        <f t="shared" si="29"/>
        <v>4</v>
      </c>
      <c r="AY148" s="210" t="str">
        <f t="shared" si="29"/>
        <v>3</v>
      </c>
      <c r="AZ148" s="210" t="str">
        <f t="shared" si="29"/>
        <v>2</v>
      </c>
      <c r="BA148" s="210" t="str">
        <f t="shared" si="29"/>
        <v>4</v>
      </c>
      <c r="BB148" s="208"/>
    </row>
    <row r="149" spans="1:54" x14ac:dyDescent="0.2">
      <c r="A149" s="205">
        <v>2004</v>
      </c>
      <c r="B149" s="206" t="s">
        <v>7</v>
      </c>
      <c r="C149" s="206">
        <v>572964</v>
      </c>
      <c r="D149" s="206">
        <v>19132</v>
      </c>
      <c r="E149" s="206">
        <v>20285</v>
      </c>
      <c r="F149" s="206">
        <v>29997</v>
      </c>
      <c r="G149" s="206">
        <v>43958</v>
      </c>
      <c r="H149" s="206">
        <v>55972</v>
      </c>
      <c r="I149" s="206">
        <v>55189</v>
      </c>
      <c r="J149" s="206">
        <v>57551</v>
      </c>
      <c r="K149" s="206">
        <v>69171</v>
      </c>
      <c r="L149" s="206">
        <v>104459</v>
      </c>
      <c r="M149" s="206">
        <v>221078</v>
      </c>
      <c r="N149" s="206">
        <v>216489</v>
      </c>
      <c r="O149" s="206">
        <v>41229</v>
      </c>
      <c r="P149" s="206">
        <v>18549</v>
      </c>
      <c r="Q149" s="206">
        <v>155177</v>
      </c>
      <c r="R149" s="206">
        <v>97745</v>
      </c>
      <c r="S149" s="206">
        <v>47610</v>
      </c>
      <c r="T149" s="206">
        <v>24471</v>
      </c>
      <c r="U149" s="206">
        <v>35967</v>
      </c>
      <c r="V149" s="206">
        <v>41110</v>
      </c>
      <c r="W149" s="206">
        <v>33729</v>
      </c>
      <c r="X149" s="206">
        <v>24950</v>
      </c>
      <c r="Y149" s="206">
        <v>411597</v>
      </c>
      <c r="Z149" s="206">
        <v>2398379</v>
      </c>
      <c r="AC149" s="205">
        <v>2004</v>
      </c>
      <c r="AD149" s="206" t="s">
        <v>7</v>
      </c>
      <c r="AE149" s="210" t="str">
        <f t="shared" si="31"/>
        <v>5</v>
      </c>
      <c r="AF149" s="210" t="str">
        <f t="shared" si="31"/>
        <v>1</v>
      </c>
      <c r="AG149" s="210" t="str">
        <f t="shared" si="31"/>
        <v>2</v>
      </c>
      <c r="AH149" s="210" t="str">
        <f t="shared" si="31"/>
        <v>2</v>
      </c>
      <c r="AI149" s="210" t="str">
        <f t="shared" si="31"/>
        <v>4</v>
      </c>
      <c r="AJ149" s="210" t="str">
        <f t="shared" si="31"/>
        <v>5</v>
      </c>
      <c r="AK149" s="210" t="str">
        <f t="shared" si="31"/>
        <v>5</v>
      </c>
      <c r="AL149" s="210" t="str">
        <f t="shared" si="31"/>
        <v>5</v>
      </c>
      <c r="AM149" s="210" t="str">
        <f t="shared" si="31"/>
        <v>6</v>
      </c>
      <c r="AN149" s="210" t="str">
        <f t="shared" si="31"/>
        <v>1</v>
      </c>
      <c r="AO149" s="210" t="str">
        <f t="shared" si="31"/>
        <v>2</v>
      </c>
      <c r="AP149" s="210" t="str">
        <f t="shared" si="30"/>
        <v>2</v>
      </c>
      <c r="AQ149" s="210" t="str">
        <f t="shared" si="30"/>
        <v>4</v>
      </c>
      <c r="AR149" s="210" t="str">
        <f t="shared" si="30"/>
        <v>1</v>
      </c>
      <c r="AS149" s="210" t="str">
        <f t="shared" si="30"/>
        <v>1</v>
      </c>
      <c r="AT149" s="210" t="str">
        <f t="shared" si="30"/>
        <v>9</v>
      </c>
      <c r="AU149" s="210" t="str">
        <f t="shared" si="29"/>
        <v>4</v>
      </c>
      <c r="AV149" s="210" t="str">
        <f t="shared" si="29"/>
        <v>2</v>
      </c>
      <c r="AW149" s="210" t="str">
        <f t="shared" si="29"/>
        <v>3</v>
      </c>
      <c r="AX149" s="210" t="str">
        <f t="shared" si="29"/>
        <v>4</v>
      </c>
      <c r="AY149" s="210" t="str">
        <f t="shared" si="29"/>
        <v>3</v>
      </c>
      <c r="AZ149" s="210" t="str">
        <f t="shared" si="29"/>
        <v>2</v>
      </c>
      <c r="BA149" s="210" t="str">
        <f t="shared" si="29"/>
        <v>4</v>
      </c>
      <c r="BB149" s="208"/>
    </row>
    <row r="150" spans="1:54" x14ac:dyDescent="0.2">
      <c r="A150" s="205">
        <v>2004</v>
      </c>
      <c r="B150" s="206" t="s">
        <v>8</v>
      </c>
      <c r="C150" s="206">
        <v>569412</v>
      </c>
      <c r="D150" s="206">
        <v>20362</v>
      </c>
      <c r="E150" s="206">
        <v>24894</v>
      </c>
      <c r="F150" s="206">
        <v>29390</v>
      </c>
      <c r="G150" s="206">
        <v>44848</v>
      </c>
      <c r="H150" s="206">
        <v>61823</v>
      </c>
      <c r="I150" s="206">
        <v>60987</v>
      </c>
      <c r="J150" s="206">
        <v>63544</v>
      </c>
      <c r="K150" s="206">
        <v>75638</v>
      </c>
      <c r="L150" s="206">
        <v>114265</v>
      </c>
      <c r="M150" s="206">
        <v>234292</v>
      </c>
      <c r="N150" s="206">
        <v>229826</v>
      </c>
      <c r="O150" s="206">
        <v>45054</v>
      </c>
      <c r="P150" s="206">
        <v>19733</v>
      </c>
      <c r="Q150" s="206">
        <v>167601</v>
      </c>
      <c r="R150" s="206">
        <v>105722</v>
      </c>
      <c r="S150" s="206">
        <v>52546</v>
      </c>
      <c r="T150" s="206">
        <v>25653</v>
      </c>
      <c r="U150" s="206">
        <v>40448</v>
      </c>
      <c r="V150" s="206">
        <v>45085</v>
      </c>
      <c r="W150" s="206">
        <v>36106</v>
      </c>
      <c r="X150" s="206">
        <v>28054</v>
      </c>
      <c r="Y150" s="206">
        <v>428991</v>
      </c>
      <c r="Z150" s="206">
        <v>2524274</v>
      </c>
      <c r="AC150" s="205">
        <v>2004</v>
      </c>
      <c r="AD150" s="206" t="s">
        <v>8</v>
      </c>
      <c r="AE150" s="210" t="str">
        <f t="shared" si="31"/>
        <v>5</v>
      </c>
      <c r="AF150" s="210" t="str">
        <f t="shared" si="31"/>
        <v>2</v>
      </c>
      <c r="AG150" s="210" t="str">
        <f t="shared" si="31"/>
        <v>2</v>
      </c>
      <c r="AH150" s="210" t="str">
        <f t="shared" si="31"/>
        <v>2</v>
      </c>
      <c r="AI150" s="210" t="str">
        <f t="shared" si="31"/>
        <v>4</v>
      </c>
      <c r="AJ150" s="210" t="str">
        <f t="shared" si="31"/>
        <v>6</v>
      </c>
      <c r="AK150" s="210" t="str">
        <f t="shared" si="31"/>
        <v>6</v>
      </c>
      <c r="AL150" s="210" t="str">
        <f t="shared" si="31"/>
        <v>6</v>
      </c>
      <c r="AM150" s="210" t="str">
        <f t="shared" si="31"/>
        <v>7</v>
      </c>
      <c r="AN150" s="210" t="str">
        <f t="shared" si="31"/>
        <v>1</v>
      </c>
      <c r="AO150" s="210" t="str">
        <f t="shared" si="31"/>
        <v>2</v>
      </c>
      <c r="AP150" s="210" t="str">
        <f t="shared" si="30"/>
        <v>2</v>
      </c>
      <c r="AQ150" s="210" t="str">
        <f t="shared" si="30"/>
        <v>4</v>
      </c>
      <c r="AR150" s="210" t="str">
        <f t="shared" si="30"/>
        <v>1</v>
      </c>
      <c r="AS150" s="210" t="str">
        <f t="shared" si="30"/>
        <v>1</v>
      </c>
      <c r="AT150" s="210" t="str">
        <f t="shared" si="30"/>
        <v>1</v>
      </c>
      <c r="AU150" s="210" t="str">
        <f t="shared" si="29"/>
        <v>5</v>
      </c>
      <c r="AV150" s="210" t="str">
        <f t="shared" si="29"/>
        <v>2</v>
      </c>
      <c r="AW150" s="210" t="str">
        <f t="shared" si="29"/>
        <v>4</v>
      </c>
      <c r="AX150" s="210" t="str">
        <f t="shared" si="29"/>
        <v>4</v>
      </c>
      <c r="AY150" s="210" t="str">
        <f t="shared" si="29"/>
        <v>3</v>
      </c>
      <c r="AZ150" s="210" t="str">
        <f t="shared" si="29"/>
        <v>2</v>
      </c>
      <c r="BA150" s="210" t="str">
        <f t="shared" si="29"/>
        <v>4</v>
      </c>
      <c r="BB150" s="208"/>
    </row>
    <row r="151" spans="1:54" x14ac:dyDescent="0.2">
      <c r="A151" s="205">
        <v>2004</v>
      </c>
      <c r="B151" s="206" t="s">
        <v>9</v>
      </c>
      <c r="C151" s="206">
        <v>593838</v>
      </c>
      <c r="D151" s="206">
        <v>19418</v>
      </c>
      <c r="E151" s="206">
        <v>22483</v>
      </c>
      <c r="F151" s="206">
        <v>27876</v>
      </c>
      <c r="G151" s="206">
        <v>42273</v>
      </c>
      <c r="H151" s="206">
        <v>56502</v>
      </c>
      <c r="I151" s="206">
        <v>55390</v>
      </c>
      <c r="J151" s="206">
        <v>60221</v>
      </c>
      <c r="K151" s="206">
        <v>69212</v>
      </c>
      <c r="L151" s="206">
        <v>105910</v>
      </c>
      <c r="M151" s="206">
        <v>222229</v>
      </c>
      <c r="N151" s="206">
        <v>221328</v>
      </c>
      <c r="O151" s="206">
        <v>42374</v>
      </c>
      <c r="P151" s="206">
        <v>19124</v>
      </c>
      <c r="Q151" s="206">
        <v>162507</v>
      </c>
      <c r="R151" s="206">
        <v>100316</v>
      </c>
      <c r="S151" s="206">
        <v>49492</v>
      </c>
      <c r="T151" s="206">
        <v>24753</v>
      </c>
      <c r="U151" s="206">
        <v>37888</v>
      </c>
      <c r="V151" s="206">
        <v>42207</v>
      </c>
      <c r="W151" s="206">
        <v>34407</v>
      </c>
      <c r="X151" s="206">
        <v>26816</v>
      </c>
      <c r="Y151" s="206">
        <v>415317</v>
      </c>
      <c r="Z151" s="206">
        <v>2451881</v>
      </c>
      <c r="AC151" s="205">
        <v>2004</v>
      </c>
      <c r="AD151" s="206" t="s">
        <v>9</v>
      </c>
      <c r="AE151" s="210" t="str">
        <f t="shared" si="31"/>
        <v>5</v>
      </c>
      <c r="AF151" s="210" t="str">
        <f t="shared" si="31"/>
        <v>1</v>
      </c>
      <c r="AG151" s="210" t="str">
        <f t="shared" si="31"/>
        <v>2</v>
      </c>
      <c r="AH151" s="210" t="str">
        <f t="shared" si="31"/>
        <v>2</v>
      </c>
      <c r="AI151" s="210" t="str">
        <f t="shared" si="31"/>
        <v>4</v>
      </c>
      <c r="AJ151" s="210" t="str">
        <f t="shared" si="31"/>
        <v>5</v>
      </c>
      <c r="AK151" s="210" t="str">
        <f t="shared" si="31"/>
        <v>5</v>
      </c>
      <c r="AL151" s="210" t="str">
        <f t="shared" si="31"/>
        <v>6</v>
      </c>
      <c r="AM151" s="210" t="str">
        <f t="shared" si="31"/>
        <v>6</v>
      </c>
      <c r="AN151" s="210" t="str">
        <f t="shared" si="31"/>
        <v>1</v>
      </c>
      <c r="AO151" s="210" t="str">
        <f t="shared" si="31"/>
        <v>2</v>
      </c>
      <c r="AP151" s="210" t="str">
        <f t="shared" si="30"/>
        <v>2</v>
      </c>
      <c r="AQ151" s="210" t="str">
        <f t="shared" si="30"/>
        <v>4</v>
      </c>
      <c r="AR151" s="210" t="str">
        <f t="shared" si="30"/>
        <v>1</v>
      </c>
      <c r="AS151" s="210" t="str">
        <f t="shared" si="30"/>
        <v>1</v>
      </c>
      <c r="AT151" s="210" t="str">
        <f t="shared" si="30"/>
        <v>1</v>
      </c>
      <c r="AU151" s="210" t="str">
        <f t="shared" si="29"/>
        <v>4</v>
      </c>
      <c r="AV151" s="210" t="str">
        <f t="shared" si="29"/>
        <v>2</v>
      </c>
      <c r="AW151" s="210" t="str">
        <f t="shared" si="29"/>
        <v>3</v>
      </c>
      <c r="AX151" s="210" t="str">
        <f t="shared" si="29"/>
        <v>4</v>
      </c>
      <c r="AY151" s="210" t="str">
        <f t="shared" si="29"/>
        <v>3</v>
      </c>
      <c r="AZ151" s="210" t="str">
        <f t="shared" si="29"/>
        <v>2</v>
      </c>
      <c r="BA151" s="210" t="str">
        <f t="shared" si="29"/>
        <v>4</v>
      </c>
      <c r="BB151" s="208"/>
    </row>
    <row r="152" spans="1:54" x14ac:dyDescent="0.2">
      <c r="A152" s="205">
        <v>2004</v>
      </c>
      <c r="B152" s="206" t="s">
        <v>10</v>
      </c>
      <c r="C152" s="206">
        <v>575305</v>
      </c>
      <c r="D152" s="206">
        <v>20366</v>
      </c>
      <c r="E152" s="206">
        <v>22252</v>
      </c>
      <c r="F152" s="206">
        <v>29475</v>
      </c>
      <c r="G152" s="206">
        <v>43138</v>
      </c>
      <c r="H152" s="206">
        <v>56340</v>
      </c>
      <c r="I152" s="206">
        <v>61758</v>
      </c>
      <c r="J152" s="206">
        <v>61781</v>
      </c>
      <c r="K152" s="206">
        <v>72268</v>
      </c>
      <c r="L152" s="206">
        <v>109569</v>
      </c>
      <c r="M152" s="206">
        <v>223007</v>
      </c>
      <c r="N152" s="206">
        <v>224228</v>
      </c>
      <c r="O152" s="206">
        <v>43679</v>
      </c>
      <c r="P152" s="206">
        <v>19686</v>
      </c>
      <c r="Q152" s="206">
        <v>160398</v>
      </c>
      <c r="R152" s="206">
        <v>102415</v>
      </c>
      <c r="S152" s="206">
        <v>50238</v>
      </c>
      <c r="T152" s="206">
        <v>26303</v>
      </c>
      <c r="U152" s="206">
        <v>38733</v>
      </c>
      <c r="V152" s="206">
        <v>43783</v>
      </c>
      <c r="W152" s="206">
        <v>35180</v>
      </c>
      <c r="X152" s="206">
        <v>28572</v>
      </c>
      <c r="Y152" s="206">
        <v>414679</v>
      </c>
      <c r="Z152" s="206">
        <v>2463153</v>
      </c>
      <c r="AC152" s="205">
        <v>2004</v>
      </c>
      <c r="AD152" s="206" t="s">
        <v>10</v>
      </c>
      <c r="AE152" s="210" t="str">
        <f t="shared" si="31"/>
        <v>5</v>
      </c>
      <c r="AF152" s="210" t="str">
        <f t="shared" si="31"/>
        <v>2</v>
      </c>
      <c r="AG152" s="210" t="str">
        <f t="shared" si="31"/>
        <v>2</v>
      </c>
      <c r="AH152" s="210" t="str">
        <f t="shared" si="31"/>
        <v>2</v>
      </c>
      <c r="AI152" s="210" t="str">
        <f t="shared" si="31"/>
        <v>4</v>
      </c>
      <c r="AJ152" s="210" t="str">
        <f t="shared" si="31"/>
        <v>5</v>
      </c>
      <c r="AK152" s="210" t="str">
        <f t="shared" si="31"/>
        <v>6</v>
      </c>
      <c r="AL152" s="210" t="str">
        <f t="shared" si="31"/>
        <v>6</v>
      </c>
      <c r="AM152" s="210" t="str">
        <f t="shared" si="31"/>
        <v>7</v>
      </c>
      <c r="AN152" s="210" t="str">
        <f t="shared" si="31"/>
        <v>1</v>
      </c>
      <c r="AO152" s="210" t="str">
        <f t="shared" si="31"/>
        <v>2</v>
      </c>
      <c r="AP152" s="210" t="str">
        <f t="shared" si="30"/>
        <v>2</v>
      </c>
      <c r="AQ152" s="210" t="str">
        <f t="shared" si="30"/>
        <v>4</v>
      </c>
      <c r="AR152" s="210" t="str">
        <f t="shared" si="30"/>
        <v>1</v>
      </c>
      <c r="AS152" s="210" t="str">
        <f t="shared" si="30"/>
        <v>1</v>
      </c>
      <c r="AT152" s="210" t="str">
        <f t="shared" si="30"/>
        <v>1</v>
      </c>
      <c r="AU152" s="210" t="str">
        <f t="shared" si="29"/>
        <v>5</v>
      </c>
      <c r="AV152" s="210" t="str">
        <f t="shared" si="29"/>
        <v>2</v>
      </c>
      <c r="AW152" s="210" t="str">
        <f t="shared" si="29"/>
        <v>3</v>
      </c>
      <c r="AX152" s="210" t="str">
        <f t="shared" si="29"/>
        <v>4</v>
      </c>
      <c r="AY152" s="210" t="str">
        <f t="shared" si="29"/>
        <v>3</v>
      </c>
      <c r="AZ152" s="210" t="str">
        <f t="shared" si="29"/>
        <v>2</v>
      </c>
      <c r="BA152" s="210" t="str">
        <f t="shared" si="29"/>
        <v>4</v>
      </c>
      <c r="BB152" s="208"/>
    </row>
    <row r="153" spans="1:54" x14ac:dyDescent="0.2">
      <c r="A153" s="205">
        <v>2004</v>
      </c>
      <c r="B153" s="206" t="s">
        <v>11</v>
      </c>
      <c r="C153" s="206">
        <v>547024</v>
      </c>
      <c r="D153" s="206">
        <v>18001</v>
      </c>
      <c r="E153" s="206">
        <v>18816</v>
      </c>
      <c r="F153" s="206">
        <v>26712</v>
      </c>
      <c r="G153" s="206">
        <v>38922</v>
      </c>
      <c r="H153" s="206">
        <v>48300</v>
      </c>
      <c r="I153" s="206">
        <v>54887</v>
      </c>
      <c r="J153" s="206">
        <v>54441</v>
      </c>
      <c r="K153" s="206">
        <v>63756</v>
      </c>
      <c r="L153" s="206">
        <v>99366</v>
      </c>
      <c r="M153" s="206">
        <v>205819</v>
      </c>
      <c r="N153" s="206">
        <v>210719</v>
      </c>
      <c r="O153" s="206">
        <v>40415</v>
      </c>
      <c r="P153" s="206">
        <v>17876</v>
      </c>
      <c r="Q153" s="206">
        <v>147904</v>
      </c>
      <c r="R153" s="206">
        <v>95266</v>
      </c>
      <c r="S153" s="206">
        <v>47677</v>
      </c>
      <c r="T153" s="206">
        <v>24427</v>
      </c>
      <c r="U153" s="206">
        <v>34329</v>
      </c>
      <c r="V153" s="206">
        <v>40365</v>
      </c>
      <c r="W153" s="206">
        <v>32903</v>
      </c>
      <c r="X153" s="206">
        <v>26077</v>
      </c>
      <c r="Y153" s="206">
        <v>419086</v>
      </c>
      <c r="Z153" s="206">
        <v>2313088</v>
      </c>
      <c r="AC153" s="205">
        <v>2004</v>
      </c>
      <c r="AD153" s="206" t="s">
        <v>11</v>
      </c>
      <c r="AE153" s="210" t="str">
        <f t="shared" si="31"/>
        <v>5</v>
      </c>
      <c r="AF153" s="210" t="str">
        <f t="shared" si="31"/>
        <v>1</v>
      </c>
      <c r="AG153" s="210" t="str">
        <f t="shared" si="31"/>
        <v>1</v>
      </c>
      <c r="AH153" s="210" t="str">
        <f t="shared" si="31"/>
        <v>2</v>
      </c>
      <c r="AI153" s="210" t="str">
        <f t="shared" si="31"/>
        <v>3</v>
      </c>
      <c r="AJ153" s="210" t="str">
        <f t="shared" si="31"/>
        <v>4</v>
      </c>
      <c r="AK153" s="210" t="str">
        <f t="shared" si="31"/>
        <v>5</v>
      </c>
      <c r="AL153" s="210" t="str">
        <f t="shared" si="31"/>
        <v>5</v>
      </c>
      <c r="AM153" s="210" t="str">
        <f t="shared" si="31"/>
        <v>6</v>
      </c>
      <c r="AN153" s="210" t="str">
        <f t="shared" si="31"/>
        <v>9</v>
      </c>
      <c r="AO153" s="210" t="str">
        <f t="shared" si="31"/>
        <v>2</v>
      </c>
      <c r="AP153" s="210" t="str">
        <f t="shared" si="30"/>
        <v>2</v>
      </c>
      <c r="AQ153" s="210" t="str">
        <f t="shared" si="30"/>
        <v>4</v>
      </c>
      <c r="AR153" s="210" t="str">
        <f t="shared" si="30"/>
        <v>1</v>
      </c>
      <c r="AS153" s="210" t="str">
        <f t="shared" si="30"/>
        <v>1</v>
      </c>
      <c r="AT153" s="210" t="str">
        <f t="shared" si="30"/>
        <v>9</v>
      </c>
      <c r="AU153" s="210" t="str">
        <f t="shared" si="29"/>
        <v>4</v>
      </c>
      <c r="AV153" s="210" t="str">
        <f t="shared" si="29"/>
        <v>2</v>
      </c>
      <c r="AW153" s="210" t="str">
        <f t="shared" si="29"/>
        <v>3</v>
      </c>
      <c r="AX153" s="210" t="str">
        <f t="shared" si="29"/>
        <v>4</v>
      </c>
      <c r="AY153" s="210" t="str">
        <f t="shared" si="29"/>
        <v>3</v>
      </c>
      <c r="AZ153" s="210" t="str">
        <f t="shared" si="29"/>
        <v>2</v>
      </c>
      <c r="BA153" s="210" t="str">
        <f t="shared" si="29"/>
        <v>4</v>
      </c>
      <c r="BB153" s="208"/>
    </row>
    <row r="154" spans="1:54" x14ac:dyDescent="0.2">
      <c r="A154" s="205">
        <v>2005</v>
      </c>
      <c r="B154" s="206" t="s">
        <v>12</v>
      </c>
      <c r="C154" s="206">
        <v>465948</v>
      </c>
      <c r="D154" s="206">
        <v>16463</v>
      </c>
      <c r="E154" s="206">
        <v>15673</v>
      </c>
      <c r="F154" s="206">
        <v>21902</v>
      </c>
      <c r="G154" s="206">
        <v>32495</v>
      </c>
      <c r="H154" s="206">
        <v>33153</v>
      </c>
      <c r="I154" s="206">
        <v>48828</v>
      </c>
      <c r="J154" s="206">
        <v>45899</v>
      </c>
      <c r="K154" s="206">
        <v>54585</v>
      </c>
      <c r="L154" s="206">
        <v>84164</v>
      </c>
      <c r="M154" s="206">
        <v>171426</v>
      </c>
      <c r="N154" s="206">
        <v>171779</v>
      </c>
      <c r="O154" s="206">
        <v>33965</v>
      </c>
      <c r="P154" s="206">
        <v>14373</v>
      </c>
      <c r="Q154" s="206">
        <v>119800</v>
      </c>
      <c r="R154" s="206">
        <v>82194</v>
      </c>
      <c r="S154" s="206">
        <v>43150</v>
      </c>
      <c r="T154" s="206">
        <v>20186</v>
      </c>
      <c r="U154" s="206">
        <v>29323</v>
      </c>
      <c r="V154" s="206">
        <v>35017</v>
      </c>
      <c r="W154" s="206">
        <v>28145</v>
      </c>
      <c r="X154" s="206">
        <v>21159</v>
      </c>
      <c r="Y154" s="206">
        <v>362696</v>
      </c>
      <c r="Z154" s="206">
        <v>1952323</v>
      </c>
      <c r="AC154" s="205">
        <v>2005</v>
      </c>
      <c r="AD154" s="206" t="s">
        <v>12</v>
      </c>
      <c r="AE154" s="210" t="str">
        <f t="shared" si="31"/>
        <v>4</v>
      </c>
      <c r="AF154" s="210" t="str">
        <f t="shared" si="31"/>
        <v>1</v>
      </c>
      <c r="AG154" s="210" t="str">
        <f t="shared" si="31"/>
        <v>1</v>
      </c>
      <c r="AH154" s="210" t="str">
        <f t="shared" si="31"/>
        <v>2</v>
      </c>
      <c r="AI154" s="210" t="str">
        <f t="shared" si="31"/>
        <v>3</v>
      </c>
      <c r="AJ154" s="210" t="str">
        <f t="shared" si="31"/>
        <v>3</v>
      </c>
      <c r="AK154" s="210" t="str">
        <f t="shared" si="31"/>
        <v>4</v>
      </c>
      <c r="AL154" s="210" t="str">
        <f t="shared" si="31"/>
        <v>4</v>
      </c>
      <c r="AM154" s="210" t="str">
        <f t="shared" si="31"/>
        <v>5</v>
      </c>
      <c r="AN154" s="210" t="str">
        <f t="shared" si="31"/>
        <v>8</v>
      </c>
      <c r="AO154" s="210" t="str">
        <f t="shared" si="31"/>
        <v>1</v>
      </c>
      <c r="AP154" s="210" t="str">
        <f t="shared" si="30"/>
        <v>1</v>
      </c>
      <c r="AQ154" s="210" t="str">
        <f t="shared" si="30"/>
        <v>3</v>
      </c>
      <c r="AR154" s="210" t="str">
        <f t="shared" si="30"/>
        <v>1</v>
      </c>
      <c r="AS154" s="210" t="str">
        <f t="shared" si="30"/>
        <v>1</v>
      </c>
      <c r="AT154" s="210" t="str">
        <f t="shared" si="30"/>
        <v>8</v>
      </c>
      <c r="AU154" s="210" t="str">
        <f t="shared" si="29"/>
        <v>4</v>
      </c>
      <c r="AV154" s="210" t="str">
        <f t="shared" si="29"/>
        <v>2</v>
      </c>
      <c r="AW154" s="210" t="str">
        <f t="shared" si="29"/>
        <v>2</v>
      </c>
      <c r="AX154" s="210" t="str">
        <f t="shared" si="29"/>
        <v>3</v>
      </c>
      <c r="AY154" s="210" t="str">
        <f t="shared" si="29"/>
        <v>2</v>
      </c>
      <c r="AZ154" s="210" t="str">
        <f t="shared" si="29"/>
        <v>2</v>
      </c>
      <c r="BA154" s="210" t="str">
        <f t="shared" si="29"/>
        <v>3</v>
      </c>
      <c r="BB154" s="208"/>
    </row>
    <row r="155" spans="1:54" x14ac:dyDescent="0.2">
      <c r="A155" s="205">
        <v>2005</v>
      </c>
      <c r="B155" s="206" t="s">
        <v>13</v>
      </c>
      <c r="C155" s="206">
        <v>443495</v>
      </c>
      <c r="D155" s="206">
        <v>16709</v>
      </c>
      <c r="E155" s="206">
        <v>16597</v>
      </c>
      <c r="F155" s="206">
        <v>19482</v>
      </c>
      <c r="G155" s="206">
        <v>30121</v>
      </c>
      <c r="H155" s="206">
        <v>37243</v>
      </c>
      <c r="I155" s="206">
        <v>46823</v>
      </c>
      <c r="J155" s="206">
        <v>42516</v>
      </c>
      <c r="K155" s="206">
        <v>53518</v>
      </c>
      <c r="L155" s="206">
        <v>79424</v>
      </c>
      <c r="M155" s="206">
        <v>162321</v>
      </c>
      <c r="N155" s="206">
        <v>167335</v>
      </c>
      <c r="O155" s="206">
        <v>33606</v>
      </c>
      <c r="P155" s="206">
        <v>13653</v>
      </c>
      <c r="Q155" s="206">
        <v>118884</v>
      </c>
      <c r="R155" s="206">
        <v>78664</v>
      </c>
      <c r="S155" s="206">
        <v>41337</v>
      </c>
      <c r="T155" s="206">
        <v>19664</v>
      </c>
      <c r="U155" s="206">
        <v>28437</v>
      </c>
      <c r="V155" s="206">
        <v>35417</v>
      </c>
      <c r="W155" s="206">
        <v>27248</v>
      </c>
      <c r="X155" s="206">
        <v>20430</v>
      </c>
      <c r="Y155" s="206">
        <v>349225</v>
      </c>
      <c r="Z155" s="206">
        <v>1882149</v>
      </c>
      <c r="AC155" s="205">
        <v>2005</v>
      </c>
      <c r="AD155" s="206" t="s">
        <v>13</v>
      </c>
      <c r="AE155" s="210" t="str">
        <f t="shared" si="31"/>
        <v>4</v>
      </c>
      <c r="AF155" s="210" t="str">
        <f t="shared" si="31"/>
        <v>1</v>
      </c>
      <c r="AG155" s="210" t="str">
        <f t="shared" si="31"/>
        <v>1</v>
      </c>
      <c r="AH155" s="210" t="str">
        <f t="shared" si="31"/>
        <v>1</v>
      </c>
      <c r="AI155" s="210" t="str">
        <f t="shared" si="31"/>
        <v>3</v>
      </c>
      <c r="AJ155" s="210" t="str">
        <f t="shared" si="31"/>
        <v>3</v>
      </c>
      <c r="AK155" s="210" t="str">
        <f t="shared" si="31"/>
        <v>4</v>
      </c>
      <c r="AL155" s="210" t="str">
        <f t="shared" si="31"/>
        <v>4</v>
      </c>
      <c r="AM155" s="210" t="str">
        <f t="shared" si="31"/>
        <v>5</v>
      </c>
      <c r="AN155" s="210" t="str">
        <f t="shared" si="31"/>
        <v>7</v>
      </c>
      <c r="AO155" s="210" t="str">
        <f t="shared" si="31"/>
        <v>1</v>
      </c>
      <c r="AP155" s="210" t="str">
        <f t="shared" si="30"/>
        <v>1</v>
      </c>
      <c r="AQ155" s="210" t="str">
        <f t="shared" si="30"/>
        <v>3</v>
      </c>
      <c r="AR155" s="210" t="str">
        <f t="shared" si="30"/>
        <v>1</v>
      </c>
      <c r="AS155" s="210" t="str">
        <f t="shared" si="30"/>
        <v>1</v>
      </c>
      <c r="AT155" s="210" t="str">
        <f t="shared" si="30"/>
        <v>7</v>
      </c>
      <c r="AU155" s="210" t="str">
        <f t="shared" si="29"/>
        <v>4</v>
      </c>
      <c r="AV155" s="210" t="str">
        <f t="shared" si="29"/>
        <v>1</v>
      </c>
      <c r="AW155" s="210" t="str">
        <f t="shared" si="29"/>
        <v>2</v>
      </c>
      <c r="AX155" s="210" t="str">
        <f t="shared" si="29"/>
        <v>3</v>
      </c>
      <c r="AY155" s="210" t="str">
        <f t="shared" si="29"/>
        <v>2</v>
      </c>
      <c r="AZ155" s="210" t="str">
        <f t="shared" si="29"/>
        <v>2</v>
      </c>
      <c r="BA155" s="210" t="str">
        <f t="shared" si="29"/>
        <v>3</v>
      </c>
      <c r="BB155" s="208"/>
    </row>
    <row r="156" spans="1:54" x14ac:dyDescent="0.2">
      <c r="A156" s="205">
        <v>2005</v>
      </c>
      <c r="B156" s="206" t="s">
        <v>14</v>
      </c>
      <c r="C156" s="206">
        <v>533041</v>
      </c>
      <c r="D156" s="206">
        <v>19758</v>
      </c>
      <c r="E156" s="206">
        <v>22622</v>
      </c>
      <c r="F156" s="206">
        <v>25329</v>
      </c>
      <c r="G156" s="206">
        <v>41667</v>
      </c>
      <c r="H156" s="206">
        <v>53662</v>
      </c>
      <c r="I156" s="206">
        <v>57738</v>
      </c>
      <c r="J156" s="206">
        <v>56573</v>
      </c>
      <c r="K156" s="206">
        <v>68136</v>
      </c>
      <c r="L156" s="206">
        <v>106576</v>
      </c>
      <c r="M156" s="206">
        <v>216563</v>
      </c>
      <c r="N156" s="206">
        <v>223654</v>
      </c>
      <c r="O156" s="206">
        <v>41984</v>
      </c>
      <c r="P156" s="206">
        <v>17803</v>
      </c>
      <c r="Q156" s="206">
        <v>156219</v>
      </c>
      <c r="R156" s="206">
        <v>104212</v>
      </c>
      <c r="S156" s="206">
        <v>53701</v>
      </c>
      <c r="T156" s="206">
        <v>24662</v>
      </c>
      <c r="U156" s="206">
        <v>37099</v>
      </c>
      <c r="V156" s="206">
        <v>43260</v>
      </c>
      <c r="W156" s="206">
        <v>35226</v>
      </c>
      <c r="X156" s="206">
        <v>28033</v>
      </c>
      <c r="Y156" s="206">
        <v>422670</v>
      </c>
      <c r="Z156" s="206">
        <v>2390188</v>
      </c>
      <c r="AC156" s="205">
        <v>2005</v>
      </c>
      <c r="AD156" s="206" t="s">
        <v>14</v>
      </c>
      <c r="AE156" s="210" t="str">
        <f t="shared" si="31"/>
        <v>5</v>
      </c>
      <c r="AF156" s="210" t="str">
        <f t="shared" si="31"/>
        <v>1</v>
      </c>
      <c r="AG156" s="210" t="str">
        <f t="shared" si="31"/>
        <v>2</v>
      </c>
      <c r="AH156" s="210" t="str">
        <f t="shared" si="31"/>
        <v>2</v>
      </c>
      <c r="AI156" s="210" t="str">
        <f t="shared" si="31"/>
        <v>4</v>
      </c>
      <c r="AJ156" s="210" t="str">
        <f t="shared" si="31"/>
        <v>5</v>
      </c>
      <c r="AK156" s="210" t="str">
        <f t="shared" si="31"/>
        <v>5</v>
      </c>
      <c r="AL156" s="210" t="str">
        <f t="shared" si="31"/>
        <v>5</v>
      </c>
      <c r="AM156" s="210" t="str">
        <f t="shared" si="31"/>
        <v>6</v>
      </c>
      <c r="AN156" s="210" t="str">
        <f t="shared" si="31"/>
        <v>1</v>
      </c>
      <c r="AO156" s="210" t="str">
        <f t="shared" si="31"/>
        <v>2</v>
      </c>
      <c r="AP156" s="210" t="str">
        <f t="shared" si="30"/>
        <v>2</v>
      </c>
      <c r="AQ156" s="210" t="str">
        <f t="shared" si="30"/>
        <v>4</v>
      </c>
      <c r="AR156" s="210" t="str">
        <f t="shared" si="30"/>
        <v>1</v>
      </c>
      <c r="AS156" s="210" t="str">
        <f t="shared" si="30"/>
        <v>1</v>
      </c>
      <c r="AT156" s="210" t="str">
        <f t="shared" si="30"/>
        <v>1</v>
      </c>
      <c r="AU156" s="210" t="str">
        <f t="shared" si="29"/>
        <v>5</v>
      </c>
      <c r="AV156" s="210" t="str">
        <f t="shared" si="29"/>
        <v>2</v>
      </c>
      <c r="AW156" s="210" t="str">
        <f t="shared" si="29"/>
        <v>3</v>
      </c>
      <c r="AX156" s="210" t="str">
        <f t="shared" si="29"/>
        <v>4</v>
      </c>
      <c r="AY156" s="210" t="str">
        <f t="shared" si="29"/>
        <v>3</v>
      </c>
      <c r="AZ156" s="210" t="str">
        <f t="shared" si="29"/>
        <v>2</v>
      </c>
      <c r="BA156" s="210" t="str">
        <f t="shared" si="29"/>
        <v>4</v>
      </c>
      <c r="BB156" s="208"/>
    </row>
    <row r="157" spans="1:54" x14ac:dyDescent="0.2">
      <c r="A157" s="205">
        <v>2005</v>
      </c>
      <c r="B157" s="206" t="s">
        <v>15</v>
      </c>
      <c r="C157" s="206">
        <v>546191</v>
      </c>
      <c r="D157" s="206">
        <v>19320</v>
      </c>
      <c r="E157" s="206">
        <v>25035</v>
      </c>
      <c r="F157" s="206">
        <v>27553</v>
      </c>
      <c r="G157" s="206">
        <v>42501</v>
      </c>
      <c r="H157" s="206">
        <v>56468</v>
      </c>
      <c r="I157" s="206">
        <v>58611</v>
      </c>
      <c r="J157" s="206">
        <v>56981</v>
      </c>
      <c r="K157" s="206">
        <v>69245</v>
      </c>
      <c r="L157" s="206">
        <v>107693</v>
      </c>
      <c r="M157" s="206">
        <v>222305</v>
      </c>
      <c r="N157" s="206">
        <v>229857</v>
      </c>
      <c r="O157" s="206">
        <v>41938</v>
      </c>
      <c r="P157" s="206">
        <v>17215</v>
      </c>
      <c r="Q157" s="206">
        <v>159887</v>
      </c>
      <c r="R157" s="206">
        <v>104297</v>
      </c>
      <c r="S157" s="206">
        <v>50809</v>
      </c>
      <c r="T157" s="206">
        <v>26078</v>
      </c>
      <c r="U157" s="206">
        <v>39432</v>
      </c>
      <c r="V157" s="206">
        <v>46172</v>
      </c>
      <c r="W157" s="206">
        <v>37003</v>
      </c>
      <c r="X157" s="206">
        <v>30958</v>
      </c>
      <c r="Y157" s="206">
        <v>419466</v>
      </c>
      <c r="Z157" s="206">
        <v>2435015</v>
      </c>
      <c r="AC157" s="205">
        <v>2005</v>
      </c>
      <c r="AD157" s="206" t="s">
        <v>15</v>
      </c>
      <c r="AE157" s="210" t="str">
        <f t="shared" si="31"/>
        <v>5</v>
      </c>
      <c r="AF157" s="210" t="str">
        <f t="shared" si="31"/>
        <v>1</v>
      </c>
      <c r="AG157" s="210" t="str">
        <f t="shared" si="31"/>
        <v>2</v>
      </c>
      <c r="AH157" s="210" t="str">
        <f t="shared" si="31"/>
        <v>2</v>
      </c>
      <c r="AI157" s="210" t="str">
        <f t="shared" si="31"/>
        <v>4</v>
      </c>
      <c r="AJ157" s="210" t="str">
        <f t="shared" si="31"/>
        <v>5</v>
      </c>
      <c r="AK157" s="210" t="str">
        <f t="shared" si="31"/>
        <v>5</v>
      </c>
      <c r="AL157" s="210" t="str">
        <f t="shared" si="31"/>
        <v>5</v>
      </c>
      <c r="AM157" s="210" t="str">
        <f t="shared" si="31"/>
        <v>6</v>
      </c>
      <c r="AN157" s="210" t="str">
        <f t="shared" si="31"/>
        <v>1</v>
      </c>
      <c r="AO157" s="210" t="str">
        <f t="shared" si="31"/>
        <v>2</v>
      </c>
      <c r="AP157" s="210" t="str">
        <f t="shared" si="30"/>
        <v>2</v>
      </c>
      <c r="AQ157" s="210" t="str">
        <f t="shared" si="30"/>
        <v>4</v>
      </c>
      <c r="AR157" s="210" t="str">
        <f t="shared" si="30"/>
        <v>1</v>
      </c>
      <c r="AS157" s="210" t="str">
        <f t="shared" si="30"/>
        <v>1</v>
      </c>
      <c r="AT157" s="210" t="str">
        <f t="shared" si="30"/>
        <v>1</v>
      </c>
      <c r="AU157" s="210" t="str">
        <f t="shared" si="29"/>
        <v>5</v>
      </c>
      <c r="AV157" s="210" t="str">
        <f t="shared" si="29"/>
        <v>2</v>
      </c>
      <c r="AW157" s="210" t="str">
        <f t="shared" si="29"/>
        <v>3</v>
      </c>
      <c r="AX157" s="210" t="str">
        <f t="shared" si="29"/>
        <v>4</v>
      </c>
      <c r="AY157" s="210" t="str">
        <f t="shared" si="29"/>
        <v>3</v>
      </c>
      <c r="AZ157" s="210" t="str">
        <f t="shared" si="29"/>
        <v>3</v>
      </c>
      <c r="BA157" s="210" t="str">
        <f t="shared" si="29"/>
        <v>4</v>
      </c>
      <c r="BB157" s="208"/>
    </row>
    <row r="158" spans="1:54" x14ac:dyDescent="0.2">
      <c r="A158" s="205">
        <v>2005</v>
      </c>
      <c r="B158" s="206" t="s">
        <v>4</v>
      </c>
      <c r="C158" s="206">
        <v>565899</v>
      </c>
      <c r="D158" s="206">
        <v>18613</v>
      </c>
      <c r="E158" s="206">
        <v>23749</v>
      </c>
      <c r="F158" s="206">
        <v>27371</v>
      </c>
      <c r="G158" s="206">
        <v>40995</v>
      </c>
      <c r="H158" s="206">
        <v>54329</v>
      </c>
      <c r="I158" s="206">
        <v>58718</v>
      </c>
      <c r="J158" s="206">
        <v>57759</v>
      </c>
      <c r="K158" s="206">
        <v>69226</v>
      </c>
      <c r="L158" s="206">
        <v>106276</v>
      </c>
      <c r="M158" s="206">
        <v>218489</v>
      </c>
      <c r="N158" s="206">
        <v>226826</v>
      </c>
      <c r="O158" s="206">
        <v>41313</v>
      </c>
      <c r="P158" s="206">
        <v>17540</v>
      </c>
      <c r="Q158" s="206">
        <v>159365</v>
      </c>
      <c r="R158" s="206">
        <v>101883</v>
      </c>
      <c r="S158" s="206">
        <v>49575</v>
      </c>
      <c r="T158" s="206">
        <v>25621</v>
      </c>
      <c r="U158" s="206">
        <v>39743</v>
      </c>
      <c r="V158" s="206">
        <v>44228</v>
      </c>
      <c r="W158" s="206">
        <v>37114</v>
      </c>
      <c r="X158" s="206">
        <v>29816</v>
      </c>
      <c r="Y158" s="206">
        <v>420984</v>
      </c>
      <c r="Z158" s="206">
        <v>2435432</v>
      </c>
      <c r="AC158" s="205">
        <v>2005</v>
      </c>
      <c r="AD158" s="206" t="s">
        <v>4</v>
      </c>
      <c r="AE158" s="210" t="str">
        <f t="shared" si="31"/>
        <v>5</v>
      </c>
      <c r="AF158" s="210" t="str">
        <f t="shared" si="31"/>
        <v>1</v>
      </c>
      <c r="AG158" s="210" t="str">
        <f t="shared" si="31"/>
        <v>2</v>
      </c>
      <c r="AH158" s="210" t="str">
        <f t="shared" si="31"/>
        <v>2</v>
      </c>
      <c r="AI158" s="210" t="str">
        <f t="shared" si="31"/>
        <v>4</v>
      </c>
      <c r="AJ158" s="210" t="str">
        <f t="shared" si="31"/>
        <v>5</v>
      </c>
      <c r="AK158" s="210" t="str">
        <f t="shared" si="31"/>
        <v>5</v>
      </c>
      <c r="AL158" s="210" t="str">
        <f t="shared" si="31"/>
        <v>5</v>
      </c>
      <c r="AM158" s="210" t="str">
        <f t="shared" si="31"/>
        <v>6</v>
      </c>
      <c r="AN158" s="210" t="str">
        <f t="shared" si="31"/>
        <v>1</v>
      </c>
      <c r="AO158" s="210" t="str">
        <f t="shared" si="31"/>
        <v>2</v>
      </c>
      <c r="AP158" s="210" t="str">
        <f t="shared" si="30"/>
        <v>2</v>
      </c>
      <c r="AQ158" s="210" t="str">
        <f t="shared" si="30"/>
        <v>4</v>
      </c>
      <c r="AR158" s="210" t="str">
        <f t="shared" si="30"/>
        <v>1</v>
      </c>
      <c r="AS158" s="210" t="str">
        <f t="shared" si="30"/>
        <v>1</v>
      </c>
      <c r="AT158" s="210" t="str">
        <f t="shared" si="30"/>
        <v>1</v>
      </c>
      <c r="AU158" s="210" t="str">
        <f t="shared" si="29"/>
        <v>4</v>
      </c>
      <c r="AV158" s="210" t="str">
        <f t="shared" si="29"/>
        <v>2</v>
      </c>
      <c r="AW158" s="210" t="str">
        <f t="shared" si="29"/>
        <v>3</v>
      </c>
      <c r="AX158" s="210" t="str">
        <f t="shared" si="29"/>
        <v>4</v>
      </c>
      <c r="AY158" s="210" t="str">
        <f t="shared" si="29"/>
        <v>3</v>
      </c>
      <c r="AZ158" s="210" t="str">
        <f t="shared" si="29"/>
        <v>2</v>
      </c>
      <c r="BA158" s="210" t="str">
        <f t="shared" si="29"/>
        <v>4</v>
      </c>
      <c r="BB158" s="208"/>
    </row>
    <row r="159" spans="1:54" x14ac:dyDescent="0.2">
      <c r="A159" s="205">
        <v>2005</v>
      </c>
      <c r="B159" s="206" t="s">
        <v>5</v>
      </c>
      <c r="C159" s="206">
        <v>547358</v>
      </c>
      <c r="D159" s="206">
        <v>17939</v>
      </c>
      <c r="E159" s="206">
        <v>21180</v>
      </c>
      <c r="F159" s="206">
        <v>25243</v>
      </c>
      <c r="G159" s="206">
        <v>39891</v>
      </c>
      <c r="H159" s="206">
        <v>52348</v>
      </c>
      <c r="I159" s="206">
        <v>52490</v>
      </c>
      <c r="J159" s="206">
        <v>54749</v>
      </c>
      <c r="K159" s="206">
        <v>66100</v>
      </c>
      <c r="L159" s="206">
        <v>104792</v>
      </c>
      <c r="M159" s="206">
        <v>213390</v>
      </c>
      <c r="N159" s="206">
        <v>213677</v>
      </c>
      <c r="O159" s="206">
        <v>38174</v>
      </c>
      <c r="P159" s="206">
        <v>17331</v>
      </c>
      <c r="Q159" s="206">
        <v>153066</v>
      </c>
      <c r="R159" s="206">
        <v>102261</v>
      </c>
      <c r="S159" s="206">
        <v>48084</v>
      </c>
      <c r="T159" s="206">
        <v>24177</v>
      </c>
      <c r="U159" s="206">
        <v>38462</v>
      </c>
      <c r="V159" s="206">
        <v>43069</v>
      </c>
      <c r="W159" s="206">
        <v>35471</v>
      </c>
      <c r="X159" s="206">
        <v>28743</v>
      </c>
      <c r="Y159" s="206">
        <v>406108</v>
      </c>
      <c r="Z159" s="206">
        <v>2344103</v>
      </c>
      <c r="AC159" s="205">
        <v>2005</v>
      </c>
      <c r="AD159" s="206" t="s">
        <v>5</v>
      </c>
      <c r="AE159" s="210" t="str">
        <f t="shared" si="31"/>
        <v>5</v>
      </c>
      <c r="AF159" s="210" t="str">
        <f t="shared" si="31"/>
        <v>1</v>
      </c>
      <c r="AG159" s="210" t="str">
        <f t="shared" si="31"/>
        <v>2</v>
      </c>
      <c r="AH159" s="210" t="str">
        <f t="shared" si="31"/>
        <v>2</v>
      </c>
      <c r="AI159" s="210" t="str">
        <f t="shared" si="31"/>
        <v>3</v>
      </c>
      <c r="AJ159" s="210" t="str">
        <f t="shared" si="31"/>
        <v>5</v>
      </c>
      <c r="AK159" s="210" t="str">
        <f t="shared" si="31"/>
        <v>5</v>
      </c>
      <c r="AL159" s="210" t="str">
        <f t="shared" si="31"/>
        <v>5</v>
      </c>
      <c r="AM159" s="210" t="str">
        <f t="shared" si="31"/>
        <v>6</v>
      </c>
      <c r="AN159" s="210" t="str">
        <f t="shared" si="31"/>
        <v>1</v>
      </c>
      <c r="AO159" s="210" t="str">
        <f t="shared" si="31"/>
        <v>2</v>
      </c>
      <c r="AP159" s="210" t="str">
        <f t="shared" si="30"/>
        <v>2</v>
      </c>
      <c r="AQ159" s="210" t="str">
        <f t="shared" si="30"/>
        <v>3</v>
      </c>
      <c r="AR159" s="210" t="str">
        <f t="shared" si="30"/>
        <v>1</v>
      </c>
      <c r="AS159" s="210" t="str">
        <f t="shared" si="30"/>
        <v>1</v>
      </c>
      <c r="AT159" s="210" t="str">
        <f t="shared" si="30"/>
        <v>1</v>
      </c>
      <c r="AU159" s="210" t="str">
        <f t="shared" si="29"/>
        <v>4</v>
      </c>
      <c r="AV159" s="210" t="str">
        <f t="shared" si="29"/>
        <v>2</v>
      </c>
      <c r="AW159" s="210" t="str">
        <f t="shared" si="29"/>
        <v>3</v>
      </c>
      <c r="AX159" s="210" t="str">
        <f t="shared" si="29"/>
        <v>4</v>
      </c>
      <c r="AY159" s="210" t="str">
        <f t="shared" si="29"/>
        <v>3</v>
      </c>
      <c r="AZ159" s="210" t="str">
        <f t="shared" si="29"/>
        <v>2</v>
      </c>
      <c r="BA159" s="210" t="str">
        <f t="shared" si="29"/>
        <v>4</v>
      </c>
      <c r="BB159" s="208"/>
    </row>
    <row r="160" spans="1:54" x14ac:dyDescent="0.2">
      <c r="A160" s="205">
        <v>2005</v>
      </c>
      <c r="B160" s="206" t="s">
        <v>6</v>
      </c>
      <c r="C160" s="206">
        <v>559314</v>
      </c>
      <c r="D160" s="206">
        <v>17749</v>
      </c>
      <c r="E160" s="206">
        <v>16836</v>
      </c>
      <c r="F160" s="206">
        <v>23751</v>
      </c>
      <c r="G160" s="206">
        <v>38826</v>
      </c>
      <c r="H160" s="206">
        <v>49673</v>
      </c>
      <c r="I160" s="206">
        <v>55273</v>
      </c>
      <c r="J160" s="206">
        <v>53459</v>
      </c>
      <c r="K160" s="206">
        <v>65576</v>
      </c>
      <c r="L160" s="206">
        <v>101386</v>
      </c>
      <c r="M160" s="206">
        <v>212589</v>
      </c>
      <c r="N160" s="206">
        <v>212817</v>
      </c>
      <c r="O160" s="206">
        <v>37842</v>
      </c>
      <c r="P160" s="206">
        <v>16048</v>
      </c>
      <c r="Q160" s="206">
        <v>148616</v>
      </c>
      <c r="R160" s="206">
        <v>98823</v>
      </c>
      <c r="S160" s="206">
        <v>47982</v>
      </c>
      <c r="T160" s="206">
        <v>24323</v>
      </c>
      <c r="U160" s="206">
        <v>36756</v>
      </c>
      <c r="V160" s="206">
        <v>42239</v>
      </c>
      <c r="W160" s="206">
        <v>33771</v>
      </c>
      <c r="X160" s="206">
        <v>24950</v>
      </c>
      <c r="Y160" s="206">
        <v>410591</v>
      </c>
      <c r="Z160" s="206">
        <v>2329190</v>
      </c>
      <c r="AC160" s="205">
        <v>2005</v>
      </c>
      <c r="AD160" s="206" t="s">
        <v>6</v>
      </c>
      <c r="AE160" s="210" t="str">
        <f t="shared" si="31"/>
        <v>5</v>
      </c>
      <c r="AF160" s="210" t="str">
        <f t="shared" si="31"/>
        <v>1</v>
      </c>
      <c r="AG160" s="210" t="str">
        <f t="shared" ref="AG160:AQ186" si="32">+LEFT(E160,1)</f>
        <v>1</v>
      </c>
      <c r="AH160" s="210" t="str">
        <f t="shared" si="32"/>
        <v>2</v>
      </c>
      <c r="AI160" s="210" t="str">
        <f t="shared" si="32"/>
        <v>3</v>
      </c>
      <c r="AJ160" s="210" t="str">
        <f t="shared" si="32"/>
        <v>4</v>
      </c>
      <c r="AK160" s="210" t="str">
        <f t="shared" si="32"/>
        <v>5</v>
      </c>
      <c r="AL160" s="210" t="str">
        <f t="shared" si="32"/>
        <v>5</v>
      </c>
      <c r="AM160" s="210" t="str">
        <f t="shared" si="32"/>
        <v>6</v>
      </c>
      <c r="AN160" s="210" t="str">
        <f t="shared" si="32"/>
        <v>1</v>
      </c>
      <c r="AO160" s="210" t="str">
        <f t="shared" si="32"/>
        <v>2</v>
      </c>
      <c r="AP160" s="210" t="str">
        <f t="shared" si="30"/>
        <v>2</v>
      </c>
      <c r="AQ160" s="210" t="str">
        <f t="shared" si="30"/>
        <v>3</v>
      </c>
      <c r="AR160" s="210" t="str">
        <f t="shared" si="30"/>
        <v>1</v>
      </c>
      <c r="AS160" s="210" t="str">
        <f t="shared" si="30"/>
        <v>1</v>
      </c>
      <c r="AT160" s="210" t="str">
        <f t="shared" si="30"/>
        <v>9</v>
      </c>
      <c r="AU160" s="210" t="str">
        <f t="shared" si="29"/>
        <v>4</v>
      </c>
      <c r="AV160" s="210" t="str">
        <f t="shared" si="29"/>
        <v>2</v>
      </c>
      <c r="AW160" s="210" t="str">
        <f t="shared" si="29"/>
        <v>3</v>
      </c>
      <c r="AX160" s="210" t="str">
        <f t="shared" si="29"/>
        <v>4</v>
      </c>
      <c r="AY160" s="210" t="str">
        <f t="shared" si="29"/>
        <v>3</v>
      </c>
      <c r="AZ160" s="210" t="str">
        <f t="shared" si="29"/>
        <v>2</v>
      </c>
      <c r="BA160" s="210" t="str">
        <f t="shared" si="29"/>
        <v>4</v>
      </c>
      <c r="BB160" s="208"/>
    </row>
    <row r="161" spans="1:54" x14ac:dyDescent="0.2">
      <c r="A161" s="205">
        <v>2005</v>
      </c>
      <c r="B161" s="206" t="s">
        <v>7</v>
      </c>
      <c r="C161" s="206">
        <v>554110</v>
      </c>
      <c r="D161" s="206">
        <v>18778</v>
      </c>
      <c r="E161" s="206">
        <v>19539</v>
      </c>
      <c r="F161" s="206">
        <v>24416</v>
      </c>
      <c r="G161" s="206">
        <v>38916</v>
      </c>
      <c r="H161" s="206">
        <v>52507</v>
      </c>
      <c r="I161" s="206">
        <v>55663</v>
      </c>
      <c r="J161" s="206">
        <v>55549</v>
      </c>
      <c r="K161" s="206">
        <v>67467</v>
      </c>
      <c r="L161" s="206">
        <v>105623</v>
      </c>
      <c r="M161" s="206">
        <v>214013</v>
      </c>
      <c r="N161" s="206">
        <v>214172</v>
      </c>
      <c r="O161" s="206">
        <v>39679</v>
      </c>
      <c r="P161" s="206">
        <v>17387</v>
      </c>
      <c r="Q161" s="206">
        <v>153619</v>
      </c>
      <c r="R161" s="206">
        <v>103165</v>
      </c>
      <c r="S161" s="206">
        <v>50174</v>
      </c>
      <c r="T161" s="206">
        <v>24808</v>
      </c>
      <c r="U161" s="206">
        <v>39634</v>
      </c>
      <c r="V161" s="206">
        <v>44121</v>
      </c>
      <c r="W161" s="206">
        <v>35205</v>
      </c>
      <c r="X161" s="206">
        <v>26309</v>
      </c>
      <c r="Y161" s="206">
        <v>412665</v>
      </c>
      <c r="Z161" s="206">
        <v>2367519</v>
      </c>
      <c r="AC161" s="205">
        <v>2005</v>
      </c>
      <c r="AD161" s="206" t="s">
        <v>7</v>
      </c>
      <c r="AE161" s="210" t="str">
        <f t="shared" ref="AE161:AQ202" si="33">+LEFT(C161,1)</f>
        <v>5</v>
      </c>
      <c r="AF161" s="210" t="str">
        <f t="shared" si="33"/>
        <v>1</v>
      </c>
      <c r="AG161" s="210" t="str">
        <f t="shared" si="32"/>
        <v>1</v>
      </c>
      <c r="AH161" s="210" t="str">
        <f t="shared" si="32"/>
        <v>2</v>
      </c>
      <c r="AI161" s="210" t="str">
        <f t="shared" si="32"/>
        <v>3</v>
      </c>
      <c r="AJ161" s="210" t="str">
        <f t="shared" si="32"/>
        <v>5</v>
      </c>
      <c r="AK161" s="210" t="str">
        <f t="shared" si="32"/>
        <v>5</v>
      </c>
      <c r="AL161" s="210" t="str">
        <f t="shared" si="32"/>
        <v>5</v>
      </c>
      <c r="AM161" s="210" t="str">
        <f t="shared" si="32"/>
        <v>6</v>
      </c>
      <c r="AN161" s="210" t="str">
        <f t="shared" si="32"/>
        <v>1</v>
      </c>
      <c r="AO161" s="210" t="str">
        <f t="shared" si="32"/>
        <v>2</v>
      </c>
      <c r="AP161" s="210" t="str">
        <f t="shared" si="30"/>
        <v>2</v>
      </c>
      <c r="AQ161" s="210" t="str">
        <f t="shared" si="30"/>
        <v>3</v>
      </c>
      <c r="AR161" s="210" t="str">
        <f t="shared" si="30"/>
        <v>1</v>
      </c>
      <c r="AS161" s="210" t="str">
        <f t="shared" si="30"/>
        <v>1</v>
      </c>
      <c r="AT161" s="210" t="str">
        <f t="shared" si="30"/>
        <v>1</v>
      </c>
      <c r="AU161" s="210" t="str">
        <f t="shared" si="29"/>
        <v>5</v>
      </c>
      <c r="AV161" s="210" t="str">
        <f t="shared" si="29"/>
        <v>2</v>
      </c>
      <c r="AW161" s="210" t="str">
        <f t="shared" si="29"/>
        <v>3</v>
      </c>
      <c r="AX161" s="210" t="str">
        <f t="shared" si="29"/>
        <v>4</v>
      </c>
      <c r="AY161" s="210" t="str">
        <f t="shared" si="29"/>
        <v>3</v>
      </c>
      <c r="AZ161" s="210" t="str">
        <f t="shared" si="29"/>
        <v>2</v>
      </c>
      <c r="BA161" s="210" t="str">
        <f t="shared" si="29"/>
        <v>4</v>
      </c>
      <c r="BB161" s="208"/>
    </row>
    <row r="162" spans="1:54" x14ac:dyDescent="0.2">
      <c r="A162" s="205">
        <v>2005</v>
      </c>
      <c r="B162" s="206" t="s">
        <v>8</v>
      </c>
      <c r="C162" s="206">
        <v>557862</v>
      </c>
      <c r="D162" s="206">
        <v>18811</v>
      </c>
      <c r="E162" s="206">
        <v>23405</v>
      </c>
      <c r="F162" s="206">
        <v>25173</v>
      </c>
      <c r="G162" s="206">
        <v>41337</v>
      </c>
      <c r="H162" s="206">
        <v>54516</v>
      </c>
      <c r="I162" s="206">
        <v>59396</v>
      </c>
      <c r="J162" s="206">
        <v>57276</v>
      </c>
      <c r="K162" s="206">
        <v>70075</v>
      </c>
      <c r="L162" s="206">
        <v>110280</v>
      </c>
      <c r="M162" s="206">
        <v>226079</v>
      </c>
      <c r="N162" s="206">
        <v>227206</v>
      </c>
      <c r="O162" s="206">
        <v>40028</v>
      </c>
      <c r="P162" s="206">
        <v>17445</v>
      </c>
      <c r="Q162" s="206">
        <v>162715</v>
      </c>
      <c r="R162" s="206">
        <v>107813</v>
      </c>
      <c r="S162" s="206">
        <v>52701</v>
      </c>
      <c r="T162" s="206">
        <v>27043</v>
      </c>
      <c r="U162" s="206">
        <v>43714</v>
      </c>
      <c r="V162" s="206">
        <v>45114</v>
      </c>
      <c r="W162" s="206">
        <v>36901</v>
      </c>
      <c r="X162" s="206">
        <v>29530</v>
      </c>
      <c r="Y162" s="206">
        <v>432018</v>
      </c>
      <c r="Z162" s="206">
        <v>2466438</v>
      </c>
      <c r="AC162" s="205">
        <v>2005</v>
      </c>
      <c r="AD162" s="206" t="s">
        <v>8</v>
      </c>
      <c r="AE162" s="210" t="str">
        <f t="shared" si="33"/>
        <v>5</v>
      </c>
      <c r="AF162" s="210" t="str">
        <f t="shared" si="33"/>
        <v>1</v>
      </c>
      <c r="AG162" s="210" t="str">
        <f t="shared" si="32"/>
        <v>2</v>
      </c>
      <c r="AH162" s="210" t="str">
        <f t="shared" si="32"/>
        <v>2</v>
      </c>
      <c r="AI162" s="210" t="str">
        <f t="shared" si="32"/>
        <v>4</v>
      </c>
      <c r="AJ162" s="210" t="str">
        <f t="shared" si="32"/>
        <v>5</v>
      </c>
      <c r="AK162" s="210" t="str">
        <f t="shared" si="32"/>
        <v>5</v>
      </c>
      <c r="AL162" s="210" t="str">
        <f t="shared" si="32"/>
        <v>5</v>
      </c>
      <c r="AM162" s="210" t="str">
        <f t="shared" si="32"/>
        <v>7</v>
      </c>
      <c r="AN162" s="210" t="str">
        <f t="shared" si="32"/>
        <v>1</v>
      </c>
      <c r="AO162" s="210" t="str">
        <f t="shared" si="32"/>
        <v>2</v>
      </c>
      <c r="AP162" s="210" t="str">
        <f t="shared" si="30"/>
        <v>2</v>
      </c>
      <c r="AQ162" s="210" t="str">
        <f t="shared" si="30"/>
        <v>4</v>
      </c>
      <c r="AR162" s="210" t="str">
        <f t="shared" si="30"/>
        <v>1</v>
      </c>
      <c r="AS162" s="210" t="str">
        <f t="shared" si="30"/>
        <v>1</v>
      </c>
      <c r="AT162" s="210" t="str">
        <f t="shared" si="30"/>
        <v>1</v>
      </c>
      <c r="AU162" s="210" t="str">
        <f t="shared" si="29"/>
        <v>5</v>
      </c>
      <c r="AV162" s="210" t="str">
        <f t="shared" si="29"/>
        <v>2</v>
      </c>
      <c r="AW162" s="210" t="str">
        <f t="shared" si="29"/>
        <v>4</v>
      </c>
      <c r="AX162" s="210" t="str">
        <f t="shared" si="29"/>
        <v>4</v>
      </c>
      <c r="AY162" s="210" t="str">
        <f t="shared" si="29"/>
        <v>3</v>
      </c>
      <c r="AZ162" s="210" t="str">
        <f t="shared" si="29"/>
        <v>2</v>
      </c>
      <c r="BA162" s="210" t="str">
        <f t="shared" si="29"/>
        <v>4</v>
      </c>
      <c r="BB162" s="208"/>
    </row>
    <row r="163" spans="1:54" x14ac:dyDescent="0.2">
      <c r="A163" s="205">
        <v>2005</v>
      </c>
      <c r="B163" s="206" t="s">
        <v>9</v>
      </c>
      <c r="C163" s="206">
        <v>550006</v>
      </c>
      <c r="D163" s="206">
        <v>17435</v>
      </c>
      <c r="E163" s="206">
        <v>19524</v>
      </c>
      <c r="F163" s="206">
        <v>23735</v>
      </c>
      <c r="G163" s="206">
        <v>38729</v>
      </c>
      <c r="H163" s="206">
        <v>51742</v>
      </c>
      <c r="I163" s="206">
        <v>55591</v>
      </c>
      <c r="J163" s="206">
        <v>54505</v>
      </c>
      <c r="K163" s="206">
        <v>66706</v>
      </c>
      <c r="L163" s="206">
        <v>103189</v>
      </c>
      <c r="M163" s="206">
        <v>213538</v>
      </c>
      <c r="N163" s="206">
        <v>216219</v>
      </c>
      <c r="O163" s="206">
        <v>37981</v>
      </c>
      <c r="P163" s="206">
        <v>17638</v>
      </c>
      <c r="Q163" s="206">
        <v>153652</v>
      </c>
      <c r="R163" s="206">
        <v>100291</v>
      </c>
      <c r="S163" s="206">
        <v>47839</v>
      </c>
      <c r="T163" s="206">
        <v>25790</v>
      </c>
      <c r="U163" s="206">
        <v>40438</v>
      </c>
      <c r="V163" s="206">
        <v>41226</v>
      </c>
      <c r="W163" s="206">
        <v>35383</v>
      </c>
      <c r="X163" s="206">
        <v>27433</v>
      </c>
      <c r="Y163" s="206">
        <v>405007</v>
      </c>
      <c r="Z163" s="206">
        <v>2343597</v>
      </c>
      <c r="AC163" s="205">
        <v>2005</v>
      </c>
      <c r="AD163" s="206" t="s">
        <v>9</v>
      </c>
      <c r="AE163" s="210" t="str">
        <f t="shared" si="33"/>
        <v>5</v>
      </c>
      <c r="AF163" s="210" t="str">
        <f t="shared" si="33"/>
        <v>1</v>
      </c>
      <c r="AG163" s="210" t="str">
        <f t="shared" si="32"/>
        <v>1</v>
      </c>
      <c r="AH163" s="210" t="str">
        <f t="shared" si="32"/>
        <v>2</v>
      </c>
      <c r="AI163" s="210" t="str">
        <f t="shared" si="32"/>
        <v>3</v>
      </c>
      <c r="AJ163" s="210" t="str">
        <f t="shared" si="32"/>
        <v>5</v>
      </c>
      <c r="AK163" s="210" t="str">
        <f t="shared" si="32"/>
        <v>5</v>
      </c>
      <c r="AL163" s="210" t="str">
        <f t="shared" si="32"/>
        <v>5</v>
      </c>
      <c r="AM163" s="210" t="str">
        <f t="shared" si="32"/>
        <v>6</v>
      </c>
      <c r="AN163" s="210" t="str">
        <f t="shared" si="32"/>
        <v>1</v>
      </c>
      <c r="AO163" s="210" t="str">
        <f t="shared" si="32"/>
        <v>2</v>
      </c>
      <c r="AP163" s="210" t="str">
        <f t="shared" si="30"/>
        <v>2</v>
      </c>
      <c r="AQ163" s="210" t="str">
        <f t="shared" si="30"/>
        <v>3</v>
      </c>
      <c r="AR163" s="210" t="str">
        <f t="shared" si="30"/>
        <v>1</v>
      </c>
      <c r="AS163" s="210" t="str">
        <f t="shared" si="30"/>
        <v>1</v>
      </c>
      <c r="AT163" s="210" t="str">
        <f t="shared" si="30"/>
        <v>1</v>
      </c>
      <c r="AU163" s="210" t="str">
        <f t="shared" si="29"/>
        <v>4</v>
      </c>
      <c r="AV163" s="210" t="str">
        <f t="shared" si="29"/>
        <v>2</v>
      </c>
      <c r="AW163" s="210" t="str">
        <f t="shared" si="29"/>
        <v>4</v>
      </c>
      <c r="AX163" s="210" t="str">
        <f t="shared" si="29"/>
        <v>4</v>
      </c>
      <c r="AY163" s="210" t="str">
        <f t="shared" si="29"/>
        <v>3</v>
      </c>
      <c r="AZ163" s="210" t="str">
        <f t="shared" si="29"/>
        <v>2</v>
      </c>
      <c r="BA163" s="210" t="str">
        <f t="shared" si="29"/>
        <v>4</v>
      </c>
      <c r="BB163" s="208"/>
    </row>
    <row r="164" spans="1:54" x14ac:dyDescent="0.2">
      <c r="A164" s="205">
        <v>2005</v>
      </c>
      <c r="B164" s="206" t="s">
        <v>10</v>
      </c>
      <c r="C164" s="206">
        <v>550137</v>
      </c>
      <c r="D164" s="206">
        <v>18342</v>
      </c>
      <c r="E164" s="206">
        <v>18325</v>
      </c>
      <c r="F164" s="206">
        <v>25554</v>
      </c>
      <c r="G164" s="206">
        <v>41085</v>
      </c>
      <c r="H164" s="206">
        <v>49849</v>
      </c>
      <c r="I164" s="206">
        <v>61431</v>
      </c>
      <c r="J164" s="206">
        <v>56297</v>
      </c>
      <c r="K164" s="206">
        <v>70700</v>
      </c>
      <c r="L164" s="206">
        <v>108036</v>
      </c>
      <c r="M164" s="206">
        <v>218162</v>
      </c>
      <c r="N164" s="206">
        <v>223248</v>
      </c>
      <c r="O164" s="206">
        <v>39890</v>
      </c>
      <c r="P164" s="206">
        <v>18123</v>
      </c>
      <c r="Q164" s="206">
        <v>160352</v>
      </c>
      <c r="R164" s="206">
        <v>104945</v>
      </c>
      <c r="S164" s="206">
        <v>52523</v>
      </c>
      <c r="T164" s="206">
        <v>27179</v>
      </c>
      <c r="U164" s="206">
        <v>40052</v>
      </c>
      <c r="V164" s="206">
        <v>44655</v>
      </c>
      <c r="W164" s="206">
        <v>36894</v>
      </c>
      <c r="X164" s="206">
        <v>32366</v>
      </c>
      <c r="Y164" s="206">
        <v>432017</v>
      </c>
      <c r="Z164" s="206">
        <v>2430162</v>
      </c>
      <c r="AC164" s="205">
        <v>2005</v>
      </c>
      <c r="AD164" s="206" t="s">
        <v>10</v>
      </c>
      <c r="AE164" s="210" t="str">
        <f t="shared" si="33"/>
        <v>5</v>
      </c>
      <c r="AF164" s="210" t="str">
        <f t="shared" si="33"/>
        <v>1</v>
      </c>
      <c r="AG164" s="210" t="str">
        <f t="shared" si="32"/>
        <v>1</v>
      </c>
      <c r="AH164" s="210" t="str">
        <f t="shared" si="32"/>
        <v>2</v>
      </c>
      <c r="AI164" s="210" t="str">
        <f t="shared" si="32"/>
        <v>4</v>
      </c>
      <c r="AJ164" s="210" t="str">
        <f t="shared" si="32"/>
        <v>4</v>
      </c>
      <c r="AK164" s="210" t="str">
        <f t="shared" si="32"/>
        <v>6</v>
      </c>
      <c r="AL164" s="210" t="str">
        <f t="shared" si="32"/>
        <v>5</v>
      </c>
      <c r="AM164" s="210" t="str">
        <f t="shared" si="32"/>
        <v>7</v>
      </c>
      <c r="AN164" s="210" t="str">
        <f t="shared" si="32"/>
        <v>1</v>
      </c>
      <c r="AO164" s="210" t="str">
        <f t="shared" si="32"/>
        <v>2</v>
      </c>
      <c r="AP164" s="210" t="str">
        <f t="shared" si="30"/>
        <v>2</v>
      </c>
      <c r="AQ164" s="210" t="str">
        <f t="shared" si="30"/>
        <v>3</v>
      </c>
      <c r="AR164" s="210" t="str">
        <f t="shared" si="30"/>
        <v>1</v>
      </c>
      <c r="AS164" s="210" t="str">
        <f t="shared" si="30"/>
        <v>1</v>
      </c>
      <c r="AT164" s="210" t="str">
        <f t="shared" si="30"/>
        <v>1</v>
      </c>
      <c r="AU164" s="210" t="str">
        <f t="shared" si="29"/>
        <v>5</v>
      </c>
      <c r="AV164" s="210" t="str">
        <f t="shared" si="29"/>
        <v>2</v>
      </c>
      <c r="AW164" s="210" t="str">
        <f t="shared" si="29"/>
        <v>4</v>
      </c>
      <c r="AX164" s="210" t="str">
        <f t="shared" si="29"/>
        <v>4</v>
      </c>
      <c r="AY164" s="210" t="str">
        <f t="shared" si="29"/>
        <v>3</v>
      </c>
      <c r="AZ164" s="210" t="str">
        <f t="shared" si="29"/>
        <v>3</v>
      </c>
      <c r="BA164" s="210" t="str">
        <f t="shared" si="29"/>
        <v>4</v>
      </c>
      <c r="BB164" s="208"/>
    </row>
    <row r="165" spans="1:54" x14ac:dyDescent="0.2">
      <c r="A165" s="205">
        <v>2005</v>
      </c>
      <c r="B165" s="206" t="s">
        <v>11</v>
      </c>
      <c r="C165" s="206">
        <v>536493</v>
      </c>
      <c r="D165" s="206">
        <v>16241</v>
      </c>
      <c r="E165" s="206">
        <v>16933</v>
      </c>
      <c r="F165" s="206">
        <v>26288</v>
      </c>
      <c r="G165" s="206">
        <v>38181</v>
      </c>
      <c r="H165" s="206">
        <v>42669</v>
      </c>
      <c r="I165" s="206">
        <v>58580</v>
      </c>
      <c r="J165" s="206">
        <v>52634</v>
      </c>
      <c r="K165" s="206">
        <v>64370</v>
      </c>
      <c r="L165" s="206">
        <v>101192</v>
      </c>
      <c r="M165" s="206">
        <v>208063</v>
      </c>
      <c r="N165" s="206">
        <v>214462</v>
      </c>
      <c r="O165" s="206">
        <v>37920</v>
      </c>
      <c r="P165" s="206">
        <v>17750</v>
      </c>
      <c r="Q165" s="206">
        <v>150082</v>
      </c>
      <c r="R165" s="206">
        <v>97074</v>
      </c>
      <c r="S165" s="206">
        <v>48322</v>
      </c>
      <c r="T165" s="206">
        <v>26451</v>
      </c>
      <c r="U165" s="206">
        <v>34383</v>
      </c>
      <c r="V165" s="206">
        <v>39994</v>
      </c>
      <c r="W165" s="206">
        <v>35608</v>
      </c>
      <c r="X165" s="206">
        <v>31001</v>
      </c>
      <c r="Y165" s="206">
        <v>433914</v>
      </c>
      <c r="Z165" s="206">
        <v>2328605</v>
      </c>
      <c r="AC165" s="205">
        <v>2005</v>
      </c>
      <c r="AD165" s="206" t="s">
        <v>11</v>
      </c>
      <c r="AE165" s="210" t="str">
        <f t="shared" si="33"/>
        <v>5</v>
      </c>
      <c r="AF165" s="210" t="str">
        <f t="shared" si="33"/>
        <v>1</v>
      </c>
      <c r="AG165" s="210" t="str">
        <f t="shared" si="32"/>
        <v>1</v>
      </c>
      <c r="AH165" s="210" t="str">
        <f t="shared" si="32"/>
        <v>2</v>
      </c>
      <c r="AI165" s="210" t="str">
        <f t="shared" si="32"/>
        <v>3</v>
      </c>
      <c r="AJ165" s="210" t="str">
        <f t="shared" si="32"/>
        <v>4</v>
      </c>
      <c r="AK165" s="210" t="str">
        <f t="shared" si="32"/>
        <v>5</v>
      </c>
      <c r="AL165" s="210" t="str">
        <f t="shared" si="32"/>
        <v>5</v>
      </c>
      <c r="AM165" s="210" t="str">
        <f t="shared" si="32"/>
        <v>6</v>
      </c>
      <c r="AN165" s="210" t="str">
        <f t="shared" si="32"/>
        <v>1</v>
      </c>
      <c r="AO165" s="210" t="str">
        <f t="shared" si="32"/>
        <v>2</v>
      </c>
      <c r="AP165" s="210" t="str">
        <f t="shared" si="30"/>
        <v>2</v>
      </c>
      <c r="AQ165" s="210" t="str">
        <f t="shared" si="30"/>
        <v>3</v>
      </c>
      <c r="AR165" s="210" t="str">
        <f t="shared" si="30"/>
        <v>1</v>
      </c>
      <c r="AS165" s="210" t="str">
        <f t="shared" si="30"/>
        <v>1</v>
      </c>
      <c r="AT165" s="210" t="str">
        <f t="shared" si="30"/>
        <v>9</v>
      </c>
      <c r="AU165" s="210" t="str">
        <f t="shared" si="29"/>
        <v>4</v>
      </c>
      <c r="AV165" s="210" t="str">
        <f t="shared" si="29"/>
        <v>2</v>
      </c>
      <c r="AW165" s="210" t="str">
        <f t="shared" si="29"/>
        <v>3</v>
      </c>
      <c r="AX165" s="210" t="str">
        <f t="shared" si="29"/>
        <v>3</v>
      </c>
      <c r="AY165" s="210" t="str">
        <f t="shared" si="29"/>
        <v>3</v>
      </c>
      <c r="AZ165" s="210" t="str">
        <f t="shared" si="29"/>
        <v>3</v>
      </c>
      <c r="BA165" s="210" t="str">
        <f t="shared" si="29"/>
        <v>4</v>
      </c>
      <c r="BB165" s="208"/>
    </row>
    <row r="166" spans="1:54" x14ac:dyDescent="0.2">
      <c r="A166" s="205">
        <v>2006</v>
      </c>
      <c r="B166" s="206" t="s">
        <v>12</v>
      </c>
      <c r="C166" s="206">
        <v>437794</v>
      </c>
      <c r="D166" s="206">
        <v>15417</v>
      </c>
      <c r="E166" s="206">
        <v>15005</v>
      </c>
      <c r="F166" s="206">
        <v>20800</v>
      </c>
      <c r="G166" s="206">
        <v>32155</v>
      </c>
      <c r="H166" s="206">
        <v>39200</v>
      </c>
      <c r="I166" s="206">
        <v>50376</v>
      </c>
      <c r="J166" s="206">
        <v>45709</v>
      </c>
      <c r="K166" s="206">
        <v>56046</v>
      </c>
      <c r="L166" s="206">
        <v>90413</v>
      </c>
      <c r="M166" s="206">
        <v>181245</v>
      </c>
      <c r="N166" s="206">
        <v>178200</v>
      </c>
      <c r="O166" s="206">
        <v>32190</v>
      </c>
      <c r="P166" s="206">
        <v>15473</v>
      </c>
      <c r="Q166" s="206">
        <v>123786</v>
      </c>
      <c r="R166" s="206">
        <v>83135</v>
      </c>
      <c r="S166" s="206">
        <v>43273</v>
      </c>
      <c r="T166" s="206">
        <v>21289</v>
      </c>
      <c r="U166" s="206">
        <v>28493</v>
      </c>
      <c r="V166" s="206">
        <v>33883</v>
      </c>
      <c r="W166" s="206">
        <v>28115</v>
      </c>
      <c r="X166" s="206">
        <v>20031</v>
      </c>
      <c r="Y166" s="206">
        <v>363893</v>
      </c>
      <c r="Z166" s="206">
        <v>1955921</v>
      </c>
      <c r="AC166" s="205">
        <v>2006</v>
      </c>
      <c r="AD166" s="206" t="s">
        <v>12</v>
      </c>
      <c r="AE166" s="210" t="str">
        <f t="shared" si="33"/>
        <v>4</v>
      </c>
      <c r="AF166" s="210" t="str">
        <f t="shared" si="33"/>
        <v>1</v>
      </c>
      <c r="AG166" s="210" t="str">
        <f t="shared" si="32"/>
        <v>1</v>
      </c>
      <c r="AH166" s="210" t="str">
        <f t="shared" si="32"/>
        <v>2</v>
      </c>
      <c r="AI166" s="210" t="str">
        <f t="shared" si="32"/>
        <v>3</v>
      </c>
      <c r="AJ166" s="210" t="str">
        <f t="shared" si="32"/>
        <v>3</v>
      </c>
      <c r="AK166" s="210" t="str">
        <f t="shared" si="32"/>
        <v>5</v>
      </c>
      <c r="AL166" s="210" t="str">
        <f t="shared" si="32"/>
        <v>4</v>
      </c>
      <c r="AM166" s="210" t="str">
        <f t="shared" si="32"/>
        <v>5</v>
      </c>
      <c r="AN166" s="210" t="str">
        <f t="shared" si="32"/>
        <v>9</v>
      </c>
      <c r="AO166" s="210" t="str">
        <f t="shared" si="32"/>
        <v>1</v>
      </c>
      <c r="AP166" s="210" t="str">
        <f t="shared" si="30"/>
        <v>1</v>
      </c>
      <c r="AQ166" s="210" t="str">
        <f t="shared" si="30"/>
        <v>3</v>
      </c>
      <c r="AR166" s="210" t="str">
        <f t="shared" si="30"/>
        <v>1</v>
      </c>
      <c r="AS166" s="210" t="str">
        <f t="shared" si="30"/>
        <v>1</v>
      </c>
      <c r="AT166" s="210" t="str">
        <f t="shared" si="30"/>
        <v>8</v>
      </c>
      <c r="AU166" s="210" t="str">
        <f t="shared" si="29"/>
        <v>4</v>
      </c>
      <c r="AV166" s="210" t="str">
        <f t="shared" si="29"/>
        <v>2</v>
      </c>
      <c r="AW166" s="210" t="str">
        <f t="shared" si="29"/>
        <v>2</v>
      </c>
      <c r="AX166" s="210" t="str">
        <f t="shared" si="29"/>
        <v>3</v>
      </c>
      <c r="AY166" s="210" t="str">
        <f t="shared" si="29"/>
        <v>2</v>
      </c>
      <c r="AZ166" s="210" t="str">
        <f t="shared" si="29"/>
        <v>2</v>
      </c>
      <c r="BA166" s="210" t="str">
        <f t="shared" si="29"/>
        <v>3</v>
      </c>
      <c r="BB166" s="208"/>
    </row>
    <row r="167" spans="1:54" x14ac:dyDescent="0.2">
      <c r="A167" s="205">
        <v>2006</v>
      </c>
      <c r="B167" s="206" t="s">
        <v>13</v>
      </c>
      <c r="C167" s="206">
        <v>420900</v>
      </c>
      <c r="D167" s="206">
        <v>15073</v>
      </c>
      <c r="E167" s="206">
        <v>16870</v>
      </c>
      <c r="F167" s="206">
        <v>21926</v>
      </c>
      <c r="G167" s="206">
        <v>32817</v>
      </c>
      <c r="H167" s="206">
        <v>40827</v>
      </c>
      <c r="I167" s="206">
        <v>47335</v>
      </c>
      <c r="J167" s="206">
        <v>44843</v>
      </c>
      <c r="K167" s="206">
        <v>57744</v>
      </c>
      <c r="L167" s="206">
        <v>86507</v>
      </c>
      <c r="M167" s="206">
        <v>181006</v>
      </c>
      <c r="N167" s="206">
        <v>179100</v>
      </c>
      <c r="O167" s="206">
        <v>32425</v>
      </c>
      <c r="P167" s="206">
        <v>14960</v>
      </c>
      <c r="Q167" s="206">
        <v>125111</v>
      </c>
      <c r="R167" s="206">
        <v>79534</v>
      </c>
      <c r="S167" s="206">
        <v>40887</v>
      </c>
      <c r="T167" s="206">
        <v>19975</v>
      </c>
      <c r="U167" s="206">
        <v>29526</v>
      </c>
      <c r="V167" s="206">
        <v>34559</v>
      </c>
      <c r="W167" s="206">
        <v>28233</v>
      </c>
      <c r="X167" s="206">
        <v>20646</v>
      </c>
      <c r="Y167" s="206">
        <v>351282</v>
      </c>
      <c r="Z167" s="206">
        <v>1922086</v>
      </c>
      <c r="AC167" s="205">
        <v>2006</v>
      </c>
      <c r="AD167" s="206" t="s">
        <v>13</v>
      </c>
      <c r="AE167" s="210" t="str">
        <f t="shared" si="33"/>
        <v>4</v>
      </c>
      <c r="AF167" s="210" t="str">
        <f t="shared" si="33"/>
        <v>1</v>
      </c>
      <c r="AG167" s="210" t="str">
        <f t="shared" si="32"/>
        <v>1</v>
      </c>
      <c r="AH167" s="210" t="str">
        <f t="shared" si="32"/>
        <v>2</v>
      </c>
      <c r="AI167" s="210" t="str">
        <f t="shared" si="32"/>
        <v>3</v>
      </c>
      <c r="AJ167" s="210" t="str">
        <f t="shared" si="32"/>
        <v>4</v>
      </c>
      <c r="AK167" s="210" t="str">
        <f t="shared" si="32"/>
        <v>4</v>
      </c>
      <c r="AL167" s="210" t="str">
        <f t="shared" si="32"/>
        <v>4</v>
      </c>
      <c r="AM167" s="210" t="str">
        <f t="shared" si="32"/>
        <v>5</v>
      </c>
      <c r="AN167" s="210" t="str">
        <f t="shared" si="32"/>
        <v>8</v>
      </c>
      <c r="AO167" s="210" t="str">
        <f t="shared" si="32"/>
        <v>1</v>
      </c>
      <c r="AP167" s="210" t="str">
        <f t="shared" si="30"/>
        <v>1</v>
      </c>
      <c r="AQ167" s="210" t="str">
        <f t="shared" si="30"/>
        <v>3</v>
      </c>
      <c r="AR167" s="210" t="str">
        <f t="shared" si="30"/>
        <v>1</v>
      </c>
      <c r="AS167" s="210" t="str">
        <f t="shared" si="30"/>
        <v>1</v>
      </c>
      <c r="AT167" s="210" t="str">
        <f t="shared" si="30"/>
        <v>7</v>
      </c>
      <c r="AU167" s="210" t="str">
        <f t="shared" si="29"/>
        <v>4</v>
      </c>
      <c r="AV167" s="210" t="str">
        <f t="shared" si="29"/>
        <v>1</v>
      </c>
      <c r="AW167" s="210" t="str">
        <f t="shared" si="29"/>
        <v>2</v>
      </c>
      <c r="AX167" s="210" t="str">
        <f t="shared" si="29"/>
        <v>3</v>
      </c>
      <c r="AY167" s="210" t="str">
        <f t="shared" si="29"/>
        <v>2</v>
      </c>
      <c r="AZ167" s="210" t="str">
        <f t="shared" si="29"/>
        <v>2</v>
      </c>
      <c r="BA167" s="210" t="str">
        <f t="shared" si="29"/>
        <v>3</v>
      </c>
      <c r="BB167" s="208"/>
    </row>
    <row r="168" spans="1:54" x14ac:dyDescent="0.2">
      <c r="A168" s="205">
        <v>2006</v>
      </c>
      <c r="B168" s="206" t="s">
        <v>14</v>
      </c>
      <c r="C168" s="206">
        <v>500506</v>
      </c>
      <c r="D168" s="206">
        <v>18983</v>
      </c>
      <c r="E168" s="206">
        <v>19141</v>
      </c>
      <c r="F168" s="206">
        <v>26121</v>
      </c>
      <c r="G168" s="206">
        <v>42271</v>
      </c>
      <c r="H168" s="206">
        <v>53169</v>
      </c>
      <c r="I168" s="206">
        <v>63719</v>
      </c>
      <c r="J168" s="206">
        <v>58690</v>
      </c>
      <c r="K168" s="206">
        <v>72033</v>
      </c>
      <c r="L168" s="206">
        <v>105058</v>
      </c>
      <c r="M168" s="206">
        <v>222872</v>
      </c>
      <c r="N168" s="206">
        <v>221682</v>
      </c>
      <c r="O168" s="206">
        <v>38535</v>
      </c>
      <c r="P168" s="206">
        <v>18448</v>
      </c>
      <c r="Q168" s="206">
        <v>154923</v>
      </c>
      <c r="R168" s="206">
        <v>96335</v>
      </c>
      <c r="S168" s="206">
        <v>49754</v>
      </c>
      <c r="T168" s="206">
        <v>25549</v>
      </c>
      <c r="U168" s="206">
        <v>36134</v>
      </c>
      <c r="V168" s="206">
        <v>42660</v>
      </c>
      <c r="W168" s="206">
        <v>36128</v>
      </c>
      <c r="X168" s="206">
        <v>31437</v>
      </c>
      <c r="Y168" s="206">
        <v>414226</v>
      </c>
      <c r="Z168" s="206">
        <v>2348374</v>
      </c>
      <c r="AC168" s="205">
        <v>2006</v>
      </c>
      <c r="AD168" s="206" t="s">
        <v>14</v>
      </c>
      <c r="AE168" s="210" t="str">
        <f t="shared" si="33"/>
        <v>5</v>
      </c>
      <c r="AF168" s="210" t="str">
        <f t="shared" si="33"/>
        <v>1</v>
      </c>
      <c r="AG168" s="210" t="str">
        <f t="shared" si="32"/>
        <v>1</v>
      </c>
      <c r="AH168" s="210" t="str">
        <f t="shared" si="32"/>
        <v>2</v>
      </c>
      <c r="AI168" s="210" t="str">
        <f t="shared" si="32"/>
        <v>4</v>
      </c>
      <c r="AJ168" s="210" t="str">
        <f t="shared" si="32"/>
        <v>5</v>
      </c>
      <c r="AK168" s="210" t="str">
        <f t="shared" si="32"/>
        <v>6</v>
      </c>
      <c r="AL168" s="210" t="str">
        <f t="shared" si="32"/>
        <v>5</v>
      </c>
      <c r="AM168" s="210" t="str">
        <f t="shared" si="32"/>
        <v>7</v>
      </c>
      <c r="AN168" s="210" t="str">
        <f t="shared" si="32"/>
        <v>1</v>
      </c>
      <c r="AO168" s="210" t="str">
        <f t="shared" si="32"/>
        <v>2</v>
      </c>
      <c r="AP168" s="210" t="str">
        <f t="shared" si="30"/>
        <v>2</v>
      </c>
      <c r="AQ168" s="210" t="str">
        <f t="shared" si="30"/>
        <v>3</v>
      </c>
      <c r="AR168" s="210" t="str">
        <f t="shared" si="30"/>
        <v>1</v>
      </c>
      <c r="AS168" s="210" t="str">
        <f t="shared" si="30"/>
        <v>1</v>
      </c>
      <c r="AT168" s="210" t="str">
        <f t="shared" si="30"/>
        <v>9</v>
      </c>
      <c r="AU168" s="210" t="str">
        <f t="shared" si="29"/>
        <v>4</v>
      </c>
      <c r="AV168" s="210" t="str">
        <f t="shared" si="29"/>
        <v>2</v>
      </c>
      <c r="AW168" s="210" t="str">
        <f t="shared" si="29"/>
        <v>3</v>
      </c>
      <c r="AX168" s="210" t="str">
        <f t="shared" ref="AX168:BA231" si="34">+LEFT(V168,1)</f>
        <v>4</v>
      </c>
      <c r="AY168" s="210" t="str">
        <f t="shared" si="34"/>
        <v>3</v>
      </c>
      <c r="AZ168" s="210" t="str">
        <f t="shared" si="34"/>
        <v>3</v>
      </c>
      <c r="BA168" s="210" t="str">
        <f t="shared" si="34"/>
        <v>4</v>
      </c>
      <c r="BB168" s="208"/>
    </row>
    <row r="169" spans="1:54" x14ac:dyDescent="0.2">
      <c r="A169" s="205">
        <v>2006</v>
      </c>
      <c r="B169" s="206" t="s">
        <v>15</v>
      </c>
      <c r="C169" s="206">
        <v>512511</v>
      </c>
      <c r="D169" s="206">
        <v>18689</v>
      </c>
      <c r="E169" s="206">
        <v>22310</v>
      </c>
      <c r="F169" s="206">
        <v>23559</v>
      </c>
      <c r="G169" s="206">
        <v>37902</v>
      </c>
      <c r="H169" s="206">
        <v>47562</v>
      </c>
      <c r="I169" s="206">
        <v>54754</v>
      </c>
      <c r="J169" s="206">
        <v>54090</v>
      </c>
      <c r="K169" s="206">
        <v>66662</v>
      </c>
      <c r="L169" s="206">
        <v>100820</v>
      </c>
      <c r="M169" s="206">
        <v>207203</v>
      </c>
      <c r="N169" s="206">
        <v>212615</v>
      </c>
      <c r="O169" s="206">
        <v>39052</v>
      </c>
      <c r="P169" s="206">
        <v>17607</v>
      </c>
      <c r="Q169" s="206">
        <v>150608</v>
      </c>
      <c r="R169" s="206">
        <v>91582</v>
      </c>
      <c r="S169" s="206">
        <v>47642</v>
      </c>
      <c r="T169" s="206">
        <v>23086</v>
      </c>
      <c r="U169" s="206">
        <v>32438</v>
      </c>
      <c r="V169" s="206">
        <v>40845</v>
      </c>
      <c r="W169" s="206">
        <v>34400</v>
      </c>
      <c r="X169" s="206">
        <v>30632</v>
      </c>
      <c r="Y169" s="206">
        <v>416643</v>
      </c>
      <c r="Z169" s="206">
        <v>2283212</v>
      </c>
      <c r="AC169" s="205">
        <v>2006</v>
      </c>
      <c r="AD169" s="206" t="s">
        <v>15</v>
      </c>
      <c r="AE169" s="210" t="str">
        <f t="shared" si="33"/>
        <v>5</v>
      </c>
      <c r="AF169" s="210" t="str">
        <f t="shared" si="33"/>
        <v>1</v>
      </c>
      <c r="AG169" s="210" t="str">
        <f t="shared" si="32"/>
        <v>2</v>
      </c>
      <c r="AH169" s="210" t="str">
        <f t="shared" si="32"/>
        <v>2</v>
      </c>
      <c r="AI169" s="210" t="str">
        <f t="shared" si="32"/>
        <v>3</v>
      </c>
      <c r="AJ169" s="210" t="str">
        <f t="shared" si="32"/>
        <v>4</v>
      </c>
      <c r="AK169" s="210" t="str">
        <f t="shared" si="32"/>
        <v>5</v>
      </c>
      <c r="AL169" s="210" t="str">
        <f t="shared" si="32"/>
        <v>5</v>
      </c>
      <c r="AM169" s="210" t="str">
        <f t="shared" si="32"/>
        <v>6</v>
      </c>
      <c r="AN169" s="210" t="str">
        <f t="shared" si="32"/>
        <v>1</v>
      </c>
      <c r="AO169" s="210" t="str">
        <f t="shared" si="32"/>
        <v>2</v>
      </c>
      <c r="AP169" s="210" t="str">
        <f t="shared" si="30"/>
        <v>2</v>
      </c>
      <c r="AQ169" s="210" t="str">
        <f t="shared" si="30"/>
        <v>3</v>
      </c>
      <c r="AR169" s="210" t="str">
        <f t="shared" si="30"/>
        <v>1</v>
      </c>
      <c r="AS169" s="210" t="str">
        <f t="shared" si="30"/>
        <v>1</v>
      </c>
      <c r="AT169" s="210" t="str">
        <f t="shared" si="30"/>
        <v>9</v>
      </c>
      <c r="AU169" s="210" t="str">
        <f t="shared" si="30"/>
        <v>4</v>
      </c>
      <c r="AV169" s="210" t="str">
        <f t="shared" si="30"/>
        <v>2</v>
      </c>
      <c r="AW169" s="210" t="str">
        <f t="shared" si="30"/>
        <v>3</v>
      </c>
      <c r="AX169" s="210" t="str">
        <f t="shared" si="34"/>
        <v>4</v>
      </c>
      <c r="AY169" s="210" t="str">
        <f t="shared" si="34"/>
        <v>3</v>
      </c>
      <c r="AZ169" s="210" t="str">
        <f t="shared" si="34"/>
        <v>3</v>
      </c>
      <c r="BA169" s="210" t="str">
        <f t="shared" si="34"/>
        <v>4</v>
      </c>
      <c r="BB169" s="208"/>
    </row>
    <row r="170" spans="1:54" x14ac:dyDescent="0.2">
      <c r="A170" s="205">
        <v>2006</v>
      </c>
      <c r="B170" s="206" t="s">
        <v>4</v>
      </c>
      <c r="C170" s="206">
        <v>543805</v>
      </c>
      <c r="D170" s="206">
        <v>20186</v>
      </c>
      <c r="E170" s="206">
        <v>22175</v>
      </c>
      <c r="F170" s="206">
        <v>25061</v>
      </c>
      <c r="G170" s="206">
        <v>40880</v>
      </c>
      <c r="H170" s="206">
        <v>56165</v>
      </c>
      <c r="I170" s="206">
        <v>63143</v>
      </c>
      <c r="J170" s="206">
        <v>56994</v>
      </c>
      <c r="K170" s="206">
        <v>70876</v>
      </c>
      <c r="L170" s="206">
        <v>106010</v>
      </c>
      <c r="M170" s="206">
        <v>216553</v>
      </c>
      <c r="N170" s="206">
        <v>217945</v>
      </c>
      <c r="O170" s="206">
        <v>39816</v>
      </c>
      <c r="P170" s="206">
        <v>18817</v>
      </c>
      <c r="Q170" s="206">
        <v>156214</v>
      </c>
      <c r="R170" s="206">
        <v>97066</v>
      </c>
      <c r="S170" s="206">
        <v>49087</v>
      </c>
      <c r="T170" s="206">
        <v>23236</v>
      </c>
      <c r="U170" s="206">
        <v>34419</v>
      </c>
      <c r="V170" s="206">
        <v>41818</v>
      </c>
      <c r="W170" s="206">
        <v>34949</v>
      </c>
      <c r="X170" s="206">
        <v>30958</v>
      </c>
      <c r="Y170" s="206">
        <v>422286</v>
      </c>
      <c r="Z170" s="206">
        <v>2388459</v>
      </c>
      <c r="AC170" s="205">
        <v>2006</v>
      </c>
      <c r="AD170" s="206" t="s">
        <v>4</v>
      </c>
      <c r="AE170" s="210" t="str">
        <f t="shared" si="33"/>
        <v>5</v>
      </c>
      <c r="AF170" s="210" t="str">
        <f t="shared" si="33"/>
        <v>2</v>
      </c>
      <c r="AG170" s="210" t="str">
        <f t="shared" si="32"/>
        <v>2</v>
      </c>
      <c r="AH170" s="210" t="str">
        <f t="shared" si="32"/>
        <v>2</v>
      </c>
      <c r="AI170" s="210" t="str">
        <f t="shared" si="32"/>
        <v>4</v>
      </c>
      <c r="AJ170" s="210" t="str">
        <f t="shared" si="32"/>
        <v>5</v>
      </c>
      <c r="AK170" s="210" t="str">
        <f t="shared" si="32"/>
        <v>6</v>
      </c>
      <c r="AL170" s="210" t="str">
        <f t="shared" si="32"/>
        <v>5</v>
      </c>
      <c r="AM170" s="210" t="str">
        <f t="shared" si="32"/>
        <v>7</v>
      </c>
      <c r="AN170" s="210" t="str">
        <f t="shared" si="32"/>
        <v>1</v>
      </c>
      <c r="AO170" s="210" t="str">
        <f t="shared" si="32"/>
        <v>2</v>
      </c>
      <c r="AP170" s="210" t="str">
        <f t="shared" si="30"/>
        <v>2</v>
      </c>
      <c r="AQ170" s="210" t="str">
        <f t="shared" si="30"/>
        <v>3</v>
      </c>
      <c r="AR170" s="210" t="str">
        <f t="shared" si="30"/>
        <v>1</v>
      </c>
      <c r="AS170" s="210" t="str">
        <f t="shared" si="30"/>
        <v>1</v>
      </c>
      <c r="AT170" s="210" t="str">
        <f t="shared" si="30"/>
        <v>9</v>
      </c>
      <c r="AU170" s="210" t="str">
        <f t="shared" si="30"/>
        <v>4</v>
      </c>
      <c r="AV170" s="210" t="str">
        <f t="shared" si="30"/>
        <v>2</v>
      </c>
      <c r="AW170" s="210" t="str">
        <f t="shared" si="30"/>
        <v>3</v>
      </c>
      <c r="AX170" s="210" t="str">
        <f t="shared" si="34"/>
        <v>4</v>
      </c>
      <c r="AY170" s="210" t="str">
        <f t="shared" si="34"/>
        <v>3</v>
      </c>
      <c r="AZ170" s="210" t="str">
        <f t="shared" si="34"/>
        <v>3</v>
      </c>
      <c r="BA170" s="210" t="str">
        <f t="shared" si="34"/>
        <v>4</v>
      </c>
      <c r="BB170" s="208"/>
    </row>
    <row r="171" spans="1:54" x14ac:dyDescent="0.2">
      <c r="A171" s="205">
        <v>2006</v>
      </c>
      <c r="B171" s="206" t="s">
        <v>5</v>
      </c>
      <c r="C171" s="206">
        <v>525948</v>
      </c>
      <c r="D171" s="206">
        <v>19448</v>
      </c>
      <c r="E171" s="206">
        <v>17407</v>
      </c>
      <c r="F171" s="206">
        <v>23882</v>
      </c>
      <c r="G171" s="206">
        <v>40827</v>
      </c>
      <c r="H171" s="206">
        <v>55703</v>
      </c>
      <c r="I171" s="206">
        <v>59671</v>
      </c>
      <c r="J171" s="206">
        <v>54421</v>
      </c>
      <c r="K171" s="206">
        <v>66506</v>
      </c>
      <c r="L171" s="206">
        <v>102826</v>
      </c>
      <c r="M171" s="206">
        <v>207881</v>
      </c>
      <c r="N171" s="206">
        <v>212370</v>
      </c>
      <c r="O171" s="206">
        <v>35118</v>
      </c>
      <c r="P171" s="206">
        <v>17435</v>
      </c>
      <c r="Q171" s="206">
        <v>150061</v>
      </c>
      <c r="R171" s="206">
        <v>90601</v>
      </c>
      <c r="S171" s="206">
        <v>48029</v>
      </c>
      <c r="T171" s="206">
        <v>23617</v>
      </c>
      <c r="U171" s="206">
        <v>34638</v>
      </c>
      <c r="V171" s="206">
        <v>41014</v>
      </c>
      <c r="W171" s="206">
        <v>34166</v>
      </c>
      <c r="X171" s="206">
        <v>30888</v>
      </c>
      <c r="Y171" s="206">
        <v>412333</v>
      </c>
      <c r="Z171" s="206">
        <v>2304790</v>
      </c>
      <c r="AC171" s="205">
        <v>2006</v>
      </c>
      <c r="AD171" s="206" t="s">
        <v>5</v>
      </c>
      <c r="AE171" s="210" t="str">
        <f t="shared" si="33"/>
        <v>5</v>
      </c>
      <c r="AF171" s="210" t="str">
        <f t="shared" si="33"/>
        <v>1</v>
      </c>
      <c r="AG171" s="210" t="str">
        <f t="shared" si="32"/>
        <v>1</v>
      </c>
      <c r="AH171" s="210" t="str">
        <f t="shared" si="32"/>
        <v>2</v>
      </c>
      <c r="AI171" s="210" t="str">
        <f t="shared" si="32"/>
        <v>4</v>
      </c>
      <c r="AJ171" s="210" t="str">
        <f t="shared" si="32"/>
        <v>5</v>
      </c>
      <c r="AK171" s="210" t="str">
        <f t="shared" si="32"/>
        <v>5</v>
      </c>
      <c r="AL171" s="210" t="str">
        <f t="shared" si="32"/>
        <v>5</v>
      </c>
      <c r="AM171" s="210" t="str">
        <f t="shared" si="32"/>
        <v>6</v>
      </c>
      <c r="AN171" s="210" t="str">
        <f t="shared" si="32"/>
        <v>1</v>
      </c>
      <c r="AO171" s="210" t="str">
        <f t="shared" si="32"/>
        <v>2</v>
      </c>
      <c r="AP171" s="210" t="str">
        <f t="shared" si="30"/>
        <v>2</v>
      </c>
      <c r="AQ171" s="210" t="str">
        <f t="shared" si="30"/>
        <v>3</v>
      </c>
      <c r="AR171" s="210" t="str">
        <f t="shared" si="30"/>
        <v>1</v>
      </c>
      <c r="AS171" s="210" t="str">
        <f t="shared" si="30"/>
        <v>1</v>
      </c>
      <c r="AT171" s="210" t="str">
        <f t="shared" si="30"/>
        <v>9</v>
      </c>
      <c r="AU171" s="210" t="str">
        <f t="shared" si="30"/>
        <v>4</v>
      </c>
      <c r="AV171" s="210" t="str">
        <f t="shared" si="30"/>
        <v>2</v>
      </c>
      <c r="AW171" s="210" t="str">
        <f t="shared" si="30"/>
        <v>3</v>
      </c>
      <c r="AX171" s="210" t="str">
        <f t="shared" si="34"/>
        <v>4</v>
      </c>
      <c r="AY171" s="210" t="str">
        <f t="shared" si="34"/>
        <v>3</v>
      </c>
      <c r="AZ171" s="210" t="str">
        <f t="shared" si="34"/>
        <v>3</v>
      </c>
      <c r="BA171" s="210" t="str">
        <f t="shared" si="34"/>
        <v>4</v>
      </c>
      <c r="BB171" s="208"/>
    </row>
    <row r="172" spans="1:54" x14ac:dyDescent="0.2">
      <c r="A172" s="205">
        <v>2006</v>
      </c>
      <c r="B172" s="206" t="s">
        <v>6</v>
      </c>
      <c r="C172" s="206">
        <v>543176</v>
      </c>
      <c r="D172" s="206">
        <v>19842</v>
      </c>
      <c r="E172" s="206">
        <v>15069</v>
      </c>
      <c r="F172" s="206">
        <v>24329</v>
      </c>
      <c r="G172" s="206">
        <v>40590</v>
      </c>
      <c r="H172" s="206">
        <v>53792</v>
      </c>
      <c r="I172" s="206">
        <v>56794</v>
      </c>
      <c r="J172" s="206">
        <v>55988</v>
      </c>
      <c r="K172" s="206">
        <v>68465</v>
      </c>
      <c r="L172" s="206">
        <v>107280</v>
      </c>
      <c r="M172" s="206">
        <v>205239</v>
      </c>
      <c r="N172" s="206">
        <v>219059</v>
      </c>
      <c r="O172" s="206">
        <v>37884</v>
      </c>
      <c r="P172" s="206">
        <v>17600</v>
      </c>
      <c r="Q172" s="206">
        <v>146172</v>
      </c>
      <c r="R172" s="206">
        <v>92619</v>
      </c>
      <c r="S172" s="206">
        <v>51307</v>
      </c>
      <c r="T172" s="206">
        <v>25655</v>
      </c>
      <c r="U172" s="206">
        <v>36829</v>
      </c>
      <c r="V172" s="206">
        <v>40862</v>
      </c>
      <c r="W172" s="206">
        <v>34433</v>
      </c>
      <c r="X172" s="206">
        <v>29355</v>
      </c>
      <c r="Y172" s="206">
        <v>433341</v>
      </c>
      <c r="Z172" s="206">
        <v>2355680</v>
      </c>
      <c r="AC172" s="205">
        <v>2006</v>
      </c>
      <c r="AD172" s="206" t="s">
        <v>6</v>
      </c>
      <c r="AE172" s="210" t="str">
        <f t="shared" si="33"/>
        <v>5</v>
      </c>
      <c r="AF172" s="210" t="str">
        <f t="shared" si="33"/>
        <v>1</v>
      </c>
      <c r="AG172" s="210" t="str">
        <f t="shared" si="32"/>
        <v>1</v>
      </c>
      <c r="AH172" s="210" t="str">
        <f t="shared" si="32"/>
        <v>2</v>
      </c>
      <c r="AI172" s="210" t="str">
        <f t="shared" si="32"/>
        <v>4</v>
      </c>
      <c r="AJ172" s="210" t="str">
        <f t="shared" si="32"/>
        <v>5</v>
      </c>
      <c r="AK172" s="210" t="str">
        <f t="shared" si="32"/>
        <v>5</v>
      </c>
      <c r="AL172" s="210" t="str">
        <f t="shared" si="32"/>
        <v>5</v>
      </c>
      <c r="AM172" s="210" t="str">
        <f t="shared" si="32"/>
        <v>6</v>
      </c>
      <c r="AN172" s="210" t="str">
        <f t="shared" si="32"/>
        <v>1</v>
      </c>
      <c r="AO172" s="210" t="str">
        <f t="shared" si="32"/>
        <v>2</v>
      </c>
      <c r="AP172" s="210" t="str">
        <f t="shared" si="30"/>
        <v>2</v>
      </c>
      <c r="AQ172" s="210" t="str">
        <f t="shared" si="30"/>
        <v>3</v>
      </c>
      <c r="AR172" s="210" t="str">
        <f t="shared" si="30"/>
        <v>1</v>
      </c>
      <c r="AS172" s="210" t="str">
        <f t="shared" si="30"/>
        <v>1</v>
      </c>
      <c r="AT172" s="210" t="str">
        <f t="shared" si="30"/>
        <v>9</v>
      </c>
      <c r="AU172" s="210" t="str">
        <f t="shared" si="30"/>
        <v>5</v>
      </c>
      <c r="AV172" s="210" t="str">
        <f t="shared" si="30"/>
        <v>2</v>
      </c>
      <c r="AW172" s="210" t="str">
        <f t="shared" si="30"/>
        <v>3</v>
      </c>
      <c r="AX172" s="210" t="str">
        <f t="shared" si="34"/>
        <v>4</v>
      </c>
      <c r="AY172" s="210" t="str">
        <f t="shared" si="34"/>
        <v>3</v>
      </c>
      <c r="AZ172" s="210" t="str">
        <f t="shared" si="34"/>
        <v>2</v>
      </c>
      <c r="BA172" s="210" t="str">
        <f t="shared" si="34"/>
        <v>4</v>
      </c>
      <c r="BB172" s="208"/>
    </row>
    <row r="173" spans="1:54" x14ac:dyDescent="0.2">
      <c r="A173" s="205">
        <v>2006</v>
      </c>
      <c r="B173" s="206" t="s">
        <v>7</v>
      </c>
      <c r="C173" s="206">
        <v>545283</v>
      </c>
      <c r="D173" s="206">
        <v>20538</v>
      </c>
      <c r="E173" s="206">
        <v>19300</v>
      </c>
      <c r="F173" s="206">
        <v>24480</v>
      </c>
      <c r="G173" s="206">
        <v>42783</v>
      </c>
      <c r="H173" s="206">
        <v>53455</v>
      </c>
      <c r="I173" s="206">
        <v>59670</v>
      </c>
      <c r="J173" s="206">
        <v>58943</v>
      </c>
      <c r="K173" s="206">
        <v>73236</v>
      </c>
      <c r="L173" s="206">
        <v>113950</v>
      </c>
      <c r="M173" s="206">
        <v>225369</v>
      </c>
      <c r="N173" s="206">
        <v>231265</v>
      </c>
      <c r="O173" s="206">
        <v>39460</v>
      </c>
      <c r="P173" s="206">
        <v>18315</v>
      </c>
      <c r="Q173" s="206">
        <v>158195</v>
      </c>
      <c r="R173" s="206">
        <v>98834</v>
      </c>
      <c r="S173" s="206">
        <v>55395</v>
      </c>
      <c r="T173" s="206">
        <v>26452</v>
      </c>
      <c r="U173" s="206">
        <v>39208</v>
      </c>
      <c r="V173" s="206">
        <v>42887</v>
      </c>
      <c r="W173" s="206">
        <v>35278</v>
      </c>
      <c r="X173" s="206">
        <v>30568</v>
      </c>
      <c r="Y173" s="206">
        <v>454191</v>
      </c>
      <c r="Z173" s="206">
        <v>2467055</v>
      </c>
      <c r="AC173" s="205">
        <v>2006</v>
      </c>
      <c r="AD173" s="206" t="s">
        <v>7</v>
      </c>
      <c r="AE173" s="210" t="str">
        <f t="shared" si="33"/>
        <v>5</v>
      </c>
      <c r="AF173" s="210" t="str">
        <f t="shared" si="33"/>
        <v>2</v>
      </c>
      <c r="AG173" s="210" t="str">
        <f t="shared" si="32"/>
        <v>1</v>
      </c>
      <c r="AH173" s="210" t="str">
        <f t="shared" si="32"/>
        <v>2</v>
      </c>
      <c r="AI173" s="210" t="str">
        <f t="shared" si="32"/>
        <v>4</v>
      </c>
      <c r="AJ173" s="210" t="str">
        <f t="shared" si="32"/>
        <v>5</v>
      </c>
      <c r="AK173" s="210" t="str">
        <f t="shared" si="32"/>
        <v>5</v>
      </c>
      <c r="AL173" s="210" t="str">
        <f t="shared" si="32"/>
        <v>5</v>
      </c>
      <c r="AM173" s="210" t="str">
        <f t="shared" si="32"/>
        <v>7</v>
      </c>
      <c r="AN173" s="210" t="str">
        <f t="shared" si="32"/>
        <v>1</v>
      </c>
      <c r="AO173" s="210" t="str">
        <f t="shared" si="32"/>
        <v>2</v>
      </c>
      <c r="AP173" s="210" t="str">
        <f t="shared" si="30"/>
        <v>2</v>
      </c>
      <c r="AQ173" s="210" t="str">
        <f t="shared" si="30"/>
        <v>3</v>
      </c>
      <c r="AR173" s="210" t="str">
        <f t="shared" si="30"/>
        <v>1</v>
      </c>
      <c r="AS173" s="210" t="str">
        <f t="shared" si="30"/>
        <v>1</v>
      </c>
      <c r="AT173" s="210" t="str">
        <f t="shared" si="30"/>
        <v>9</v>
      </c>
      <c r="AU173" s="210" t="str">
        <f t="shared" si="30"/>
        <v>5</v>
      </c>
      <c r="AV173" s="210" t="str">
        <f t="shared" si="30"/>
        <v>2</v>
      </c>
      <c r="AW173" s="210" t="str">
        <f t="shared" si="30"/>
        <v>3</v>
      </c>
      <c r="AX173" s="210" t="str">
        <f t="shared" si="34"/>
        <v>4</v>
      </c>
      <c r="AY173" s="210" t="str">
        <f t="shared" si="34"/>
        <v>3</v>
      </c>
      <c r="AZ173" s="210" t="str">
        <f t="shared" si="34"/>
        <v>3</v>
      </c>
      <c r="BA173" s="210" t="str">
        <f t="shared" si="34"/>
        <v>4</v>
      </c>
      <c r="BB173" s="208"/>
    </row>
    <row r="174" spans="1:54" x14ac:dyDescent="0.2">
      <c r="A174" s="205">
        <v>2006</v>
      </c>
      <c r="B174" s="206" t="s">
        <v>8</v>
      </c>
      <c r="C174" s="206">
        <v>548855</v>
      </c>
      <c r="D174" s="206">
        <v>20367</v>
      </c>
      <c r="E174" s="206">
        <v>21858</v>
      </c>
      <c r="F174" s="206">
        <v>25051</v>
      </c>
      <c r="G174" s="206">
        <v>41985</v>
      </c>
      <c r="H174" s="206">
        <v>52729</v>
      </c>
      <c r="I174" s="206">
        <v>61935</v>
      </c>
      <c r="J174" s="206">
        <v>60341</v>
      </c>
      <c r="K174" s="206">
        <v>71878</v>
      </c>
      <c r="L174" s="206">
        <v>111669</v>
      </c>
      <c r="M174" s="206">
        <v>224560</v>
      </c>
      <c r="N174" s="206">
        <v>229393</v>
      </c>
      <c r="O174" s="206">
        <v>38770</v>
      </c>
      <c r="P174" s="206">
        <v>17761</v>
      </c>
      <c r="Q174" s="206">
        <v>150149</v>
      </c>
      <c r="R174" s="206">
        <v>99367</v>
      </c>
      <c r="S174" s="206">
        <v>53263</v>
      </c>
      <c r="T174" s="206">
        <v>24946</v>
      </c>
      <c r="U174" s="206">
        <v>38273</v>
      </c>
      <c r="V174" s="206">
        <v>43575</v>
      </c>
      <c r="W174" s="206">
        <v>35821</v>
      </c>
      <c r="X174" s="206">
        <v>35548</v>
      </c>
      <c r="Y174" s="206">
        <v>448808</v>
      </c>
      <c r="Z174" s="206">
        <v>2456902</v>
      </c>
      <c r="AC174" s="205">
        <v>2006</v>
      </c>
      <c r="AD174" s="206" t="s">
        <v>8</v>
      </c>
      <c r="AE174" s="210" t="str">
        <f t="shared" si="33"/>
        <v>5</v>
      </c>
      <c r="AF174" s="210" t="str">
        <f t="shared" si="33"/>
        <v>2</v>
      </c>
      <c r="AG174" s="210" t="str">
        <f t="shared" si="32"/>
        <v>2</v>
      </c>
      <c r="AH174" s="210" t="str">
        <f t="shared" si="32"/>
        <v>2</v>
      </c>
      <c r="AI174" s="210" t="str">
        <f t="shared" si="32"/>
        <v>4</v>
      </c>
      <c r="AJ174" s="210" t="str">
        <f t="shared" si="32"/>
        <v>5</v>
      </c>
      <c r="AK174" s="210" t="str">
        <f t="shared" si="32"/>
        <v>6</v>
      </c>
      <c r="AL174" s="210" t="str">
        <f t="shared" si="32"/>
        <v>6</v>
      </c>
      <c r="AM174" s="210" t="str">
        <f t="shared" si="32"/>
        <v>7</v>
      </c>
      <c r="AN174" s="210" t="str">
        <f t="shared" si="32"/>
        <v>1</v>
      </c>
      <c r="AO174" s="210" t="str">
        <f t="shared" si="32"/>
        <v>2</v>
      </c>
      <c r="AP174" s="210" t="str">
        <f t="shared" si="30"/>
        <v>2</v>
      </c>
      <c r="AQ174" s="210" t="str">
        <f t="shared" si="30"/>
        <v>3</v>
      </c>
      <c r="AR174" s="210" t="str">
        <f t="shared" si="30"/>
        <v>1</v>
      </c>
      <c r="AS174" s="210" t="str">
        <f t="shared" si="30"/>
        <v>1</v>
      </c>
      <c r="AT174" s="210" t="str">
        <f t="shared" si="30"/>
        <v>9</v>
      </c>
      <c r="AU174" s="210" t="str">
        <f t="shared" si="30"/>
        <v>5</v>
      </c>
      <c r="AV174" s="210" t="str">
        <f t="shared" si="30"/>
        <v>2</v>
      </c>
      <c r="AW174" s="210" t="str">
        <f t="shared" si="30"/>
        <v>3</v>
      </c>
      <c r="AX174" s="210" t="str">
        <f t="shared" si="34"/>
        <v>4</v>
      </c>
      <c r="AY174" s="210" t="str">
        <f t="shared" si="34"/>
        <v>3</v>
      </c>
      <c r="AZ174" s="210" t="str">
        <f t="shared" si="34"/>
        <v>3</v>
      </c>
      <c r="BA174" s="210" t="str">
        <f t="shared" si="34"/>
        <v>4</v>
      </c>
      <c r="BB174" s="208"/>
    </row>
    <row r="175" spans="1:54" x14ac:dyDescent="0.2">
      <c r="A175" s="205">
        <v>2006</v>
      </c>
      <c r="B175" s="206" t="s">
        <v>9</v>
      </c>
      <c r="C175" s="206">
        <v>550573</v>
      </c>
      <c r="D175" s="206">
        <v>18645</v>
      </c>
      <c r="E175" s="206">
        <v>19405</v>
      </c>
      <c r="F175" s="206">
        <v>25902</v>
      </c>
      <c r="G175" s="206">
        <v>40785</v>
      </c>
      <c r="H175" s="206">
        <v>50498</v>
      </c>
      <c r="I175" s="206">
        <v>56231</v>
      </c>
      <c r="J175" s="206">
        <v>58648</v>
      </c>
      <c r="K175" s="206">
        <v>69832</v>
      </c>
      <c r="L175" s="206">
        <v>106536</v>
      </c>
      <c r="M175" s="206">
        <v>216814</v>
      </c>
      <c r="N175" s="206">
        <v>225948</v>
      </c>
      <c r="O175" s="206">
        <v>37902</v>
      </c>
      <c r="P175" s="206">
        <v>17489</v>
      </c>
      <c r="Q175" s="206">
        <v>152607</v>
      </c>
      <c r="R175" s="206">
        <v>97569</v>
      </c>
      <c r="S175" s="206">
        <v>51385</v>
      </c>
      <c r="T175" s="206">
        <v>25076</v>
      </c>
      <c r="U175" s="206">
        <v>35256</v>
      </c>
      <c r="V175" s="206">
        <v>41301</v>
      </c>
      <c r="W175" s="206">
        <v>35262</v>
      </c>
      <c r="X175" s="206">
        <v>34486</v>
      </c>
      <c r="Y175" s="206">
        <v>442570</v>
      </c>
      <c r="Z175" s="206">
        <v>2410720</v>
      </c>
      <c r="AC175" s="205">
        <v>2006</v>
      </c>
      <c r="AD175" s="206" t="s">
        <v>9</v>
      </c>
      <c r="AE175" s="210" t="str">
        <f t="shared" si="33"/>
        <v>5</v>
      </c>
      <c r="AF175" s="210" t="str">
        <f t="shared" si="33"/>
        <v>1</v>
      </c>
      <c r="AG175" s="210" t="str">
        <f t="shared" si="32"/>
        <v>1</v>
      </c>
      <c r="AH175" s="210" t="str">
        <f t="shared" si="32"/>
        <v>2</v>
      </c>
      <c r="AI175" s="210" t="str">
        <f t="shared" si="32"/>
        <v>4</v>
      </c>
      <c r="AJ175" s="210" t="str">
        <f t="shared" si="32"/>
        <v>5</v>
      </c>
      <c r="AK175" s="210" t="str">
        <f t="shared" si="32"/>
        <v>5</v>
      </c>
      <c r="AL175" s="210" t="str">
        <f t="shared" si="32"/>
        <v>5</v>
      </c>
      <c r="AM175" s="210" t="str">
        <f t="shared" si="32"/>
        <v>6</v>
      </c>
      <c r="AN175" s="210" t="str">
        <f t="shared" si="32"/>
        <v>1</v>
      </c>
      <c r="AO175" s="210" t="str">
        <f t="shared" si="32"/>
        <v>2</v>
      </c>
      <c r="AP175" s="210" t="str">
        <f t="shared" si="30"/>
        <v>2</v>
      </c>
      <c r="AQ175" s="210" t="str">
        <f t="shared" si="30"/>
        <v>3</v>
      </c>
      <c r="AR175" s="210" t="str">
        <f t="shared" si="30"/>
        <v>1</v>
      </c>
      <c r="AS175" s="210" t="str">
        <f t="shared" si="30"/>
        <v>1</v>
      </c>
      <c r="AT175" s="210" t="str">
        <f t="shared" si="30"/>
        <v>9</v>
      </c>
      <c r="AU175" s="210" t="str">
        <f t="shared" si="30"/>
        <v>5</v>
      </c>
      <c r="AV175" s="210" t="str">
        <f t="shared" si="30"/>
        <v>2</v>
      </c>
      <c r="AW175" s="210" t="str">
        <f t="shared" si="30"/>
        <v>3</v>
      </c>
      <c r="AX175" s="210" t="str">
        <f t="shared" si="34"/>
        <v>4</v>
      </c>
      <c r="AY175" s="210" t="str">
        <f t="shared" si="34"/>
        <v>3</v>
      </c>
      <c r="AZ175" s="210" t="str">
        <f t="shared" si="34"/>
        <v>3</v>
      </c>
      <c r="BA175" s="210" t="str">
        <f t="shared" si="34"/>
        <v>4</v>
      </c>
      <c r="BB175" s="208"/>
    </row>
    <row r="176" spans="1:54" x14ac:dyDescent="0.2">
      <c r="A176" s="205">
        <v>2006</v>
      </c>
      <c r="B176" s="206" t="s">
        <v>10</v>
      </c>
      <c r="C176" s="206">
        <v>540517</v>
      </c>
      <c r="D176" s="206">
        <v>19413</v>
      </c>
      <c r="E176" s="206">
        <v>18805</v>
      </c>
      <c r="F176" s="206">
        <v>26369</v>
      </c>
      <c r="G176" s="206">
        <v>42844</v>
      </c>
      <c r="H176" s="206">
        <v>60316</v>
      </c>
      <c r="I176" s="206">
        <v>60708</v>
      </c>
      <c r="J176" s="206">
        <v>61461</v>
      </c>
      <c r="K176" s="206">
        <v>72728</v>
      </c>
      <c r="L176" s="206">
        <v>109894</v>
      </c>
      <c r="M176" s="206">
        <v>224559</v>
      </c>
      <c r="N176" s="206">
        <v>230623</v>
      </c>
      <c r="O176" s="206">
        <v>40547</v>
      </c>
      <c r="P176" s="206">
        <v>18608</v>
      </c>
      <c r="Q176" s="206">
        <v>153455</v>
      </c>
      <c r="R176" s="206">
        <v>99378</v>
      </c>
      <c r="S176" s="206">
        <v>53861</v>
      </c>
      <c r="T176" s="206">
        <v>27473</v>
      </c>
      <c r="U176" s="206">
        <v>39332</v>
      </c>
      <c r="V176" s="206">
        <v>41577</v>
      </c>
      <c r="W176" s="206">
        <v>36747</v>
      </c>
      <c r="X176" s="206">
        <v>35776</v>
      </c>
      <c r="Y176" s="206">
        <v>447265</v>
      </c>
      <c r="Z176" s="206">
        <v>2462256</v>
      </c>
      <c r="AC176" s="205">
        <v>2006</v>
      </c>
      <c r="AD176" s="206" t="s">
        <v>10</v>
      </c>
      <c r="AE176" s="210" t="str">
        <f t="shared" si="33"/>
        <v>5</v>
      </c>
      <c r="AF176" s="210" t="str">
        <f t="shared" si="33"/>
        <v>1</v>
      </c>
      <c r="AG176" s="210" t="str">
        <f t="shared" si="32"/>
        <v>1</v>
      </c>
      <c r="AH176" s="210" t="str">
        <f t="shared" si="32"/>
        <v>2</v>
      </c>
      <c r="AI176" s="210" t="str">
        <f t="shared" si="32"/>
        <v>4</v>
      </c>
      <c r="AJ176" s="210" t="str">
        <f t="shared" si="32"/>
        <v>6</v>
      </c>
      <c r="AK176" s="210" t="str">
        <f t="shared" si="32"/>
        <v>6</v>
      </c>
      <c r="AL176" s="210" t="str">
        <f t="shared" si="32"/>
        <v>6</v>
      </c>
      <c r="AM176" s="210" t="str">
        <f t="shared" si="32"/>
        <v>7</v>
      </c>
      <c r="AN176" s="210" t="str">
        <f t="shared" si="32"/>
        <v>1</v>
      </c>
      <c r="AO176" s="210" t="str">
        <f t="shared" si="32"/>
        <v>2</v>
      </c>
      <c r="AP176" s="210" t="str">
        <f t="shared" si="30"/>
        <v>2</v>
      </c>
      <c r="AQ176" s="210" t="str">
        <f t="shared" si="30"/>
        <v>4</v>
      </c>
      <c r="AR176" s="210" t="str">
        <f t="shared" si="30"/>
        <v>1</v>
      </c>
      <c r="AS176" s="210" t="str">
        <f t="shared" si="30"/>
        <v>1</v>
      </c>
      <c r="AT176" s="210" t="str">
        <f t="shared" si="30"/>
        <v>9</v>
      </c>
      <c r="AU176" s="210" t="str">
        <f t="shared" si="30"/>
        <v>5</v>
      </c>
      <c r="AV176" s="210" t="str">
        <f t="shared" si="30"/>
        <v>2</v>
      </c>
      <c r="AW176" s="210" t="str">
        <f t="shared" si="30"/>
        <v>3</v>
      </c>
      <c r="AX176" s="210" t="str">
        <f t="shared" si="34"/>
        <v>4</v>
      </c>
      <c r="AY176" s="210" t="str">
        <f t="shared" si="34"/>
        <v>3</v>
      </c>
      <c r="AZ176" s="210" t="str">
        <f t="shared" si="34"/>
        <v>3</v>
      </c>
      <c r="BA176" s="210" t="str">
        <f t="shared" si="34"/>
        <v>4</v>
      </c>
      <c r="BB176" s="208"/>
    </row>
    <row r="177" spans="1:54" x14ac:dyDescent="0.2">
      <c r="A177" s="205">
        <v>2006</v>
      </c>
      <c r="B177" s="206" t="s">
        <v>11</v>
      </c>
      <c r="C177" s="206">
        <v>491417</v>
      </c>
      <c r="D177" s="206">
        <v>16264</v>
      </c>
      <c r="E177" s="206">
        <v>12503</v>
      </c>
      <c r="F177" s="206">
        <v>23520</v>
      </c>
      <c r="G177" s="206">
        <v>36868</v>
      </c>
      <c r="H177" s="206">
        <v>41055</v>
      </c>
      <c r="I177" s="206">
        <v>49841</v>
      </c>
      <c r="J177" s="206">
        <v>50987</v>
      </c>
      <c r="K177" s="206">
        <v>60671</v>
      </c>
      <c r="L177" s="206">
        <v>97606</v>
      </c>
      <c r="M177" s="206">
        <v>192690</v>
      </c>
      <c r="N177" s="206">
        <v>202316</v>
      </c>
      <c r="O177" s="206">
        <v>34990</v>
      </c>
      <c r="P177" s="206">
        <v>16835</v>
      </c>
      <c r="Q177" s="206">
        <v>129958</v>
      </c>
      <c r="R177" s="206">
        <v>81006</v>
      </c>
      <c r="S177" s="206">
        <v>41953</v>
      </c>
      <c r="T177" s="206">
        <v>20978</v>
      </c>
      <c r="U177" s="206">
        <v>30726</v>
      </c>
      <c r="V177" s="206">
        <v>35045</v>
      </c>
      <c r="W177" s="206">
        <v>31424</v>
      </c>
      <c r="X177" s="206">
        <v>23982</v>
      </c>
      <c r="Y177" s="206">
        <v>394791</v>
      </c>
      <c r="Z177" s="206">
        <v>2117426</v>
      </c>
      <c r="AC177" s="205">
        <v>2006</v>
      </c>
      <c r="AD177" s="206" t="s">
        <v>11</v>
      </c>
      <c r="AE177" s="210" t="str">
        <f t="shared" si="33"/>
        <v>4</v>
      </c>
      <c r="AF177" s="210" t="str">
        <f t="shared" si="33"/>
        <v>1</v>
      </c>
      <c r="AG177" s="210" t="str">
        <f t="shared" si="32"/>
        <v>1</v>
      </c>
      <c r="AH177" s="210" t="str">
        <f t="shared" si="32"/>
        <v>2</v>
      </c>
      <c r="AI177" s="210" t="str">
        <f t="shared" si="32"/>
        <v>3</v>
      </c>
      <c r="AJ177" s="210" t="str">
        <f t="shared" si="32"/>
        <v>4</v>
      </c>
      <c r="AK177" s="210" t="str">
        <f t="shared" si="32"/>
        <v>4</v>
      </c>
      <c r="AL177" s="210" t="str">
        <f t="shared" si="32"/>
        <v>5</v>
      </c>
      <c r="AM177" s="210" t="str">
        <f t="shared" si="32"/>
        <v>6</v>
      </c>
      <c r="AN177" s="210" t="str">
        <f t="shared" si="32"/>
        <v>9</v>
      </c>
      <c r="AO177" s="210" t="str">
        <f t="shared" si="32"/>
        <v>1</v>
      </c>
      <c r="AP177" s="210" t="str">
        <f t="shared" si="30"/>
        <v>2</v>
      </c>
      <c r="AQ177" s="210" t="str">
        <f t="shared" si="30"/>
        <v>3</v>
      </c>
      <c r="AR177" s="210" t="str">
        <f t="shared" si="30"/>
        <v>1</v>
      </c>
      <c r="AS177" s="210" t="str">
        <f t="shared" si="30"/>
        <v>1</v>
      </c>
      <c r="AT177" s="210" t="str">
        <f t="shared" si="30"/>
        <v>8</v>
      </c>
      <c r="AU177" s="210" t="str">
        <f t="shared" si="30"/>
        <v>4</v>
      </c>
      <c r="AV177" s="210" t="str">
        <f t="shared" si="30"/>
        <v>2</v>
      </c>
      <c r="AW177" s="210" t="str">
        <f t="shared" si="30"/>
        <v>3</v>
      </c>
      <c r="AX177" s="210" t="str">
        <f t="shared" si="34"/>
        <v>3</v>
      </c>
      <c r="AY177" s="210" t="str">
        <f t="shared" si="34"/>
        <v>3</v>
      </c>
      <c r="AZ177" s="210" t="str">
        <f t="shared" si="34"/>
        <v>2</v>
      </c>
      <c r="BA177" s="210" t="str">
        <f t="shared" si="34"/>
        <v>3</v>
      </c>
      <c r="BB177" s="208"/>
    </row>
    <row r="178" spans="1:54" x14ac:dyDescent="0.2">
      <c r="A178" s="205">
        <v>2007</v>
      </c>
      <c r="B178" s="206" t="s">
        <v>12</v>
      </c>
      <c r="C178" s="206">
        <v>429578</v>
      </c>
      <c r="D178" s="206">
        <v>16673</v>
      </c>
      <c r="E178" s="206">
        <v>13785</v>
      </c>
      <c r="F178" s="206">
        <v>20669</v>
      </c>
      <c r="G178" s="206">
        <v>33790</v>
      </c>
      <c r="H178" s="206">
        <v>31752</v>
      </c>
      <c r="I178" s="206">
        <v>49555</v>
      </c>
      <c r="J178" s="206">
        <v>46038</v>
      </c>
      <c r="K178" s="206">
        <v>56908</v>
      </c>
      <c r="L178" s="206">
        <v>92773</v>
      </c>
      <c r="M178" s="206">
        <v>175980</v>
      </c>
      <c r="N178" s="206">
        <v>180177</v>
      </c>
      <c r="O178" s="206">
        <v>31849</v>
      </c>
      <c r="P178" s="206">
        <v>16911</v>
      </c>
      <c r="Q178" s="206">
        <v>117978</v>
      </c>
      <c r="R178" s="206">
        <v>78349</v>
      </c>
      <c r="S178" s="206">
        <v>40825</v>
      </c>
      <c r="T178" s="206">
        <v>18538</v>
      </c>
      <c r="U178" s="206">
        <v>28190</v>
      </c>
      <c r="V178" s="206">
        <v>36312</v>
      </c>
      <c r="W178" s="206">
        <v>29993</v>
      </c>
      <c r="X178" s="206">
        <v>19834</v>
      </c>
      <c r="Y178" s="206">
        <v>362137</v>
      </c>
      <c r="Z178" s="206">
        <v>1928594</v>
      </c>
      <c r="AC178" s="205">
        <v>2007</v>
      </c>
      <c r="AD178" s="206" t="s">
        <v>12</v>
      </c>
      <c r="AE178" s="210" t="str">
        <f t="shared" si="33"/>
        <v>4</v>
      </c>
      <c r="AF178" s="210" t="str">
        <f t="shared" si="33"/>
        <v>1</v>
      </c>
      <c r="AG178" s="210" t="str">
        <f t="shared" si="32"/>
        <v>1</v>
      </c>
      <c r="AH178" s="210" t="str">
        <f t="shared" si="32"/>
        <v>2</v>
      </c>
      <c r="AI178" s="210" t="str">
        <f t="shared" si="32"/>
        <v>3</v>
      </c>
      <c r="AJ178" s="210" t="str">
        <f t="shared" si="32"/>
        <v>3</v>
      </c>
      <c r="AK178" s="210" t="str">
        <f t="shared" si="32"/>
        <v>4</v>
      </c>
      <c r="AL178" s="210" t="str">
        <f t="shared" si="32"/>
        <v>4</v>
      </c>
      <c r="AM178" s="210" t="str">
        <f t="shared" si="32"/>
        <v>5</v>
      </c>
      <c r="AN178" s="210" t="str">
        <f t="shared" si="32"/>
        <v>9</v>
      </c>
      <c r="AO178" s="210" t="str">
        <f t="shared" si="32"/>
        <v>1</v>
      </c>
      <c r="AP178" s="210" t="str">
        <f t="shared" si="30"/>
        <v>1</v>
      </c>
      <c r="AQ178" s="210" t="str">
        <f t="shared" si="30"/>
        <v>3</v>
      </c>
      <c r="AR178" s="210" t="str">
        <f t="shared" si="30"/>
        <v>1</v>
      </c>
      <c r="AS178" s="210" t="str">
        <f t="shared" si="30"/>
        <v>1</v>
      </c>
      <c r="AT178" s="210" t="str">
        <f t="shared" si="30"/>
        <v>7</v>
      </c>
      <c r="AU178" s="210" t="str">
        <f t="shared" si="30"/>
        <v>4</v>
      </c>
      <c r="AV178" s="210" t="str">
        <f t="shared" si="30"/>
        <v>1</v>
      </c>
      <c r="AW178" s="210" t="str">
        <f t="shared" si="30"/>
        <v>2</v>
      </c>
      <c r="AX178" s="210" t="str">
        <f t="shared" si="34"/>
        <v>3</v>
      </c>
      <c r="AY178" s="210" t="str">
        <f t="shared" si="34"/>
        <v>2</v>
      </c>
      <c r="AZ178" s="210" t="str">
        <f t="shared" si="34"/>
        <v>1</v>
      </c>
      <c r="BA178" s="210" t="str">
        <f t="shared" si="34"/>
        <v>3</v>
      </c>
      <c r="BB178" s="208"/>
    </row>
    <row r="179" spans="1:54" x14ac:dyDescent="0.2">
      <c r="A179" s="205">
        <v>2007</v>
      </c>
      <c r="B179" s="206" t="s">
        <v>13</v>
      </c>
      <c r="C179" s="206">
        <v>413089</v>
      </c>
      <c r="D179" s="206">
        <v>16324</v>
      </c>
      <c r="E179" s="206">
        <v>11848</v>
      </c>
      <c r="F179" s="206">
        <v>19500</v>
      </c>
      <c r="G179" s="206">
        <v>32971</v>
      </c>
      <c r="H179" s="206">
        <v>32048</v>
      </c>
      <c r="I179" s="206">
        <v>46207</v>
      </c>
      <c r="J179" s="206">
        <v>45519</v>
      </c>
      <c r="K179" s="206">
        <v>55556</v>
      </c>
      <c r="L179" s="206">
        <v>88284</v>
      </c>
      <c r="M179" s="206">
        <v>177715</v>
      </c>
      <c r="N179" s="206">
        <v>179921</v>
      </c>
      <c r="O179" s="206">
        <v>30075</v>
      </c>
      <c r="P179" s="206">
        <v>15067</v>
      </c>
      <c r="Q179" s="206">
        <v>117790</v>
      </c>
      <c r="R179" s="206">
        <v>76973</v>
      </c>
      <c r="S179" s="206">
        <v>39596</v>
      </c>
      <c r="T179" s="206">
        <v>17825</v>
      </c>
      <c r="U179" s="206">
        <v>27925</v>
      </c>
      <c r="V179" s="206">
        <v>37040</v>
      </c>
      <c r="W179" s="206">
        <v>28198</v>
      </c>
      <c r="X179" s="206">
        <v>21347</v>
      </c>
      <c r="Y179" s="206">
        <v>350768</v>
      </c>
      <c r="Z179" s="206">
        <v>1881586</v>
      </c>
      <c r="AC179" s="205">
        <v>2007</v>
      </c>
      <c r="AD179" s="206" t="s">
        <v>13</v>
      </c>
      <c r="AE179" s="210" t="str">
        <f t="shared" si="33"/>
        <v>4</v>
      </c>
      <c r="AF179" s="210" t="str">
        <f t="shared" si="33"/>
        <v>1</v>
      </c>
      <c r="AG179" s="210" t="str">
        <f t="shared" si="32"/>
        <v>1</v>
      </c>
      <c r="AH179" s="210" t="str">
        <f t="shared" si="32"/>
        <v>1</v>
      </c>
      <c r="AI179" s="210" t="str">
        <f t="shared" si="32"/>
        <v>3</v>
      </c>
      <c r="AJ179" s="210" t="str">
        <f t="shared" si="32"/>
        <v>3</v>
      </c>
      <c r="AK179" s="210" t="str">
        <f t="shared" si="32"/>
        <v>4</v>
      </c>
      <c r="AL179" s="210" t="str">
        <f t="shared" si="32"/>
        <v>4</v>
      </c>
      <c r="AM179" s="210" t="str">
        <f t="shared" si="32"/>
        <v>5</v>
      </c>
      <c r="AN179" s="210" t="str">
        <f t="shared" si="32"/>
        <v>8</v>
      </c>
      <c r="AO179" s="210" t="str">
        <f t="shared" si="32"/>
        <v>1</v>
      </c>
      <c r="AP179" s="210" t="str">
        <f t="shared" si="30"/>
        <v>1</v>
      </c>
      <c r="AQ179" s="210" t="str">
        <f t="shared" si="30"/>
        <v>3</v>
      </c>
      <c r="AR179" s="210" t="str">
        <f t="shared" si="30"/>
        <v>1</v>
      </c>
      <c r="AS179" s="210" t="str">
        <f t="shared" si="30"/>
        <v>1</v>
      </c>
      <c r="AT179" s="210" t="str">
        <f t="shared" si="30"/>
        <v>7</v>
      </c>
      <c r="AU179" s="210" t="str">
        <f t="shared" si="30"/>
        <v>3</v>
      </c>
      <c r="AV179" s="210" t="str">
        <f t="shared" si="30"/>
        <v>1</v>
      </c>
      <c r="AW179" s="210" t="str">
        <f t="shared" si="30"/>
        <v>2</v>
      </c>
      <c r="AX179" s="210" t="str">
        <f t="shared" si="34"/>
        <v>3</v>
      </c>
      <c r="AY179" s="210" t="str">
        <f t="shared" si="34"/>
        <v>2</v>
      </c>
      <c r="AZ179" s="210" t="str">
        <f t="shared" si="34"/>
        <v>2</v>
      </c>
      <c r="BA179" s="210" t="str">
        <f t="shared" si="34"/>
        <v>3</v>
      </c>
      <c r="BB179" s="208"/>
    </row>
    <row r="180" spans="1:54" x14ac:dyDescent="0.2">
      <c r="A180" s="205">
        <v>2007</v>
      </c>
      <c r="B180" s="206" t="s">
        <v>14</v>
      </c>
      <c r="C180" s="206">
        <v>513344</v>
      </c>
      <c r="D180" s="206">
        <v>19269</v>
      </c>
      <c r="E180" s="206">
        <v>16933</v>
      </c>
      <c r="F180" s="206">
        <v>25216</v>
      </c>
      <c r="G180" s="206">
        <v>42159</v>
      </c>
      <c r="H180" s="206">
        <v>41546</v>
      </c>
      <c r="I180" s="206">
        <v>60344</v>
      </c>
      <c r="J180" s="206">
        <v>59014</v>
      </c>
      <c r="K180" s="206">
        <v>70068</v>
      </c>
      <c r="L180" s="206">
        <v>107890</v>
      </c>
      <c r="M180" s="206">
        <v>223717</v>
      </c>
      <c r="N180" s="206">
        <v>230593</v>
      </c>
      <c r="O180" s="206">
        <v>38057</v>
      </c>
      <c r="P180" s="206">
        <v>18508</v>
      </c>
      <c r="Q180" s="206">
        <v>148492</v>
      </c>
      <c r="R180" s="206">
        <v>94258</v>
      </c>
      <c r="S180" s="206">
        <v>47894</v>
      </c>
      <c r="T180" s="206">
        <v>23511</v>
      </c>
      <c r="U180" s="206">
        <v>35024</v>
      </c>
      <c r="V180" s="206">
        <v>43872</v>
      </c>
      <c r="W180" s="206">
        <v>34579</v>
      </c>
      <c r="X180" s="206">
        <v>27440</v>
      </c>
      <c r="Y180" s="206">
        <v>418576</v>
      </c>
      <c r="Z180" s="206">
        <v>2340304</v>
      </c>
      <c r="AC180" s="205">
        <v>2007</v>
      </c>
      <c r="AD180" s="206" t="s">
        <v>14</v>
      </c>
      <c r="AE180" s="210" t="str">
        <f t="shared" si="33"/>
        <v>5</v>
      </c>
      <c r="AF180" s="210" t="str">
        <f t="shared" si="33"/>
        <v>1</v>
      </c>
      <c r="AG180" s="210" t="str">
        <f t="shared" si="32"/>
        <v>1</v>
      </c>
      <c r="AH180" s="210" t="str">
        <f t="shared" si="32"/>
        <v>2</v>
      </c>
      <c r="AI180" s="210" t="str">
        <f t="shared" si="32"/>
        <v>4</v>
      </c>
      <c r="AJ180" s="210" t="str">
        <f t="shared" si="32"/>
        <v>4</v>
      </c>
      <c r="AK180" s="210" t="str">
        <f t="shared" si="32"/>
        <v>6</v>
      </c>
      <c r="AL180" s="210" t="str">
        <f t="shared" si="32"/>
        <v>5</v>
      </c>
      <c r="AM180" s="210" t="str">
        <f t="shared" si="32"/>
        <v>7</v>
      </c>
      <c r="AN180" s="210" t="str">
        <f t="shared" si="32"/>
        <v>1</v>
      </c>
      <c r="AO180" s="210" t="str">
        <f t="shared" si="32"/>
        <v>2</v>
      </c>
      <c r="AP180" s="210" t="str">
        <f t="shared" si="30"/>
        <v>2</v>
      </c>
      <c r="AQ180" s="210" t="str">
        <f t="shared" si="30"/>
        <v>3</v>
      </c>
      <c r="AR180" s="210" t="str">
        <f t="shared" ref="AR180:AW222" si="35">+LEFT(P180,1)</f>
        <v>1</v>
      </c>
      <c r="AS180" s="210" t="str">
        <f t="shared" si="35"/>
        <v>1</v>
      </c>
      <c r="AT180" s="210" t="str">
        <f t="shared" si="35"/>
        <v>9</v>
      </c>
      <c r="AU180" s="210" t="str">
        <f t="shared" si="35"/>
        <v>4</v>
      </c>
      <c r="AV180" s="210" t="str">
        <f t="shared" si="35"/>
        <v>2</v>
      </c>
      <c r="AW180" s="210" t="str">
        <f t="shared" si="35"/>
        <v>3</v>
      </c>
      <c r="AX180" s="210" t="str">
        <f t="shared" si="34"/>
        <v>4</v>
      </c>
      <c r="AY180" s="210" t="str">
        <f t="shared" si="34"/>
        <v>3</v>
      </c>
      <c r="AZ180" s="210" t="str">
        <f t="shared" si="34"/>
        <v>2</v>
      </c>
      <c r="BA180" s="210" t="str">
        <f t="shared" si="34"/>
        <v>4</v>
      </c>
      <c r="BB180" s="208"/>
    </row>
    <row r="181" spans="1:54" x14ac:dyDescent="0.2">
      <c r="A181" s="205">
        <v>2007</v>
      </c>
      <c r="B181" s="206" t="s">
        <v>15</v>
      </c>
      <c r="C181" s="206">
        <v>481854</v>
      </c>
      <c r="D181" s="206">
        <v>15678</v>
      </c>
      <c r="E181" s="206">
        <v>17460</v>
      </c>
      <c r="F181" s="206">
        <v>22184</v>
      </c>
      <c r="G181" s="206">
        <v>35936</v>
      </c>
      <c r="H181" s="206">
        <v>36055</v>
      </c>
      <c r="I181" s="206">
        <v>48682</v>
      </c>
      <c r="J181" s="206">
        <v>51452</v>
      </c>
      <c r="K181" s="206">
        <v>62171</v>
      </c>
      <c r="L181" s="206">
        <v>95168</v>
      </c>
      <c r="M181" s="206">
        <v>204212</v>
      </c>
      <c r="N181" s="206">
        <v>207842</v>
      </c>
      <c r="O181" s="206">
        <v>35884</v>
      </c>
      <c r="P181" s="206">
        <v>16966</v>
      </c>
      <c r="Q181" s="206">
        <v>138594</v>
      </c>
      <c r="R181" s="206">
        <v>82707</v>
      </c>
      <c r="S181" s="206">
        <v>41040</v>
      </c>
      <c r="T181" s="206">
        <v>20905</v>
      </c>
      <c r="U181" s="206">
        <v>30982</v>
      </c>
      <c r="V181" s="206">
        <v>37917</v>
      </c>
      <c r="W181" s="206">
        <v>31625</v>
      </c>
      <c r="X181" s="206">
        <v>26169</v>
      </c>
      <c r="Y181" s="206">
        <v>383420</v>
      </c>
      <c r="Z181" s="206">
        <v>2124903</v>
      </c>
      <c r="AC181" s="205">
        <v>2007</v>
      </c>
      <c r="AD181" s="206" t="s">
        <v>15</v>
      </c>
      <c r="AE181" s="210" t="str">
        <f t="shared" si="33"/>
        <v>4</v>
      </c>
      <c r="AF181" s="210" t="str">
        <f t="shared" si="33"/>
        <v>1</v>
      </c>
      <c r="AG181" s="210" t="str">
        <f t="shared" si="32"/>
        <v>1</v>
      </c>
      <c r="AH181" s="210" t="str">
        <f t="shared" si="32"/>
        <v>2</v>
      </c>
      <c r="AI181" s="210" t="str">
        <f t="shared" si="32"/>
        <v>3</v>
      </c>
      <c r="AJ181" s="210" t="str">
        <f t="shared" si="32"/>
        <v>3</v>
      </c>
      <c r="AK181" s="210" t="str">
        <f t="shared" si="32"/>
        <v>4</v>
      </c>
      <c r="AL181" s="210" t="str">
        <f t="shared" si="32"/>
        <v>5</v>
      </c>
      <c r="AM181" s="210" t="str">
        <f t="shared" si="32"/>
        <v>6</v>
      </c>
      <c r="AN181" s="210" t="str">
        <f t="shared" si="32"/>
        <v>9</v>
      </c>
      <c r="AO181" s="210" t="str">
        <f t="shared" si="32"/>
        <v>2</v>
      </c>
      <c r="AP181" s="210" t="str">
        <f t="shared" si="32"/>
        <v>2</v>
      </c>
      <c r="AQ181" s="210" t="str">
        <f t="shared" si="32"/>
        <v>3</v>
      </c>
      <c r="AR181" s="210" t="str">
        <f t="shared" si="35"/>
        <v>1</v>
      </c>
      <c r="AS181" s="210" t="str">
        <f t="shared" si="35"/>
        <v>1</v>
      </c>
      <c r="AT181" s="210" t="str">
        <f t="shared" si="35"/>
        <v>8</v>
      </c>
      <c r="AU181" s="210" t="str">
        <f t="shared" si="35"/>
        <v>4</v>
      </c>
      <c r="AV181" s="210" t="str">
        <f t="shared" si="35"/>
        <v>2</v>
      </c>
      <c r="AW181" s="210" t="str">
        <f t="shared" si="35"/>
        <v>3</v>
      </c>
      <c r="AX181" s="210" t="str">
        <f t="shared" si="34"/>
        <v>3</v>
      </c>
      <c r="AY181" s="210" t="str">
        <f t="shared" si="34"/>
        <v>3</v>
      </c>
      <c r="AZ181" s="210" t="str">
        <f t="shared" si="34"/>
        <v>2</v>
      </c>
      <c r="BA181" s="210" t="str">
        <f t="shared" si="34"/>
        <v>3</v>
      </c>
      <c r="BB181" s="208"/>
    </row>
    <row r="182" spans="1:54" x14ac:dyDescent="0.2">
      <c r="A182" s="205">
        <v>2007</v>
      </c>
      <c r="B182" s="206" t="s">
        <v>4</v>
      </c>
      <c r="C182" s="206">
        <v>405175</v>
      </c>
      <c r="D182" s="206">
        <v>14995</v>
      </c>
      <c r="E182" s="206">
        <v>18455</v>
      </c>
      <c r="F182" s="206">
        <v>21545</v>
      </c>
      <c r="G182" s="206">
        <v>38631</v>
      </c>
      <c r="H182" s="206">
        <v>36662</v>
      </c>
      <c r="I182" s="206">
        <v>48046</v>
      </c>
      <c r="J182" s="206">
        <v>47785</v>
      </c>
      <c r="K182" s="206">
        <v>57543</v>
      </c>
      <c r="L182" s="206">
        <v>91085</v>
      </c>
      <c r="M182" s="206">
        <v>181662</v>
      </c>
      <c r="N182" s="206">
        <v>182083</v>
      </c>
      <c r="O182" s="206">
        <v>32131</v>
      </c>
      <c r="P182" s="206">
        <v>16744</v>
      </c>
      <c r="Q182" s="206">
        <v>129827</v>
      </c>
      <c r="R182" s="206">
        <v>76521</v>
      </c>
      <c r="S182" s="206">
        <v>40246</v>
      </c>
      <c r="T182" s="206">
        <v>26197</v>
      </c>
      <c r="U182" s="206">
        <v>33246</v>
      </c>
      <c r="V182" s="206">
        <v>41835</v>
      </c>
      <c r="W182" s="206">
        <v>33324</v>
      </c>
      <c r="X182" s="206">
        <v>25171</v>
      </c>
      <c r="Y182" s="206">
        <v>373275</v>
      </c>
      <c r="Z182" s="206">
        <v>1972184</v>
      </c>
      <c r="AC182" s="205">
        <v>2007</v>
      </c>
      <c r="AD182" s="206" t="s">
        <v>4</v>
      </c>
      <c r="AE182" s="210" t="str">
        <f t="shared" si="33"/>
        <v>4</v>
      </c>
      <c r="AF182" s="210" t="str">
        <f t="shared" si="33"/>
        <v>1</v>
      </c>
      <c r="AG182" s="210" t="str">
        <f t="shared" si="32"/>
        <v>1</v>
      </c>
      <c r="AH182" s="210" t="str">
        <f t="shared" si="32"/>
        <v>2</v>
      </c>
      <c r="AI182" s="210" t="str">
        <f t="shared" si="32"/>
        <v>3</v>
      </c>
      <c r="AJ182" s="210" t="str">
        <f t="shared" si="32"/>
        <v>3</v>
      </c>
      <c r="AK182" s="210" t="str">
        <f t="shared" si="32"/>
        <v>4</v>
      </c>
      <c r="AL182" s="210" t="str">
        <f t="shared" si="32"/>
        <v>4</v>
      </c>
      <c r="AM182" s="210" t="str">
        <f t="shared" si="32"/>
        <v>5</v>
      </c>
      <c r="AN182" s="210" t="str">
        <f t="shared" si="32"/>
        <v>9</v>
      </c>
      <c r="AO182" s="210" t="str">
        <f t="shared" si="32"/>
        <v>1</v>
      </c>
      <c r="AP182" s="210" t="str">
        <f t="shared" si="32"/>
        <v>1</v>
      </c>
      <c r="AQ182" s="210" t="str">
        <f t="shared" si="32"/>
        <v>3</v>
      </c>
      <c r="AR182" s="210" t="str">
        <f t="shared" si="35"/>
        <v>1</v>
      </c>
      <c r="AS182" s="210" t="str">
        <f t="shared" si="35"/>
        <v>1</v>
      </c>
      <c r="AT182" s="210" t="str">
        <f t="shared" si="35"/>
        <v>7</v>
      </c>
      <c r="AU182" s="210" t="str">
        <f t="shared" si="35"/>
        <v>4</v>
      </c>
      <c r="AV182" s="210" t="str">
        <f t="shared" si="35"/>
        <v>2</v>
      </c>
      <c r="AW182" s="210" t="str">
        <f t="shared" si="35"/>
        <v>3</v>
      </c>
      <c r="AX182" s="210" t="str">
        <f t="shared" si="34"/>
        <v>4</v>
      </c>
      <c r="AY182" s="210" t="str">
        <f t="shared" si="34"/>
        <v>3</v>
      </c>
      <c r="AZ182" s="210" t="str">
        <f t="shared" si="34"/>
        <v>2</v>
      </c>
      <c r="BA182" s="210" t="str">
        <f t="shared" si="34"/>
        <v>3</v>
      </c>
      <c r="BB182" s="208"/>
    </row>
    <row r="183" spans="1:54" x14ac:dyDescent="0.2">
      <c r="A183" s="205">
        <v>2007</v>
      </c>
      <c r="B183" s="206" t="s">
        <v>5</v>
      </c>
      <c r="C183" s="206">
        <v>374791</v>
      </c>
      <c r="D183" s="206">
        <v>13663</v>
      </c>
      <c r="E183" s="206">
        <v>15705</v>
      </c>
      <c r="F183" s="206">
        <v>20876</v>
      </c>
      <c r="G183" s="206">
        <v>38028</v>
      </c>
      <c r="H183" s="206">
        <v>36252</v>
      </c>
      <c r="I183" s="206">
        <v>43635</v>
      </c>
      <c r="J183" s="206">
        <v>46442</v>
      </c>
      <c r="K183" s="206">
        <v>55045</v>
      </c>
      <c r="L183" s="206">
        <v>86465</v>
      </c>
      <c r="M183" s="206">
        <v>174907</v>
      </c>
      <c r="N183" s="206">
        <v>169979</v>
      </c>
      <c r="O183" s="206">
        <v>30692</v>
      </c>
      <c r="P183" s="206">
        <v>15717</v>
      </c>
      <c r="Q183" s="206">
        <v>126267</v>
      </c>
      <c r="R183" s="206">
        <v>74123</v>
      </c>
      <c r="S183" s="206">
        <v>39846</v>
      </c>
      <c r="T183" s="206">
        <v>24419</v>
      </c>
      <c r="U183" s="206">
        <v>34357</v>
      </c>
      <c r="V183" s="206">
        <v>38408</v>
      </c>
      <c r="W183" s="206">
        <v>31537</v>
      </c>
      <c r="X183" s="206">
        <v>24599</v>
      </c>
      <c r="Y183" s="206">
        <v>353871</v>
      </c>
      <c r="Z183" s="206">
        <v>1869624</v>
      </c>
      <c r="AC183" s="205">
        <v>2007</v>
      </c>
      <c r="AD183" s="206" t="s">
        <v>5</v>
      </c>
      <c r="AE183" s="210" t="str">
        <f t="shared" si="33"/>
        <v>3</v>
      </c>
      <c r="AF183" s="210" t="str">
        <f t="shared" si="33"/>
        <v>1</v>
      </c>
      <c r="AG183" s="210" t="str">
        <f t="shared" si="32"/>
        <v>1</v>
      </c>
      <c r="AH183" s="210" t="str">
        <f t="shared" si="32"/>
        <v>2</v>
      </c>
      <c r="AI183" s="210" t="str">
        <f t="shared" si="32"/>
        <v>3</v>
      </c>
      <c r="AJ183" s="210" t="str">
        <f t="shared" si="32"/>
        <v>3</v>
      </c>
      <c r="AK183" s="210" t="str">
        <f t="shared" si="32"/>
        <v>4</v>
      </c>
      <c r="AL183" s="210" t="str">
        <f t="shared" si="32"/>
        <v>4</v>
      </c>
      <c r="AM183" s="210" t="str">
        <f t="shared" si="32"/>
        <v>5</v>
      </c>
      <c r="AN183" s="210" t="str">
        <f t="shared" si="32"/>
        <v>8</v>
      </c>
      <c r="AO183" s="210" t="str">
        <f t="shared" si="32"/>
        <v>1</v>
      </c>
      <c r="AP183" s="210" t="str">
        <f t="shared" si="32"/>
        <v>1</v>
      </c>
      <c r="AQ183" s="210" t="str">
        <f t="shared" si="32"/>
        <v>3</v>
      </c>
      <c r="AR183" s="210" t="str">
        <f t="shared" si="35"/>
        <v>1</v>
      </c>
      <c r="AS183" s="210" t="str">
        <f t="shared" si="35"/>
        <v>1</v>
      </c>
      <c r="AT183" s="210" t="str">
        <f t="shared" si="35"/>
        <v>7</v>
      </c>
      <c r="AU183" s="210" t="str">
        <f t="shared" si="35"/>
        <v>3</v>
      </c>
      <c r="AV183" s="210" t="str">
        <f t="shared" si="35"/>
        <v>2</v>
      </c>
      <c r="AW183" s="210" t="str">
        <f t="shared" si="35"/>
        <v>3</v>
      </c>
      <c r="AX183" s="210" t="str">
        <f t="shared" si="34"/>
        <v>3</v>
      </c>
      <c r="AY183" s="210" t="str">
        <f t="shared" si="34"/>
        <v>3</v>
      </c>
      <c r="AZ183" s="210" t="str">
        <f t="shared" si="34"/>
        <v>2</v>
      </c>
      <c r="BA183" s="210" t="str">
        <f t="shared" si="34"/>
        <v>3</v>
      </c>
      <c r="BB183" s="208"/>
    </row>
    <row r="184" spans="1:54" x14ac:dyDescent="0.2">
      <c r="A184" s="205">
        <v>2007</v>
      </c>
      <c r="B184" s="206" t="s">
        <v>6</v>
      </c>
      <c r="C184" s="206">
        <v>387414</v>
      </c>
      <c r="D184" s="206">
        <v>13652</v>
      </c>
      <c r="E184" s="206">
        <v>13488</v>
      </c>
      <c r="F184" s="206">
        <v>21137</v>
      </c>
      <c r="G184" s="206">
        <v>38404</v>
      </c>
      <c r="H184" s="206">
        <v>32728</v>
      </c>
      <c r="I184" s="206">
        <v>45017</v>
      </c>
      <c r="J184" s="206">
        <v>46341</v>
      </c>
      <c r="K184" s="206">
        <v>54486</v>
      </c>
      <c r="L184" s="206">
        <v>90470</v>
      </c>
      <c r="M184" s="206">
        <v>177090</v>
      </c>
      <c r="N184" s="206">
        <v>173451</v>
      </c>
      <c r="O184" s="206">
        <v>30312</v>
      </c>
      <c r="P184" s="206">
        <v>15794</v>
      </c>
      <c r="Q184" s="206">
        <v>128815</v>
      </c>
      <c r="R184" s="206">
        <v>71740</v>
      </c>
      <c r="S184" s="206">
        <v>39861</v>
      </c>
      <c r="T184" s="206">
        <v>24032</v>
      </c>
      <c r="U184" s="206">
        <v>34264</v>
      </c>
      <c r="V184" s="206">
        <v>38219</v>
      </c>
      <c r="W184" s="206">
        <v>29631</v>
      </c>
      <c r="X184" s="206">
        <v>22767</v>
      </c>
      <c r="Y184" s="206">
        <v>361713</v>
      </c>
      <c r="Z184" s="206">
        <v>1890826</v>
      </c>
      <c r="AC184" s="205">
        <v>2007</v>
      </c>
      <c r="AD184" s="206" t="s">
        <v>6</v>
      </c>
      <c r="AE184" s="210" t="str">
        <f t="shared" si="33"/>
        <v>3</v>
      </c>
      <c r="AF184" s="210" t="str">
        <f t="shared" si="33"/>
        <v>1</v>
      </c>
      <c r="AG184" s="210" t="str">
        <f t="shared" si="32"/>
        <v>1</v>
      </c>
      <c r="AH184" s="210" t="str">
        <f t="shared" si="32"/>
        <v>2</v>
      </c>
      <c r="AI184" s="210" t="str">
        <f t="shared" si="32"/>
        <v>3</v>
      </c>
      <c r="AJ184" s="210" t="str">
        <f t="shared" si="32"/>
        <v>3</v>
      </c>
      <c r="AK184" s="210" t="str">
        <f t="shared" si="32"/>
        <v>4</v>
      </c>
      <c r="AL184" s="210" t="str">
        <f t="shared" si="32"/>
        <v>4</v>
      </c>
      <c r="AM184" s="210" t="str">
        <f t="shared" si="32"/>
        <v>5</v>
      </c>
      <c r="AN184" s="210" t="str">
        <f t="shared" si="32"/>
        <v>9</v>
      </c>
      <c r="AO184" s="210" t="str">
        <f t="shared" si="32"/>
        <v>1</v>
      </c>
      <c r="AP184" s="210" t="str">
        <f t="shared" si="32"/>
        <v>1</v>
      </c>
      <c r="AQ184" s="210" t="str">
        <f t="shared" si="32"/>
        <v>3</v>
      </c>
      <c r="AR184" s="210" t="str">
        <f t="shared" si="35"/>
        <v>1</v>
      </c>
      <c r="AS184" s="210" t="str">
        <f t="shared" si="35"/>
        <v>1</v>
      </c>
      <c r="AT184" s="210" t="str">
        <f t="shared" si="35"/>
        <v>7</v>
      </c>
      <c r="AU184" s="210" t="str">
        <f t="shared" si="35"/>
        <v>3</v>
      </c>
      <c r="AV184" s="210" t="str">
        <f t="shared" si="35"/>
        <v>2</v>
      </c>
      <c r="AW184" s="210" t="str">
        <f t="shared" si="35"/>
        <v>3</v>
      </c>
      <c r="AX184" s="210" t="str">
        <f t="shared" si="34"/>
        <v>3</v>
      </c>
      <c r="AY184" s="210" t="str">
        <f t="shared" si="34"/>
        <v>2</v>
      </c>
      <c r="AZ184" s="210" t="str">
        <f t="shared" si="34"/>
        <v>2</v>
      </c>
      <c r="BA184" s="210" t="str">
        <f t="shared" si="34"/>
        <v>3</v>
      </c>
      <c r="BB184" s="208"/>
    </row>
    <row r="185" spans="1:54" x14ac:dyDescent="0.2">
      <c r="A185" s="205">
        <v>2007</v>
      </c>
      <c r="B185" s="206" t="s">
        <v>7</v>
      </c>
      <c r="C185" s="206">
        <v>489984</v>
      </c>
      <c r="D185" s="206">
        <v>14416</v>
      </c>
      <c r="E185" s="206">
        <v>13692</v>
      </c>
      <c r="F185" s="206">
        <v>22277</v>
      </c>
      <c r="G185" s="206">
        <v>40000</v>
      </c>
      <c r="H185" s="206">
        <v>37132</v>
      </c>
      <c r="I185" s="206">
        <v>48665</v>
      </c>
      <c r="J185" s="206">
        <v>52167</v>
      </c>
      <c r="K185" s="206">
        <v>62476</v>
      </c>
      <c r="L185" s="206">
        <v>98990</v>
      </c>
      <c r="M185" s="206">
        <v>209260</v>
      </c>
      <c r="N185" s="206">
        <v>206345</v>
      </c>
      <c r="O185" s="206">
        <v>34796</v>
      </c>
      <c r="P185" s="206">
        <v>17202</v>
      </c>
      <c r="Q185" s="206">
        <v>145219</v>
      </c>
      <c r="R185" s="206">
        <v>84258</v>
      </c>
      <c r="S185" s="206">
        <v>45649</v>
      </c>
      <c r="T185" s="206">
        <v>24848</v>
      </c>
      <c r="U185" s="206">
        <v>36108</v>
      </c>
      <c r="V185" s="206">
        <v>39601</v>
      </c>
      <c r="W185" s="206">
        <v>31633</v>
      </c>
      <c r="X185" s="206">
        <v>24139</v>
      </c>
      <c r="Y185" s="206">
        <v>412715</v>
      </c>
      <c r="Z185" s="206">
        <v>2191572</v>
      </c>
      <c r="AC185" s="205">
        <v>2007</v>
      </c>
      <c r="AD185" s="206" t="s">
        <v>7</v>
      </c>
      <c r="AE185" s="210" t="str">
        <f t="shared" si="33"/>
        <v>4</v>
      </c>
      <c r="AF185" s="210" t="str">
        <f t="shared" si="33"/>
        <v>1</v>
      </c>
      <c r="AG185" s="210" t="str">
        <f t="shared" si="32"/>
        <v>1</v>
      </c>
      <c r="AH185" s="210" t="str">
        <f t="shared" si="32"/>
        <v>2</v>
      </c>
      <c r="AI185" s="210" t="str">
        <f t="shared" si="32"/>
        <v>4</v>
      </c>
      <c r="AJ185" s="210" t="str">
        <f t="shared" si="32"/>
        <v>3</v>
      </c>
      <c r="AK185" s="210" t="str">
        <f t="shared" si="32"/>
        <v>4</v>
      </c>
      <c r="AL185" s="210" t="str">
        <f t="shared" si="32"/>
        <v>5</v>
      </c>
      <c r="AM185" s="210" t="str">
        <f t="shared" si="32"/>
        <v>6</v>
      </c>
      <c r="AN185" s="210" t="str">
        <f t="shared" si="32"/>
        <v>9</v>
      </c>
      <c r="AO185" s="210" t="str">
        <f t="shared" si="32"/>
        <v>2</v>
      </c>
      <c r="AP185" s="210" t="str">
        <f t="shared" si="32"/>
        <v>2</v>
      </c>
      <c r="AQ185" s="210" t="str">
        <f t="shared" si="32"/>
        <v>3</v>
      </c>
      <c r="AR185" s="210" t="str">
        <f t="shared" si="35"/>
        <v>1</v>
      </c>
      <c r="AS185" s="210" t="str">
        <f t="shared" si="35"/>
        <v>1</v>
      </c>
      <c r="AT185" s="210" t="str">
        <f t="shared" si="35"/>
        <v>8</v>
      </c>
      <c r="AU185" s="210" t="str">
        <f t="shared" si="35"/>
        <v>4</v>
      </c>
      <c r="AV185" s="210" t="str">
        <f t="shared" si="35"/>
        <v>2</v>
      </c>
      <c r="AW185" s="210" t="str">
        <f t="shared" si="35"/>
        <v>3</v>
      </c>
      <c r="AX185" s="210" t="str">
        <f t="shared" si="34"/>
        <v>3</v>
      </c>
      <c r="AY185" s="210" t="str">
        <f t="shared" si="34"/>
        <v>3</v>
      </c>
      <c r="AZ185" s="210" t="str">
        <f t="shared" si="34"/>
        <v>2</v>
      </c>
      <c r="BA185" s="210" t="str">
        <f t="shared" si="34"/>
        <v>4</v>
      </c>
      <c r="BB185" s="208"/>
    </row>
    <row r="186" spans="1:54" x14ac:dyDescent="0.2">
      <c r="A186" s="205">
        <v>2007</v>
      </c>
      <c r="B186" s="206" t="s">
        <v>8</v>
      </c>
      <c r="C186" s="206">
        <v>498245</v>
      </c>
      <c r="D186" s="206">
        <v>13782</v>
      </c>
      <c r="E186" s="206">
        <v>14092</v>
      </c>
      <c r="F186" s="206">
        <v>22850</v>
      </c>
      <c r="G186" s="206">
        <v>38546</v>
      </c>
      <c r="H186" s="206">
        <v>36539</v>
      </c>
      <c r="I186" s="206">
        <v>44100</v>
      </c>
      <c r="J186" s="206">
        <v>44656</v>
      </c>
      <c r="K186" s="206">
        <v>62590</v>
      </c>
      <c r="L186" s="206">
        <v>97275</v>
      </c>
      <c r="M186" s="206">
        <v>202292</v>
      </c>
      <c r="N186" s="206">
        <v>204897</v>
      </c>
      <c r="O186" s="206">
        <v>32861</v>
      </c>
      <c r="P186" s="206">
        <v>16664</v>
      </c>
      <c r="Q186" s="206">
        <v>140953</v>
      </c>
      <c r="R186" s="206">
        <v>72695</v>
      </c>
      <c r="S186" s="206">
        <v>45111</v>
      </c>
      <c r="T186" s="206">
        <v>24288</v>
      </c>
      <c r="U186" s="206">
        <v>33078</v>
      </c>
      <c r="V186" s="206">
        <v>39448</v>
      </c>
      <c r="W186" s="206">
        <v>27710</v>
      </c>
      <c r="X186" s="206">
        <v>21790</v>
      </c>
      <c r="Y186" s="206">
        <v>416731</v>
      </c>
      <c r="Z186" s="206">
        <v>2151193</v>
      </c>
      <c r="AC186" s="205">
        <v>2007</v>
      </c>
      <c r="AD186" s="206" t="s">
        <v>8</v>
      </c>
      <c r="AE186" s="210" t="str">
        <f t="shared" si="33"/>
        <v>4</v>
      </c>
      <c r="AF186" s="210" t="str">
        <f t="shared" si="33"/>
        <v>1</v>
      </c>
      <c r="AG186" s="210" t="str">
        <f t="shared" si="32"/>
        <v>1</v>
      </c>
      <c r="AH186" s="210" t="str">
        <f t="shared" si="32"/>
        <v>2</v>
      </c>
      <c r="AI186" s="210" t="str">
        <f t="shared" si="32"/>
        <v>3</v>
      </c>
      <c r="AJ186" s="210" t="str">
        <f t="shared" si="32"/>
        <v>3</v>
      </c>
      <c r="AK186" s="210" t="str">
        <f t="shared" si="32"/>
        <v>4</v>
      </c>
      <c r="AL186" s="210" t="str">
        <f t="shared" si="32"/>
        <v>4</v>
      </c>
      <c r="AM186" s="210" t="str">
        <f t="shared" si="32"/>
        <v>6</v>
      </c>
      <c r="AN186" s="210" t="str">
        <f t="shared" si="32"/>
        <v>9</v>
      </c>
      <c r="AO186" s="210" t="str">
        <f t="shared" si="32"/>
        <v>2</v>
      </c>
      <c r="AP186" s="210" t="str">
        <f t="shared" si="32"/>
        <v>2</v>
      </c>
      <c r="AQ186" s="210" t="str">
        <f t="shared" si="32"/>
        <v>3</v>
      </c>
      <c r="AR186" s="210" t="str">
        <f t="shared" si="35"/>
        <v>1</v>
      </c>
      <c r="AS186" s="210" t="str">
        <f t="shared" si="35"/>
        <v>1</v>
      </c>
      <c r="AT186" s="210" t="str">
        <f t="shared" si="35"/>
        <v>7</v>
      </c>
      <c r="AU186" s="210" t="str">
        <f t="shared" si="35"/>
        <v>4</v>
      </c>
      <c r="AV186" s="210" t="str">
        <f t="shared" si="35"/>
        <v>2</v>
      </c>
      <c r="AW186" s="210" t="str">
        <f t="shared" si="35"/>
        <v>3</v>
      </c>
      <c r="AX186" s="210" t="str">
        <f t="shared" si="34"/>
        <v>3</v>
      </c>
      <c r="AY186" s="210" t="str">
        <f t="shared" si="34"/>
        <v>2</v>
      </c>
      <c r="AZ186" s="210" t="str">
        <f t="shared" si="34"/>
        <v>2</v>
      </c>
      <c r="BA186" s="210" t="str">
        <f t="shared" si="34"/>
        <v>4</v>
      </c>
      <c r="BB186" s="208"/>
    </row>
    <row r="187" spans="1:54" x14ac:dyDescent="0.2">
      <c r="A187" s="205">
        <v>2007</v>
      </c>
      <c r="B187" s="206" t="s">
        <v>9</v>
      </c>
      <c r="C187" s="206">
        <v>515631</v>
      </c>
      <c r="D187" s="206">
        <v>14371</v>
      </c>
      <c r="E187" s="206">
        <v>14459</v>
      </c>
      <c r="F187" s="206">
        <v>23270</v>
      </c>
      <c r="G187" s="206">
        <v>41899</v>
      </c>
      <c r="H187" s="206">
        <v>39758</v>
      </c>
      <c r="I187" s="206">
        <v>49562</v>
      </c>
      <c r="J187" s="206">
        <v>49589</v>
      </c>
      <c r="K187" s="206">
        <v>68746</v>
      </c>
      <c r="L187" s="206">
        <v>102731</v>
      </c>
      <c r="M187" s="206">
        <v>211307</v>
      </c>
      <c r="N187" s="206">
        <v>213801</v>
      </c>
      <c r="O187" s="206">
        <v>34602</v>
      </c>
      <c r="P187" s="206">
        <v>18907</v>
      </c>
      <c r="Q187" s="206">
        <v>148459</v>
      </c>
      <c r="R187" s="206">
        <v>81504</v>
      </c>
      <c r="S187" s="206">
        <v>47700</v>
      </c>
      <c r="T187" s="206">
        <v>23200</v>
      </c>
      <c r="U187" s="206">
        <v>33626</v>
      </c>
      <c r="V187" s="206">
        <v>41750</v>
      </c>
      <c r="W187" s="206">
        <v>30482</v>
      </c>
      <c r="X187" s="206">
        <v>22864</v>
      </c>
      <c r="Y187" s="206">
        <v>432225</v>
      </c>
      <c r="Z187" s="206">
        <v>2260443</v>
      </c>
      <c r="AC187" s="205">
        <v>2007</v>
      </c>
      <c r="AD187" s="206" t="s">
        <v>9</v>
      </c>
      <c r="AE187" s="210" t="str">
        <f t="shared" si="33"/>
        <v>5</v>
      </c>
      <c r="AF187" s="210" t="str">
        <f t="shared" si="33"/>
        <v>1</v>
      </c>
      <c r="AG187" s="210" t="str">
        <f t="shared" si="33"/>
        <v>1</v>
      </c>
      <c r="AH187" s="210" t="str">
        <f t="shared" si="33"/>
        <v>2</v>
      </c>
      <c r="AI187" s="210" t="str">
        <f t="shared" si="33"/>
        <v>4</v>
      </c>
      <c r="AJ187" s="210" t="str">
        <f t="shared" si="33"/>
        <v>3</v>
      </c>
      <c r="AK187" s="210" t="str">
        <f t="shared" si="33"/>
        <v>4</v>
      </c>
      <c r="AL187" s="210" t="str">
        <f t="shared" si="33"/>
        <v>4</v>
      </c>
      <c r="AM187" s="210" t="str">
        <f t="shared" si="33"/>
        <v>6</v>
      </c>
      <c r="AN187" s="210" t="str">
        <f t="shared" si="33"/>
        <v>1</v>
      </c>
      <c r="AO187" s="210" t="str">
        <f t="shared" si="33"/>
        <v>2</v>
      </c>
      <c r="AP187" s="210" t="str">
        <f t="shared" si="33"/>
        <v>2</v>
      </c>
      <c r="AQ187" s="210" t="str">
        <f t="shared" si="33"/>
        <v>3</v>
      </c>
      <c r="AR187" s="210" t="str">
        <f t="shared" si="35"/>
        <v>1</v>
      </c>
      <c r="AS187" s="210" t="str">
        <f t="shared" si="35"/>
        <v>1</v>
      </c>
      <c r="AT187" s="210" t="str">
        <f t="shared" si="35"/>
        <v>8</v>
      </c>
      <c r="AU187" s="210" t="str">
        <f t="shared" si="35"/>
        <v>4</v>
      </c>
      <c r="AV187" s="210" t="str">
        <f t="shared" si="35"/>
        <v>2</v>
      </c>
      <c r="AW187" s="210" t="str">
        <f t="shared" si="35"/>
        <v>3</v>
      </c>
      <c r="AX187" s="210" t="str">
        <f t="shared" si="34"/>
        <v>4</v>
      </c>
      <c r="AY187" s="210" t="str">
        <f t="shared" si="34"/>
        <v>3</v>
      </c>
      <c r="AZ187" s="210" t="str">
        <f t="shared" si="34"/>
        <v>2</v>
      </c>
      <c r="BA187" s="210" t="str">
        <f t="shared" si="34"/>
        <v>4</v>
      </c>
      <c r="BB187" s="208"/>
    </row>
    <row r="188" spans="1:54" x14ac:dyDescent="0.2">
      <c r="A188" s="205">
        <v>2007</v>
      </c>
      <c r="B188" s="206" t="s">
        <v>10</v>
      </c>
      <c r="C188" s="206">
        <v>492405</v>
      </c>
      <c r="D188" s="206">
        <v>15749</v>
      </c>
      <c r="E188" s="206">
        <v>15720</v>
      </c>
      <c r="F188" s="206">
        <v>26360</v>
      </c>
      <c r="G188" s="206">
        <v>42184</v>
      </c>
      <c r="H188" s="206">
        <v>44344</v>
      </c>
      <c r="I188" s="206">
        <v>62837</v>
      </c>
      <c r="J188" s="206">
        <v>54404</v>
      </c>
      <c r="K188" s="206">
        <v>68854</v>
      </c>
      <c r="L188" s="206">
        <v>102518</v>
      </c>
      <c r="M188" s="206">
        <v>214018</v>
      </c>
      <c r="N188" s="206">
        <v>217263</v>
      </c>
      <c r="O188" s="206">
        <v>36848</v>
      </c>
      <c r="P188" s="206">
        <v>18632</v>
      </c>
      <c r="Q188" s="206">
        <v>144835</v>
      </c>
      <c r="R188" s="206">
        <v>87524</v>
      </c>
      <c r="S188" s="206">
        <v>46874</v>
      </c>
      <c r="T188" s="206">
        <v>27450</v>
      </c>
      <c r="U188" s="206">
        <v>34645</v>
      </c>
      <c r="V188" s="206">
        <v>44227</v>
      </c>
      <c r="W188" s="206">
        <v>33128</v>
      </c>
      <c r="X188" s="206">
        <v>29488</v>
      </c>
      <c r="Y188" s="206">
        <v>420378</v>
      </c>
      <c r="Z188" s="206">
        <v>2280685</v>
      </c>
      <c r="AC188" s="205">
        <v>2007</v>
      </c>
      <c r="AD188" s="206" t="s">
        <v>10</v>
      </c>
      <c r="AE188" s="210" t="str">
        <f t="shared" si="33"/>
        <v>4</v>
      </c>
      <c r="AF188" s="210" t="str">
        <f t="shared" si="33"/>
        <v>1</v>
      </c>
      <c r="AG188" s="210" t="str">
        <f t="shared" si="33"/>
        <v>1</v>
      </c>
      <c r="AH188" s="210" t="str">
        <f t="shared" si="33"/>
        <v>2</v>
      </c>
      <c r="AI188" s="210" t="str">
        <f t="shared" si="33"/>
        <v>4</v>
      </c>
      <c r="AJ188" s="210" t="str">
        <f t="shared" si="33"/>
        <v>4</v>
      </c>
      <c r="AK188" s="210" t="str">
        <f t="shared" si="33"/>
        <v>6</v>
      </c>
      <c r="AL188" s="210" t="str">
        <f t="shared" si="33"/>
        <v>5</v>
      </c>
      <c r="AM188" s="210" t="str">
        <f t="shared" si="33"/>
        <v>6</v>
      </c>
      <c r="AN188" s="210" t="str">
        <f t="shared" si="33"/>
        <v>1</v>
      </c>
      <c r="AO188" s="210" t="str">
        <f t="shared" si="33"/>
        <v>2</v>
      </c>
      <c r="AP188" s="210" t="str">
        <f t="shared" si="33"/>
        <v>2</v>
      </c>
      <c r="AQ188" s="210" t="str">
        <f t="shared" si="33"/>
        <v>3</v>
      </c>
      <c r="AR188" s="210" t="str">
        <f t="shared" si="35"/>
        <v>1</v>
      </c>
      <c r="AS188" s="210" t="str">
        <f t="shared" si="35"/>
        <v>1</v>
      </c>
      <c r="AT188" s="210" t="str">
        <f t="shared" si="35"/>
        <v>8</v>
      </c>
      <c r="AU188" s="210" t="str">
        <f t="shared" si="35"/>
        <v>4</v>
      </c>
      <c r="AV188" s="210" t="str">
        <f t="shared" si="35"/>
        <v>2</v>
      </c>
      <c r="AW188" s="210" t="str">
        <f t="shared" si="35"/>
        <v>3</v>
      </c>
      <c r="AX188" s="210" t="str">
        <f t="shared" si="34"/>
        <v>4</v>
      </c>
      <c r="AY188" s="210" t="str">
        <f t="shared" si="34"/>
        <v>3</v>
      </c>
      <c r="AZ188" s="210" t="str">
        <f t="shared" si="34"/>
        <v>2</v>
      </c>
      <c r="BA188" s="210" t="str">
        <f t="shared" si="34"/>
        <v>4</v>
      </c>
      <c r="BB188" s="208"/>
    </row>
    <row r="189" spans="1:54" x14ac:dyDescent="0.2">
      <c r="A189" s="205">
        <v>2007</v>
      </c>
      <c r="B189" s="206" t="s">
        <v>11</v>
      </c>
      <c r="C189" s="206">
        <v>445966</v>
      </c>
      <c r="D189" s="206">
        <v>12458</v>
      </c>
      <c r="E189" s="206">
        <v>10793</v>
      </c>
      <c r="F189" s="206">
        <v>22542</v>
      </c>
      <c r="G189" s="206">
        <v>34003</v>
      </c>
      <c r="H189" s="206">
        <v>36765</v>
      </c>
      <c r="I189" s="206">
        <v>46897</v>
      </c>
      <c r="J189" s="206">
        <v>46025</v>
      </c>
      <c r="K189" s="206">
        <v>57534</v>
      </c>
      <c r="L189" s="206">
        <v>86968</v>
      </c>
      <c r="M189" s="206">
        <v>186786</v>
      </c>
      <c r="N189" s="206">
        <v>186965</v>
      </c>
      <c r="O189" s="206">
        <v>29865</v>
      </c>
      <c r="P189" s="206">
        <v>14675</v>
      </c>
      <c r="Q189" s="206">
        <v>123968</v>
      </c>
      <c r="R189" s="206">
        <v>74695</v>
      </c>
      <c r="S189" s="206">
        <v>36478</v>
      </c>
      <c r="T189" s="206">
        <v>23539</v>
      </c>
      <c r="U189" s="206">
        <v>28460</v>
      </c>
      <c r="V189" s="206">
        <v>33398</v>
      </c>
      <c r="W189" s="206">
        <v>26111</v>
      </c>
      <c r="X189" s="206">
        <v>23173</v>
      </c>
      <c r="Y189" s="206">
        <v>380941</v>
      </c>
      <c r="Z189" s="206">
        <v>1969005</v>
      </c>
      <c r="AC189" s="205">
        <v>2007</v>
      </c>
      <c r="AD189" s="206" t="s">
        <v>11</v>
      </c>
      <c r="AE189" s="210" t="str">
        <f t="shared" si="33"/>
        <v>4</v>
      </c>
      <c r="AF189" s="210" t="str">
        <f t="shared" si="33"/>
        <v>1</v>
      </c>
      <c r="AG189" s="210" t="str">
        <f t="shared" si="33"/>
        <v>1</v>
      </c>
      <c r="AH189" s="210" t="str">
        <f t="shared" si="33"/>
        <v>2</v>
      </c>
      <c r="AI189" s="210" t="str">
        <f t="shared" si="33"/>
        <v>3</v>
      </c>
      <c r="AJ189" s="210" t="str">
        <f t="shared" si="33"/>
        <v>3</v>
      </c>
      <c r="AK189" s="210" t="str">
        <f t="shared" si="33"/>
        <v>4</v>
      </c>
      <c r="AL189" s="210" t="str">
        <f t="shared" si="33"/>
        <v>4</v>
      </c>
      <c r="AM189" s="210" t="str">
        <f t="shared" si="33"/>
        <v>5</v>
      </c>
      <c r="AN189" s="210" t="str">
        <f t="shared" si="33"/>
        <v>8</v>
      </c>
      <c r="AO189" s="210" t="str">
        <f t="shared" si="33"/>
        <v>1</v>
      </c>
      <c r="AP189" s="210" t="str">
        <f t="shared" si="33"/>
        <v>1</v>
      </c>
      <c r="AQ189" s="210" t="str">
        <f t="shared" si="33"/>
        <v>2</v>
      </c>
      <c r="AR189" s="210" t="str">
        <f t="shared" si="35"/>
        <v>1</v>
      </c>
      <c r="AS189" s="210" t="str">
        <f t="shared" si="35"/>
        <v>1</v>
      </c>
      <c r="AT189" s="210" t="str">
        <f t="shared" si="35"/>
        <v>7</v>
      </c>
      <c r="AU189" s="210" t="str">
        <f t="shared" si="35"/>
        <v>3</v>
      </c>
      <c r="AV189" s="210" t="str">
        <f t="shared" si="35"/>
        <v>2</v>
      </c>
      <c r="AW189" s="210" t="str">
        <f t="shared" si="35"/>
        <v>2</v>
      </c>
      <c r="AX189" s="210" t="str">
        <f t="shared" si="34"/>
        <v>3</v>
      </c>
      <c r="AY189" s="210" t="str">
        <f t="shared" si="34"/>
        <v>2</v>
      </c>
      <c r="AZ189" s="210" t="str">
        <f t="shared" si="34"/>
        <v>2</v>
      </c>
      <c r="BA189" s="210" t="str">
        <f t="shared" si="34"/>
        <v>3</v>
      </c>
      <c r="BB189" s="208"/>
    </row>
    <row r="190" spans="1:54" x14ac:dyDescent="0.2">
      <c r="A190" s="205">
        <v>2008</v>
      </c>
      <c r="B190" s="206" t="s">
        <v>12</v>
      </c>
      <c r="C190" s="206">
        <v>404947</v>
      </c>
      <c r="D190" s="206">
        <v>12054</v>
      </c>
      <c r="E190" s="206">
        <v>9588</v>
      </c>
      <c r="F190" s="206">
        <v>19322</v>
      </c>
      <c r="G190" s="206">
        <v>33176</v>
      </c>
      <c r="H190" s="206">
        <v>32239</v>
      </c>
      <c r="I190" s="206">
        <v>44871</v>
      </c>
      <c r="J190" s="206">
        <v>42482</v>
      </c>
      <c r="K190" s="206">
        <v>54182</v>
      </c>
      <c r="L190" s="206">
        <v>81762</v>
      </c>
      <c r="M190" s="206">
        <v>169706</v>
      </c>
      <c r="N190" s="206">
        <v>168936</v>
      </c>
      <c r="O190" s="206">
        <v>28747</v>
      </c>
      <c r="P190" s="206">
        <v>14051</v>
      </c>
      <c r="Q190" s="206">
        <v>113576</v>
      </c>
      <c r="R190" s="206">
        <v>70485</v>
      </c>
      <c r="S190" s="206">
        <v>36585</v>
      </c>
      <c r="T190" s="206">
        <v>21409</v>
      </c>
      <c r="U190" s="206">
        <v>24514</v>
      </c>
      <c r="V190" s="206">
        <v>31746</v>
      </c>
      <c r="W190" s="206">
        <v>44872</v>
      </c>
      <c r="X190" s="206">
        <v>17227</v>
      </c>
      <c r="Y190" s="206">
        <v>335472</v>
      </c>
      <c r="Z190" s="206">
        <v>1811949</v>
      </c>
      <c r="AC190" s="205">
        <v>2008</v>
      </c>
      <c r="AD190" s="206" t="s">
        <v>12</v>
      </c>
      <c r="AE190" s="210" t="str">
        <f t="shared" si="33"/>
        <v>4</v>
      </c>
      <c r="AF190" s="210" t="str">
        <f t="shared" si="33"/>
        <v>1</v>
      </c>
      <c r="AG190" s="210" t="str">
        <f t="shared" si="33"/>
        <v>9</v>
      </c>
      <c r="AH190" s="210" t="str">
        <f t="shared" si="33"/>
        <v>1</v>
      </c>
      <c r="AI190" s="210" t="str">
        <f t="shared" si="33"/>
        <v>3</v>
      </c>
      <c r="AJ190" s="210" t="str">
        <f t="shared" si="33"/>
        <v>3</v>
      </c>
      <c r="AK190" s="210" t="str">
        <f t="shared" si="33"/>
        <v>4</v>
      </c>
      <c r="AL190" s="210" t="str">
        <f t="shared" si="33"/>
        <v>4</v>
      </c>
      <c r="AM190" s="210" t="str">
        <f t="shared" si="33"/>
        <v>5</v>
      </c>
      <c r="AN190" s="210" t="str">
        <f t="shared" si="33"/>
        <v>8</v>
      </c>
      <c r="AO190" s="210" t="str">
        <f t="shared" si="33"/>
        <v>1</v>
      </c>
      <c r="AP190" s="210" t="str">
        <f t="shared" si="33"/>
        <v>1</v>
      </c>
      <c r="AQ190" s="210" t="str">
        <f t="shared" si="33"/>
        <v>2</v>
      </c>
      <c r="AR190" s="210" t="str">
        <f t="shared" si="35"/>
        <v>1</v>
      </c>
      <c r="AS190" s="210" t="str">
        <f t="shared" si="35"/>
        <v>1</v>
      </c>
      <c r="AT190" s="210" t="str">
        <f t="shared" si="35"/>
        <v>7</v>
      </c>
      <c r="AU190" s="210" t="str">
        <f t="shared" si="35"/>
        <v>3</v>
      </c>
      <c r="AV190" s="210" t="str">
        <f t="shared" si="35"/>
        <v>2</v>
      </c>
      <c r="AW190" s="210" t="str">
        <f t="shared" si="35"/>
        <v>2</v>
      </c>
      <c r="AX190" s="210" t="str">
        <f t="shared" si="34"/>
        <v>3</v>
      </c>
      <c r="AY190" s="210" t="str">
        <f t="shared" si="34"/>
        <v>4</v>
      </c>
      <c r="AZ190" s="210" t="str">
        <f t="shared" si="34"/>
        <v>1</v>
      </c>
      <c r="BA190" s="210" t="str">
        <f t="shared" si="34"/>
        <v>3</v>
      </c>
      <c r="BB190" s="208"/>
    </row>
    <row r="191" spans="1:54" x14ac:dyDescent="0.2">
      <c r="A191" s="205">
        <v>2008</v>
      </c>
      <c r="B191" s="206" t="s">
        <v>13</v>
      </c>
      <c r="C191" s="206">
        <v>409683</v>
      </c>
      <c r="D191" s="206">
        <v>12040</v>
      </c>
      <c r="E191" s="206">
        <v>10563</v>
      </c>
      <c r="F191" s="206">
        <v>20522</v>
      </c>
      <c r="G191" s="206">
        <v>34808</v>
      </c>
      <c r="H191" s="206">
        <v>34144</v>
      </c>
      <c r="I191" s="206">
        <v>45336</v>
      </c>
      <c r="J191" s="206">
        <v>44590</v>
      </c>
      <c r="K191" s="206">
        <v>56933</v>
      </c>
      <c r="L191" s="206">
        <v>84564</v>
      </c>
      <c r="M191" s="206">
        <v>172962</v>
      </c>
      <c r="N191" s="206">
        <v>177589</v>
      </c>
      <c r="O191" s="206">
        <v>29403</v>
      </c>
      <c r="P191" s="206">
        <v>14295</v>
      </c>
      <c r="Q191" s="206">
        <v>118658</v>
      </c>
      <c r="R191" s="206">
        <v>69788</v>
      </c>
      <c r="S191" s="206">
        <v>36370</v>
      </c>
      <c r="T191" s="206">
        <v>24061</v>
      </c>
      <c r="U191" s="206">
        <v>25069</v>
      </c>
      <c r="V191" s="206">
        <v>33124</v>
      </c>
      <c r="W191" s="206">
        <v>26118</v>
      </c>
      <c r="X191" s="206">
        <v>23189</v>
      </c>
      <c r="Y191" s="206">
        <v>339192</v>
      </c>
      <c r="Z191" s="206">
        <v>1843001</v>
      </c>
      <c r="AC191" s="205">
        <v>2008</v>
      </c>
      <c r="AD191" s="206" t="s">
        <v>13</v>
      </c>
      <c r="AE191" s="210" t="str">
        <f t="shared" si="33"/>
        <v>4</v>
      </c>
      <c r="AF191" s="210" t="str">
        <f t="shared" si="33"/>
        <v>1</v>
      </c>
      <c r="AG191" s="210" t="str">
        <f t="shared" si="33"/>
        <v>1</v>
      </c>
      <c r="AH191" s="210" t="str">
        <f t="shared" si="33"/>
        <v>2</v>
      </c>
      <c r="AI191" s="210" t="str">
        <f t="shared" si="33"/>
        <v>3</v>
      </c>
      <c r="AJ191" s="210" t="str">
        <f t="shared" si="33"/>
        <v>3</v>
      </c>
      <c r="AK191" s="210" t="str">
        <f t="shared" si="33"/>
        <v>4</v>
      </c>
      <c r="AL191" s="210" t="str">
        <f t="shared" si="33"/>
        <v>4</v>
      </c>
      <c r="AM191" s="210" t="str">
        <f t="shared" si="33"/>
        <v>5</v>
      </c>
      <c r="AN191" s="210" t="str">
        <f t="shared" si="33"/>
        <v>8</v>
      </c>
      <c r="AO191" s="210" t="str">
        <f t="shared" si="33"/>
        <v>1</v>
      </c>
      <c r="AP191" s="210" t="str">
        <f t="shared" si="33"/>
        <v>1</v>
      </c>
      <c r="AQ191" s="210" t="str">
        <f t="shared" si="33"/>
        <v>2</v>
      </c>
      <c r="AR191" s="210" t="str">
        <f t="shared" si="35"/>
        <v>1</v>
      </c>
      <c r="AS191" s="210" t="str">
        <f t="shared" si="35"/>
        <v>1</v>
      </c>
      <c r="AT191" s="210" t="str">
        <f t="shared" si="35"/>
        <v>6</v>
      </c>
      <c r="AU191" s="210" t="str">
        <f t="shared" si="35"/>
        <v>3</v>
      </c>
      <c r="AV191" s="210" t="str">
        <f t="shared" si="35"/>
        <v>2</v>
      </c>
      <c r="AW191" s="210" t="str">
        <f t="shared" si="35"/>
        <v>2</v>
      </c>
      <c r="AX191" s="210" t="str">
        <f t="shared" si="34"/>
        <v>3</v>
      </c>
      <c r="AY191" s="210" t="str">
        <f t="shared" si="34"/>
        <v>2</v>
      </c>
      <c r="AZ191" s="210" t="str">
        <f t="shared" si="34"/>
        <v>2</v>
      </c>
      <c r="BA191" s="210" t="str">
        <f t="shared" si="34"/>
        <v>3</v>
      </c>
      <c r="BB191" s="208"/>
    </row>
    <row r="192" spans="1:54" x14ac:dyDescent="0.2">
      <c r="A192" s="205">
        <v>2008</v>
      </c>
      <c r="B192" s="206" t="s">
        <v>14</v>
      </c>
      <c r="C192" s="206">
        <v>451372</v>
      </c>
      <c r="D192" s="206">
        <v>12706</v>
      </c>
      <c r="E192" s="206">
        <v>11495</v>
      </c>
      <c r="F192" s="206">
        <v>21861</v>
      </c>
      <c r="G192" s="206">
        <v>35584</v>
      </c>
      <c r="H192" s="206">
        <v>36177</v>
      </c>
      <c r="I192" s="206">
        <v>44181</v>
      </c>
      <c r="J192" s="206">
        <v>48555</v>
      </c>
      <c r="K192" s="206">
        <v>57066</v>
      </c>
      <c r="L192" s="206">
        <v>84826</v>
      </c>
      <c r="M192" s="206">
        <v>184073</v>
      </c>
      <c r="N192" s="206">
        <v>187788</v>
      </c>
      <c r="O192" s="206">
        <v>30716</v>
      </c>
      <c r="P192" s="206">
        <v>15339</v>
      </c>
      <c r="Q192" s="206">
        <v>126431</v>
      </c>
      <c r="R192" s="206">
        <v>74263</v>
      </c>
      <c r="S192" s="206">
        <v>36155</v>
      </c>
      <c r="T192" s="206">
        <v>24145</v>
      </c>
      <c r="U192" s="206">
        <v>26881</v>
      </c>
      <c r="V192" s="206">
        <v>34434</v>
      </c>
      <c r="W192" s="206">
        <v>27220</v>
      </c>
      <c r="X192" s="206">
        <v>22677</v>
      </c>
      <c r="Y192" s="206">
        <v>357411</v>
      </c>
      <c r="Z192" s="206">
        <v>1951356</v>
      </c>
      <c r="AC192" s="205">
        <v>2008</v>
      </c>
      <c r="AD192" s="206" t="s">
        <v>14</v>
      </c>
      <c r="AE192" s="210" t="str">
        <f t="shared" si="33"/>
        <v>4</v>
      </c>
      <c r="AF192" s="210" t="str">
        <f t="shared" si="33"/>
        <v>1</v>
      </c>
      <c r="AG192" s="210" t="str">
        <f t="shared" si="33"/>
        <v>1</v>
      </c>
      <c r="AH192" s="210" t="str">
        <f t="shared" si="33"/>
        <v>2</v>
      </c>
      <c r="AI192" s="210" t="str">
        <f t="shared" si="33"/>
        <v>3</v>
      </c>
      <c r="AJ192" s="210" t="str">
        <f t="shared" si="33"/>
        <v>3</v>
      </c>
      <c r="AK192" s="210" t="str">
        <f t="shared" si="33"/>
        <v>4</v>
      </c>
      <c r="AL192" s="210" t="str">
        <f t="shared" si="33"/>
        <v>4</v>
      </c>
      <c r="AM192" s="210" t="str">
        <f t="shared" si="33"/>
        <v>5</v>
      </c>
      <c r="AN192" s="210" t="str">
        <f t="shared" si="33"/>
        <v>8</v>
      </c>
      <c r="AO192" s="210" t="str">
        <f t="shared" si="33"/>
        <v>1</v>
      </c>
      <c r="AP192" s="210" t="str">
        <f t="shared" si="33"/>
        <v>1</v>
      </c>
      <c r="AQ192" s="210" t="str">
        <f t="shared" si="33"/>
        <v>3</v>
      </c>
      <c r="AR192" s="210" t="str">
        <f t="shared" si="35"/>
        <v>1</v>
      </c>
      <c r="AS192" s="210" t="str">
        <f t="shared" si="35"/>
        <v>1</v>
      </c>
      <c r="AT192" s="210" t="str">
        <f t="shared" si="35"/>
        <v>7</v>
      </c>
      <c r="AU192" s="210" t="str">
        <f t="shared" si="35"/>
        <v>3</v>
      </c>
      <c r="AV192" s="210" t="str">
        <f t="shared" si="35"/>
        <v>2</v>
      </c>
      <c r="AW192" s="210" t="str">
        <f t="shared" si="35"/>
        <v>2</v>
      </c>
      <c r="AX192" s="210" t="str">
        <f t="shared" si="34"/>
        <v>3</v>
      </c>
      <c r="AY192" s="210" t="str">
        <f t="shared" si="34"/>
        <v>2</v>
      </c>
      <c r="AZ192" s="210" t="str">
        <f t="shared" si="34"/>
        <v>2</v>
      </c>
      <c r="BA192" s="210" t="str">
        <f t="shared" si="34"/>
        <v>3</v>
      </c>
      <c r="BB192" s="208"/>
    </row>
    <row r="193" spans="1:54" x14ac:dyDescent="0.2">
      <c r="A193" s="205">
        <v>2008</v>
      </c>
      <c r="B193" s="206" t="s">
        <v>15</v>
      </c>
      <c r="C193" s="206">
        <v>489292</v>
      </c>
      <c r="D193" s="206">
        <v>13710</v>
      </c>
      <c r="E193" s="206">
        <v>15170</v>
      </c>
      <c r="F193" s="206">
        <v>24166</v>
      </c>
      <c r="G193" s="206">
        <v>40073</v>
      </c>
      <c r="H193" s="206">
        <v>42055</v>
      </c>
      <c r="I193" s="206">
        <v>49685</v>
      </c>
      <c r="J193" s="206">
        <v>52072</v>
      </c>
      <c r="K193" s="206">
        <v>64922</v>
      </c>
      <c r="L193" s="206">
        <v>95301</v>
      </c>
      <c r="M193" s="206">
        <v>203104</v>
      </c>
      <c r="N193" s="206">
        <v>207767</v>
      </c>
      <c r="O193" s="206">
        <v>33800</v>
      </c>
      <c r="P193" s="206">
        <v>16284</v>
      </c>
      <c r="Q193" s="206">
        <v>145171</v>
      </c>
      <c r="R193" s="206">
        <v>86462</v>
      </c>
      <c r="S193" s="206">
        <v>40285</v>
      </c>
      <c r="T193" s="206">
        <v>25322</v>
      </c>
      <c r="U193" s="206">
        <v>32195</v>
      </c>
      <c r="V193" s="206">
        <v>40018</v>
      </c>
      <c r="W193" s="206">
        <v>30969</v>
      </c>
      <c r="X193" s="206">
        <v>26173</v>
      </c>
      <c r="Y193" s="206">
        <v>398705</v>
      </c>
      <c r="Z193" s="206">
        <v>2172701</v>
      </c>
      <c r="AC193" s="205">
        <v>2008</v>
      </c>
      <c r="AD193" s="206" t="s">
        <v>15</v>
      </c>
      <c r="AE193" s="210" t="str">
        <f t="shared" si="33"/>
        <v>4</v>
      </c>
      <c r="AF193" s="210" t="str">
        <f t="shared" si="33"/>
        <v>1</v>
      </c>
      <c r="AG193" s="210" t="str">
        <f t="shared" si="33"/>
        <v>1</v>
      </c>
      <c r="AH193" s="210" t="str">
        <f t="shared" si="33"/>
        <v>2</v>
      </c>
      <c r="AI193" s="210" t="str">
        <f t="shared" si="33"/>
        <v>4</v>
      </c>
      <c r="AJ193" s="210" t="str">
        <f t="shared" si="33"/>
        <v>4</v>
      </c>
      <c r="AK193" s="210" t="str">
        <f t="shared" si="33"/>
        <v>4</v>
      </c>
      <c r="AL193" s="210" t="str">
        <f t="shared" si="33"/>
        <v>5</v>
      </c>
      <c r="AM193" s="210" t="str">
        <f t="shared" si="33"/>
        <v>6</v>
      </c>
      <c r="AN193" s="210" t="str">
        <f t="shared" si="33"/>
        <v>9</v>
      </c>
      <c r="AO193" s="210" t="str">
        <f t="shared" si="33"/>
        <v>2</v>
      </c>
      <c r="AP193" s="210" t="str">
        <f t="shared" si="33"/>
        <v>2</v>
      </c>
      <c r="AQ193" s="210" t="str">
        <f t="shared" si="33"/>
        <v>3</v>
      </c>
      <c r="AR193" s="210" t="str">
        <f t="shared" si="35"/>
        <v>1</v>
      </c>
      <c r="AS193" s="210" t="str">
        <f t="shared" si="35"/>
        <v>1</v>
      </c>
      <c r="AT193" s="210" t="str">
        <f t="shared" si="35"/>
        <v>8</v>
      </c>
      <c r="AU193" s="210" t="str">
        <f t="shared" si="35"/>
        <v>4</v>
      </c>
      <c r="AV193" s="210" t="str">
        <f t="shared" si="35"/>
        <v>2</v>
      </c>
      <c r="AW193" s="210" t="str">
        <f t="shared" si="35"/>
        <v>3</v>
      </c>
      <c r="AX193" s="210" t="str">
        <f t="shared" si="34"/>
        <v>4</v>
      </c>
      <c r="AY193" s="210" t="str">
        <f t="shared" si="34"/>
        <v>3</v>
      </c>
      <c r="AZ193" s="210" t="str">
        <f t="shared" si="34"/>
        <v>2</v>
      </c>
      <c r="BA193" s="210" t="str">
        <f t="shared" si="34"/>
        <v>3</v>
      </c>
      <c r="BB193" s="208"/>
    </row>
    <row r="194" spans="1:54" x14ac:dyDescent="0.2">
      <c r="A194" s="205">
        <v>2008</v>
      </c>
      <c r="B194" s="206" t="s">
        <v>4</v>
      </c>
      <c r="C194" s="206">
        <v>496275</v>
      </c>
      <c r="D194" s="206">
        <v>12624</v>
      </c>
      <c r="E194" s="206">
        <v>13960</v>
      </c>
      <c r="F194" s="206">
        <v>23388</v>
      </c>
      <c r="G194" s="206">
        <v>39956</v>
      </c>
      <c r="H194" s="206">
        <v>41883</v>
      </c>
      <c r="I194" s="206">
        <v>46853</v>
      </c>
      <c r="J194" s="206">
        <v>53239</v>
      </c>
      <c r="K194" s="206">
        <v>65379</v>
      </c>
      <c r="L194" s="206">
        <v>94348</v>
      </c>
      <c r="M194" s="206">
        <v>202341</v>
      </c>
      <c r="N194" s="206">
        <v>200906</v>
      </c>
      <c r="O194" s="206">
        <v>33591</v>
      </c>
      <c r="P194" s="206">
        <v>16374</v>
      </c>
      <c r="Q194" s="206">
        <v>142683</v>
      </c>
      <c r="R194" s="206">
        <v>85252</v>
      </c>
      <c r="S194" s="206">
        <v>40638</v>
      </c>
      <c r="T194" s="206">
        <v>24660</v>
      </c>
      <c r="U194" s="206">
        <v>29430</v>
      </c>
      <c r="V194" s="206">
        <v>38901</v>
      </c>
      <c r="W194" s="206">
        <v>28389</v>
      </c>
      <c r="X194" s="206">
        <v>25698</v>
      </c>
      <c r="Y194" s="206">
        <v>397246</v>
      </c>
      <c r="Z194" s="206">
        <v>2154014</v>
      </c>
      <c r="AC194" s="205">
        <v>2008</v>
      </c>
      <c r="AD194" s="206" t="s">
        <v>4</v>
      </c>
      <c r="AE194" s="210" t="str">
        <f t="shared" si="33"/>
        <v>4</v>
      </c>
      <c r="AF194" s="210" t="str">
        <f t="shared" si="33"/>
        <v>1</v>
      </c>
      <c r="AG194" s="210" t="str">
        <f t="shared" si="33"/>
        <v>1</v>
      </c>
      <c r="AH194" s="210" t="str">
        <f t="shared" si="33"/>
        <v>2</v>
      </c>
      <c r="AI194" s="210" t="str">
        <f t="shared" si="33"/>
        <v>3</v>
      </c>
      <c r="AJ194" s="210" t="str">
        <f t="shared" si="33"/>
        <v>4</v>
      </c>
      <c r="AK194" s="210" t="str">
        <f t="shared" si="33"/>
        <v>4</v>
      </c>
      <c r="AL194" s="210" t="str">
        <f t="shared" si="33"/>
        <v>5</v>
      </c>
      <c r="AM194" s="210" t="str">
        <f t="shared" si="33"/>
        <v>6</v>
      </c>
      <c r="AN194" s="210" t="str">
        <f t="shared" si="33"/>
        <v>9</v>
      </c>
      <c r="AO194" s="210" t="str">
        <f t="shared" si="33"/>
        <v>2</v>
      </c>
      <c r="AP194" s="210" t="str">
        <f t="shared" si="33"/>
        <v>2</v>
      </c>
      <c r="AQ194" s="210" t="str">
        <f t="shared" si="33"/>
        <v>3</v>
      </c>
      <c r="AR194" s="210" t="str">
        <f t="shared" si="35"/>
        <v>1</v>
      </c>
      <c r="AS194" s="210" t="str">
        <f t="shared" si="35"/>
        <v>1</v>
      </c>
      <c r="AT194" s="210" t="str">
        <f t="shared" si="35"/>
        <v>8</v>
      </c>
      <c r="AU194" s="210" t="str">
        <f t="shared" si="35"/>
        <v>4</v>
      </c>
      <c r="AV194" s="210" t="str">
        <f t="shared" si="35"/>
        <v>2</v>
      </c>
      <c r="AW194" s="210" t="str">
        <f t="shared" si="35"/>
        <v>2</v>
      </c>
      <c r="AX194" s="210" t="str">
        <f t="shared" si="34"/>
        <v>3</v>
      </c>
      <c r="AY194" s="210" t="str">
        <f t="shared" si="34"/>
        <v>2</v>
      </c>
      <c r="AZ194" s="210" t="str">
        <f t="shared" si="34"/>
        <v>2</v>
      </c>
      <c r="BA194" s="210" t="str">
        <f t="shared" si="34"/>
        <v>3</v>
      </c>
      <c r="BB194" s="208"/>
    </row>
    <row r="195" spans="1:54" x14ac:dyDescent="0.2">
      <c r="A195" s="205">
        <v>2008</v>
      </c>
      <c r="B195" s="206" t="s">
        <v>5</v>
      </c>
      <c r="C195" s="206">
        <v>454571</v>
      </c>
      <c r="D195" s="206">
        <v>11601</v>
      </c>
      <c r="E195" s="206">
        <v>12073</v>
      </c>
      <c r="F195" s="206">
        <v>21093</v>
      </c>
      <c r="G195" s="206">
        <v>38652</v>
      </c>
      <c r="H195" s="206">
        <v>37586</v>
      </c>
      <c r="I195" s="206">
        <v>44589</v>
      </c>
      <c r="J195" s="206">
        <v>48543</v>
      </c>
      <c r="K195" s="206">
        <v>57547</v>
      </c>
      <c r="L195" s="206">
        <v>90528</v>
      </c>
      <c r="M195" s="206">
        <v>176340</v>
      </c>
      <c r="N195" s="206">
        <v>187043</v>
      </c>
      <c r="O195" s="206">
        <v>32848</v>
      </c>
      <c r="P195" s="206">
        <v>14507</v>
      </c>
      <c r="Q195" s="206">
        <v>129353</v>
      </c>
      <c r="R195" s="206">
        <v>78912</v>
      </c>
      <c r="S195" s="206">
        <v>37376</v>
      </c>
      <c r="T195" s="206">
        <v>21413</v>
      </c>
      <c r="U195" s="206">
        <v>26363</v>
      </c>
      <c r="V195" s="206">
        <v>35243</v>
      </c>
      <c r="W195" s="206">
        <v>24545</v>
      </c>
      <c r="X195" s="206">
        <v>24108</v>
      </c>
      <c r="Y195" s="206">
        <v>350563</v>
      </c>
      <c r="Z195" s="206">
        <v>1955397</v>
      </c>
      <c r="AC195" s="205">
        <v>2008</v>
      </c>
      <c r="AD195" s="206" t="s">
        <v>5</v>
      </c>
      <c r="AE195" s="210" t="str">
        <f t="shared" si="33"/>
        <v>4</v>
      </c>
      <c r="AF195" s="210" t="str">
        <f t="shared" si="33"/>
        <v>1</v>
      </c>
      <c r="AG195" s="210" t="str">
        <f t="shared" si="33"/>
        <v>1</v>
      </c>
      <c r="AH195" s="210" t="str">
        <f t="shared" si="33"/>
        <v>2</v>
      </c>
      <c r="AI195" s="210" t="str">
        <f t="shared" si="33"/>
        <v>3</v>
      </c>
      <c r="AJ195" s="210" t="str">
        <f t="shared" si="33"/>
        <v>3</v>
      </c>
      <c r="AK195" s="210" t="str">
        <f t="shared" si="33"/>
        <v>4</v>
      </c>
      <c r="AL195" s="210" t="str">
        <f t="shared" si="33"/>
        <v>4</v>
      </c>
      <c r="AM195" s="210" t="str">
        <f t="shared" si="33"/>
        <v>5</v>
      </c>
      <c r="AN195" s="210" t="str">
        <f t="shared" si="33"/>
        <v>9</v>
      </c>
      <c r="AO195" s="210" t="str">
        <f t="shared" si="33"/>
        <v>1</v>
      </c>
      <c r="AP195" s="210" t="str">
        <f t="shared" si="33"/>
        <v>1</v>
      </c>
      <c r="AQ195" s="210" t="str">
        <f t="shared" si="33"/>
        <v>3</v>
      </c>
      <c r="AR195" s="210" t="str">
        <f t="shared" si="35"/>
        <v>1</v>
      </c>
      <c r="AS195" s="210" t="str">
        <f t="shared" si="35"/>
        <v>1</v>
      </c>
      <c r="AT195" s="210" t="str">
        <f t="shared" si="35"/>
        <v>7</v>
      </c>
      <c r="AU195" s="210" t="str">
        <f t="shared" si="35"/>
        <v>3</v>
      </c>
      <c r="AV195" s="210" t="str">
        <f t="shared" si="35"/>
        <v>2</v>
      </c>
      <c r="AW195" s="210" t="str">
        <f t="shared" si="35"/>
        <v>2</v>
      </c>
      <c r="AX195" s="210" t="str">
        <f t="shared" si="34"/>
        <v>3</v>
      </c>
      <c r="AY195" s="210" t="str">
        <f t="shared" si="34"/>
        <v>2</v>
      </c>
      <c r="AZ195" s="210" t="str">
        <f t="shared" si="34"/>
        <v>2</v>
      </c>
      <c r="BA195" s="210" t="str">
        <f t="shared" si="34"/>
        <v>3</v>
      </c>
      <c r="BB195" s="208"/>
    </row>
    <row r="196" spans="1:54" x14ac:dyDescent="0.2">
      <c r="A196" s="205">
        <v>2008</v>
      </c>
      <c r="B196" s="206" t="s">
        <v>6</v>
      </c>
      <c r="C196" s="206">
        <v>477754</v>
      </c>
      <c r="D196" s="206">
        <v>12076</v>
      </c>
      <c r="E196" s="206">
        <v>10216</v>
      </c>
      <c r="F196" s="206">
        <v>21219</v>
      </c>
      <c r="G196" s="206">
        <v>42346</v>
      </c>
      <c r="H196" s="206">
        <v>39370</v>
      </c>
      <c r="I196" s="206">
        <v>46207</v>
      </c>
      <c r="J196" s="206">
        <v>51477</v>
      </c>
      <c r="K196" s="206">
        <v>62750</v>
      </c>
      <c r="L196" s="206">
        <v>96346</v>
      </c>
      <c r="M196" s="206">
        <v>195713</v>
      </c>
      <c r="N196" s="206">
        <v>201598</v>
      </c>
      <c r="O196" s="206">
        <v>37545</v>
      </c>
      <c r="P196" s="206">
        <v>15119</v>
      </c>
      <c r="Q196" s="206">
        <v>137252</v>
      </c>
      <c r="R196" s="206">
        <v>83717</v>
      </c>
      <c r="S196" s="206">
        <v>40807</v>
      </c>
      <c r="T196" s="206">
        <v>24175</v>
      </c>
      <c r="U196" s="206">
        <v>29391</v>
      </c>
      <c r="V196" s="206">
        <v>38187</v>
      </c>
      <c r="W196" s="206">
        <v>28538</v>
      </c>
      <c r="X196" s="206">
        <v>26257</v>
      </c>
      <c r="Y196" s="206">
        <v>397944</v>
      </c>
      <c r="Z196" s="206">
        <v>2116004</v>
      </c>
      <c r="AC196" s="205">
        <v>2008</v>
      </c>
      <c r="AD196" s="206" t="s">
        <v>6</v>
      </c>
      <c r="AE196" s="210" t="str">
        <f t="shared" si="33"/>
        <v>4</v>
      </c>
      <c r="AF196" s="210" t="str">
        <f t="shared" si="33"/>
        <v>1</v>
      </c>
      <c r="AG196" s="210" t="str">
        <f t="shared" si="33"/>
        <v>1</v>
      </c>
      <c r="AH196" s="210" t="str">
        <f t="shared" si="33"/>
        <v>2</v>
      </c>
      <c r="AI196" s="210" t="str">
        <f t="shared" si="33"/>
        <v>4</v>
      </c>
      <c r="AJ196" s="210" t="str">
        <f t="shared" si="33"/>
        <v>3</v>
      </c>
      <c r="AK196" s="210" t="str">
        <f t="shared" si="33"/>
        <v>4</v>
      </c>
      <c r="AL196" s="210" t="str">
        <f t="shared" si="33"/>
        <v>5</v>
      </c>
      <c r="AM196" s="210" t="str">
        <f t="shared" si="33"/>
        <v>6</v>
      </c>
      <c r="AN196" s="210" t="str">
        <f t="shared" si="33"/>
        <v>9</v>
      </c>
      <c r="AO196" s="210" t="str">
        <f t="shared" si="33"/>
        <v>1</v>
      </c>
      <c r="AP196" s="210" t="str">
        <f t="shared" si="33"/>
        <v>2</v>
      </c>
      <c r="AQ196" s="210" t="str">
        <f t="shared" si="33"/>
        <v>3</v>
      </c>
      <c r="AR196" s="210" t="str">
        <f t="shared" si="35"/>
        <v>1</v>
      </c>
      <c r="AS196" s="210" t="str">
        <f t="shared" si="35"/>
        <v>1</v>
      </c>
      <c r="AT196" s="210" t="str">
        <f t="shared" si="35"/>
        <v>8</v>
      </c>
      <c r="AU196" s="210" t="str">
        <f t="shared" si="35"/>
        <v>4</v>
      </c>
      <c r="AV196" s="210" t="str">
        <f t="shared" si="35"/>
        <v>2</v>
      </c>
      <c r="AW196" s="210" t="str">
        <f t="shared" si="35"/>
        <v>2</v>
      </c>
      <c r="AX196" s="210" t="str">
        <f t="shared" si="34"/>
        <v>3</v>
      </c>
      <c r="AY196" s="210" t="str">
        <f t="shared" si="34"/>
        <v>2</v>
      </c>
      <c r="AZ196" s="210" t="str">
        <f t="shared" si="34"/>
        <v>2</v>
      </c>
      <c r="BA196" s="210" t="str">
        <f t="shared" si="34"/>
        <v>3</v>
      </c>
      <c r="BB196" s="208"/>
    </row>
    <row r="197" spans="1:54" x14ac:dyDescent="0.2">
      <c r="A197" s="205">
        <v>2008</v>
      </c>
      <c r="B197" s="206" t="s">
        <v>7</v>
      </c>
      <c r="C197" s="206">
        <v>469092</v>
      </c>
      <c r="D197" s="206">
        <v>11123</v>
      </c>
      <c r="E197" s="206">
        <v>10606</v>
      </c>
      <c r="F197" s="206">
        <v>19624</v>
      </c>
      <c r="G197" s="206">
        <v>40109</v>
      </c>
      <c r="H197" s="206">
        <v>36728</v>
      </c>
      <c r="I197" s="206">
        <v>40912</v>
      </c>
      <c r="J197" s="206">
        <v>50116</v>
      </c>
      <c r="K197" s="206">
        <v>60976</v>
      </c>
      <c r="L197" s="206">
        <v>92119</v>
      </c>
      <c r="M197" s="206">
        <v>191211</v>
      </c>
      <c r="N197" s="206">
        <v>194118</v>
      </c>
      <c r="O197" s="206">
        <v>35870</v>
      </c>
      <c r="P197" s="206">
        <v>14128</v>
      </c>
      <c r="Q197" s="206">
        <v>131351</v>
      </c>
      <c r="R197" s="206">
        <v>81107</v>
      </c>
      <c r="S197" s="206">
        <v>39699</v>
      </c>
      <c r="T197" s="206">
        <v>21813</v>
      </c>
      <c r="U197" s="206">
        <v>27994</v>
      </c>
      <c r="V197" s="206">
        <v>37044</v>
      </c>
      <c r="W197" s="206">
        <v>28970</v>
      </c>
      <c r="X197" s="206">
        <v>23915</v>
      </c>
      <c r="Y197" s="206">
        <v>391267</v>
      </c>
      <c r="Z197" s="206">
        <v>2049892</v>
      </c>
      <c r="AC197" s="205">
        <v>2008</v>
      </c>
      <c r="AD197" s="206" t="s">
        <v>7</v>
      </c>
      <c r="AE197" s="210" t="str">
        <f t="shared" si="33"/>
        <v>4</v>
      </c>
      <c r="AF197" s="210" t="str">
        <f t="shared" si="33"/>
        <v>1</v>
      </c>
      <c r="AG197" s="210" t="str">
        <f t="shared" si="33"/>
        <v>1</v>
      </c>
      <c r="AH197" s="210" t="str">
        <f t="shared" si="33"/>
        <v>1</v>
      </c>
      <c r="AI197" s="210" t="str">
        <f t="shared" si="33"/>
        <v>4</v>
      </c>
      <c r="AJ197" s="210" t="str">
        <f t="shared" si="33"/>
        <v>3</v>
      </c>
      <c r="AK197" s="210" t="str">
        <f t="shared" si="33"/>
        <v>4</v>
      </c>
      <c r="AL197" s="210" t="str">
        <f t="shared" si="33"/>
        <v>5</v>
      </c>
      <c r="AM197" s="210" t="str">
        <f t="shared" si="33"/>
        <v>6</v>
      </c>
      <c r="AN197" s="210" t="str">
        <f t="shared" si="33"/>
        <v>9</v>
      </c>
      <c r="AO197" s="210" t="str">
        <f t="shared" si="33"/>
        <v>1</v>
      </c>
      <c r="AP197" s="210" t="str">
        <f t="shared" si="33"/>
        <v>1</v>
      </c>
      <c r="AQ197" s="210" t="str">
        <f t="shared" si="33"/>
        <v>3</v>
      </c>
      <c r="AR197" s="210" t="str">
        <f t="shared" si="35"/>
        <v>1</v>
      </c>
      <c r="AS197" s="210" t="str">
        <f t="shared" si="35"/>
        <v>1</v>
      </c>
      <c r="AT197" s="210" t="str">
        <f t="shared" si="35"/>
        <v>8</v>
      </c>
      <c r="AU197" s="210" t="str">
        <f t="shared" si="35"/>
        <v>3</v>
      </c>
      <c r="AV197" s="210" t="str">
        <f t="shared" si="35"/>
        <v>2</v>
      </c>
      <c r="AW197" s="210" t="str">
        <f t="shared" si="35"/>
        <v>2</v>
      </c>
      <c r="AX197" s="210" t="str">
        <f t="shared" si="34"/>
        <v>3</v>
      </c>
      <c r="AY197" s="210" t="str">
        <f t="shared" si="34"/>
        <v>2</v>
      </c>
      <c r="AZ197" s="210" t="str">
        <f t="shared" si="34"/>
        <v>2</v>
      </c>
      <c r="BA197" s="210" t="str">
        <f t="shared" si="34"/>
        <v>3</v>
      </c>
      <c r="BB197" s="208"/>
    </row>
    <row r="198" spans="1:54" x14ac:dyDescent="0.2">
      <c r="A198" s="205">
        <v>2008</v>
      </c>
      <c r="B198" s="206" t="s">
        <v>8</v>
      </c>
      <c r="C198" s="206">
        <v>500089</v>
      </c>
      <c r="D198" s="206">
        <v>12007</v>
      </c>
      <c r="E198" s="206">
        <v>12841</v>
      </c>
      <c r="F198" s="206">
        <v>20718</v>
      </c>
      <c r="G198" s="206">
        <v>39927</v>
      </c>
      <c r="H198" s="206">
        <v>39685</v>
      </c>
      <c r="I198" s="206">
        <v>44246</v>
      </c>
      <c r="J198" s="206">
        <v>49689</v>
      </c>
      <c r="K198" s="206">
        <v>63659</v>
      </c>
      <c r="L198" s="206">
        <v>96392</v>
      </c>
      <c r="M198" s="206">
        <v>188444</v>
      </c>
      <c r="N198" s="206">
        <v>194581</v>
      </c>
      <c r="O198" s="206">
        <v>38035</v>
      </c>
      <c r="P198" s="206">
        <v>14888</v>
      </c>
      <c r="Q198" s="206">
        <v>138215</v>
      </c>
      <c r="R198" s="206">
        <v>76681</v>
      </c>
      <c r="S198" s="206">
        <v>40744</v>
      </c>
      <c r="T198" s="206">
        <v>21765</v>
      </c>
      <c r="U198" s="206">
        <v>31649</v>
      </c>
      <c r="V198" s="206">
        <v>40157</v>
      </c>
      <c r="W198" s="206">
        <v>29118</v>
      </c>
      <c r="X198" s="206">
        <v>26746</v>
      </c>
      <c r="Y198" s="206">
        <v>396569</v>
      </c>
      <c r="Z198" s="206">
        <v>2116845</v>
      </c>
      <c r="AC198" s="205">
        <v>2008</v>
      </c>
      <c r="AD198" s="206" t="s">
        <v>8</v>
      </c>
      <c r="AE198" s="210" t="str">
        <f t="shared" si="33"/>
        <v>5</v>
      </c>
      <c r="AF198" s="210" t="str">
        <f t="shared" si="33"/>
        <v>1</v>
      </c>
      <c r="AG198" s="210" t="str">
        <f t="shared" si="33"/>
        <v>1</v>
      </c>
      <c r="AH198" s="210" t="str">
        <f t="shared" si="33"/>
        <v>2</v>
      </c>
      <c r="AI198" s="210" t="str">
        <f t="shared" si="33"/>
        <v>3</v>
      </c>
      <c r="AJ198" s="210" t="str">
        <f t="shared" si="33"/>
        <v>3</v>
      </c>
      <c r="AK198" s="210" t="str">
        <f t="shared" si="33"/>
        <v>4</v>
      </c>
      <c r="AL198" s="210" t="str">
        <f t="shared" si="33"/>
        <v>4</v>
      </c>
      <c r="AM198" s="210" t="str">
        <f t="shared" si="33"/>
        <v>6</v>
      </c>
      <c r="AN198" s="210" t="str">
        <f t="shared" si="33"/>
        <v>9</v>
      </c>
      <c r="AO198" s="210" t="str">
        <f t="shared" si="33"/>
        <v>1</v>
      </c>
      <c r="AP198" s="210" t="str">
        <f t="shared" si="33"/>
        <v>1</v>
      </c>
      <c r="AQ198" s="210" t="str">
        <f t="shared" si="33"/>
        <v>3</v>
      </c>
      <c r="AR198" s="210" t="str">
        <f t="shared" si="35"/>
        <v>1</v>
      </c>
      <c r="AS198" s="210" t="str">
        <f t="shared" si="35"/>
        <v>1</v>
      </c>
      <c r="AT198" s="210" t="str">
        <f t="shared" si="35"/>
        <v>7</v>
      </c>
      <c r="AU198" s="210" t="str">
        <f t="shared" si="35"/>
        <v>4</v>
      </c>
      <c r="AV198" s="210" t="str">
        <f t="shared" si="35"/>
        <v>2</v>
      </c>
      <c r="AW198" s="210" t="str">
        <f t="shared" si="35"/>
        <v>3</v>
      </c>
      <c r="AX198" s="210" t="str">
        <f t="shared" si="34"/>
        <v>4</v>
      </c>
      <c r="AY198" s="210" t="str">
        <f t="shared" si="34"/>
        <v>2</v>
      </c>
      <c r="AZ198" s="210" t="str">
        <f t="shared" si="34"/>
        <v>2</v>
      </c>
      <c r="BA198" s="210" t="str">
        <f t="shared" si="34"/>
        <v>3</v>
      </c>
      <c r="BB198" s="208"/>
    </row>
    <row r="199" spans="1:54" x14ac:dyDescent="0.2">
      <c r="A199" s="205">
        <v>2008</v>
      </c>
      <c r="B199" s="206" t="s">
        <v>9</v>
      </c>
      <c r="C199" s="206">
        <v>504584</v>
      </c>
      <c r="D199" s="206">
        <v>11589</v>
      </c>
      <c r="E199" s="206">
        <v>11413</v>
      </c>
      <c r="F199" s="206">
        <v>20516</v>
      </c>
      <c r="G199" s="206">
        <v>42999</v>
      </c>
      <c r="H199" s="206">
        <v>41192</v>
      </c>
      <c r="I199" s="206">
        <v>44112</v>
      </c>
      <c r="J199" s="206">
        <v>50288</v>
      </c>
      <c r="K199" s="206">
        <v>65949</v>
      </c>
      <c r="L199" s="206">
        <v>96729</v>
      </c>
      <c r="M199" s="206">
        <v>196363</v>
      </c>
      <c r="N199" s="206">
        <v>203657</v>
      </c>
      <c r="O199" s="206">
        <v>38801</v>
      </c>
      <c r="P199" s="206">
        <v>14915</v>
      </c>
      <c r="Q199" s="206">
        <v>141992</v>
      </c>
      <c r="R199" s="206">
        <v>78787</v>
      </c>
      <c r="S199" s="206">
        <v>41551</v>
      </c>
      <c r="T199" s="206">
        <v>21480</v>
      </c>
      <c r="U199" s="206">
        <v>30488</v>
      </c>
      <c r="V199" s="206">
        <v>39270</v>
      </c>
      <c r="W199" s="206">
        <v>29548</v>
      </c>
      <c r="X199" s="206">
        <v>24596</v>
      </c>
      <c r="Y199" s="206">
        <v>381072</v>
      </c>
      <c r="Z199" s="206">
        <v>2131891</v>
      </c>
      <c r="AC199" s="205">
        <v>2008</v>
      </c>
      <c r="AD199" s="206" t="s">
        <v>9</v>
      </c>
      <c r="AE199" s="210" t="str">
        <f t="shared" si="33"/>
        <v>5</v>
      </c>
      <c r="AF199" s="210" t="str">
        <f t="shared" si="33"/>
        <v>1</v>
      </c>
      <c r="AG199" s="210" t="str">
        <f t="shared" si="33"/>
        <v>1</v>
      </c>
      <c r="AH199" s="210" t="str">
        <f t="shared" si="33"/>
        <v>2</v>
      </c>
      <c r="AI199" s="210" t="str">
        <f t="shared" si="33"/>
        <v>4</v>
      </c>
      <c r="AJ199" s="210" t="str">
        <f t="shared" si="33"/>
        <v>4</v>
      </c>
      <c r="AK199" s="210" t="str">
        <f t="shared" si="33"/>
        <v>4</v>
      </c>
      <c r="AL199" s="210" t="str">
        <f t="shared" si="33"/>
        <v>5</v>
      </c>
      <c r="AM199" s="210" t="str">
        <f t="shared" si="33"/>
        <v>6</v>
      </c>
      <c r="AN199" s="210" t="str">
        <f t="shared" si="33"/>
        <v>9</v>
      </c>
      <c r="AO199" s="210" t="str">
        <f t="shared" si="33"/>
        <v>1</v>
      </c>
      <c r="AP199" s="210" t="str">
        <f t="shared" si="33"/>
        <v>2</v>
      </c>
      <c r="AQ199" s="210" t="str">
        <f t="shared" si="33"/>
        <v>3</v>
      </c>
      <c r="AR199" s="210" t="str">
        <f t="shared" si="35"/>
        <v>1</v>
      </c>
      <c r="AS199" s="210" t="str">
        <f t="shared" si="35"/>
        <v>1</v>
      </c>
      <c r="AT199" s="210" t="str">
        <f t="shared" si="35"/>
        <v>7</v>
      </c>
      <c r="AU199" s="210" t="str">
        <f t="shared" si="35"/>
        <v>4</v>
      </c>
      <c r="AV199" s="210" t="str">
        <f t="shared" si="35"/>
        <v>2</v>
      </c>
      <c r="AW199" s="210" t="str">
        <f t="shared" si="35"/>
        <v>3</v>
      </c>
      <c r="AX199" s="210" t="str">
        <f t="shared" si="34"/>
        <v>3</v>
      </c>
      <c r="AY199" s="210" t="str">
        <f t="shared" si="34"/>
        <v>2</v>
      </c>
      <c r="AZ199" s="210" t="str">
        <f t="shared" si="34"/>
        <v>2</v>
      </c>
      <c r="BA199" s="210" t="str">
        <f t="shared" si="34"/>
        <v>3</v>
      </c>
      <c r="BB199" s="208"/>
    </row>
    <row r="200" spans="1:54" x14ac:dyDescent="0.2">
      <c r="A200" s="205">
        <v>2008</v>
      </c>
      <c r="B200" s="206" t="s">
        <v>10</v>
      </c>
      <c r="C200" s="206">
        <v>466947</v>
      </c>
      <c r="D200" s="206">
        <v>10410</v>
      </c>
      <c r="E200" s="206">
        <v>9960</v>
      </c>
      <c r="F200" s="206">
        <v>20099</v>
      </c>
      <c r="G200" s="206">
        <v>38127</v>
      </c>
      <c r="H200" s="206">
        <v>36574</v>
      </c>
      <c r="I200" s="206">
        <v>39619</v>
      </c>
      <c r="J200" s="206">
        <v>49950</v>
      </c>
      <c r="K200" s="206">
        <v>60966</v>
      </c>
      <c r="L200" s="206">
        <v>90858</v>
      </c>
      <c r="M200" s="206">
        <v>178516</v>
      </c>
      <c r="N200" s="206">
        <v>190717</v>
      </c>
      <c r="O200" s="206">
        <v>36741</v>
      </c>
      <c r="P200" s="206">
        <v>12425</v>
      </c>
      <c r="Q200" s="206">
        <v>126594</v>
      </c>
      <c r="R200" s="206">
        <v>72632</v>
      </c>
      <c r="S200" s="206">
        <v>37492</v>
      </c>
      <c r="T200" s="206">
        <v>20435</v>
      </c>
      <c r="U200" s="206">
        <v>28077</v>
      </c>
      <c r="V200" s="206">
        <v>34646</v>
      </c>
      <c r="W200" s="206">
        <v>28316</v>
      </c>
      <c r="X200" s="206">
        <v>22753</v>
      </c>
      <c r="Y200" s="206">
        <v>372987</v>
      </c>
      <c r="Z200" s="206">
        <v>1985841</v>
      </c>
      <c r="AC200" s="205">
        <v>2008</v>
      </c>
      <c r="AD200" s="206" t="s">
        <v>10</v>
      </c>
      <c r="AE200" s="210" t="str">
        <f t="shared" si="33"/>
        <v>4</v>
      </c>
      <c r="AF200" s="210" t="str">
        <f t="shared" si="33"/>
        <v>1</v>
      </c>
      <c r="AG200" s="210" t="str">
        <f t="shared" si="33"/>
        <v>9</v>
      </c>
      <c r="AH200" s="210" t="str">
        <f t="shared" si="33"/>
        <v>2</v>
      </c>
      <c r="AI200" s="210" t="str">
        <f t="shared" si="33"/>
        <v>3</v>
      </c>
      <c r="AJ200" s="210" t="str">
        <f t="shared" si="33"/>
        <v>3</v>
      </c>
      <c r="AK200" s="210" t="str">
        <f t="shared" si="33"/>
        <v>3</v>
      </c>
      <c r="AL200" s="210" t="str">
        <f t="shared" si="33"/>
        <v>4</v>
      </c>
      <c r="AM200" s="210" t="str">
        <f t="shared" si="33"/>
        <v>6</v>
      </c>
      <c r="AN200" s="210" t="str">
        <f t="shared" si="33"/>
        <v>9</v>
      </c>
      <c r="AO200" s="210" t="str">
        <f t="shared" si="33"/>
        <v>1</v>
      </c>
      <c r="AP200" s="210" t="str">
        <f t="shared" si="33"/>
        <v>1</v>
      </c>
      <c r="AQ200" s="210" t="str">
        <f t="shared" si="33"/>
        <v>3</v>
      </c>
      <c r="AR200" s="210" t="str">
        <f t="shared" si="35"/>
        <v>1</v>
      </c>
      <c r="AS200" s="210" t="str">
        <f t="shared" si="35"/>
        <v>1</v>
      </c>
      <c r="AT200" s="210" t="str">
        <f t="shared" si="35"/>
        <v>7</v>
      </c>
      <c r="AU200" s="210" t="str">
        <f t="shared" si="35"/>
        <v>3</v>
      </c>
      <c r="AV200" s="210" t="str">
        <f t="shared" si="35"/>
        <v>2</v>
      </c>
      <c r="AW200" s="210" t="str">
        <f t="shared" si="35"/>
        <v>2</v>
      </c>
      <c r="AX200" s="210" t="str">
        <f t="shared" si="34"/>
        <v>3</v>
      </c>
      <c r="AY200" s="210" t="str">
        <f t="shared" si="34"/>
        <v>2</v>
      </c>
      <c r="AZ200" s="210" t="str">
        <f t="shared" si="34"/>
        <v>2</v>
      </c>
      <c r="BA200" s="210" t="str">
        <f t="shared" si="34"/>
        <v>3</v>
      </c>
      <c r="BB200" s="208"/>
    </row>
    <row r="201" spans="1:54" x14ac:dyDescent="0.2">
      <c r="A201" s="205">
        <v>2008</v>
      </c>
      <c r="B201" s="206" t="s">
        <v>11</v>
      </c>
      <c r="C201" s="206">
        <v>487911</v>
      </c>
      <c r="D201" s="206">
        <v>11137</v>
      </c>
      <c r="E201" s="206">
        <v>7713</v>
      </c>
      <c r="F201" s="206">
        <v>20142</v>
      </c>
      <c r="G201" s="206">
        <v>35361</v>
      </c>
      <c r="H201" s="206">
        <v>33666</v>
      </c>
      <c r="I201" s="206">
        <v>43418</v>
      </c>
      <c r="J201" s="206">
        <v>47260</v>
      </c>
      <c r="K201" s="206">
        <v>57582</v>
      </c>
      <c r="L201" s="206">
        <v>83454</v>
      </c>
      <c r="M201" s="206">
        <v>168487</v>
      </c>
      <c r="N201" s="206">
        <v>178668</v>
      </c>
      <c r="O201" s="206">
        <v>34337</v>
      </c>
      <c r="P201" s="206">
        <v>13589</v>
      </c>
      <c r="Q201" s="206">
        <v>118055</v>
      </c>
      <c r="R201" s="206">
        <v>69476</v>
      </c>
      <c r="S201" s="206">
        <v>19134</v>
      </c>
      <c r="T201" s="206">
        <v>19172</v>
      </c>
      <c r="U201" s="206">
        <v>26781</v>
      </c>
      <c r="V201" s="206">
        <v>32275</v>
      </c>
      <c r="W201" s="206">
        <v>25693</v>
      </c>
      <c r="X201" s="206">
        <v>22418</v>
      </c>
      <c r="Y201" s="206">
        <v>367503</v>
      </c>
      <c r="Z201" s="206">
        <v>1923232</v>
      </c>
      <c r="AC201" s="205">
        <v>2008</v>
      </c>
      <c r="AD201" s="206" t="s">
        <v>11</v>
      </c>
      <c r="AE201" s="210" t="str">
        <f t="shared" si="33"/>
        <v>4</v>
      </c>
      <c r="AF201" s="210" t="str">
        <f t="shared" si="33"/>
        <v>1</v>
      </c>
      <c r="AG201" s="210" t="str">
        <f t="shared" si="33"/>
        <v>7</v>
      </c>
      <c r="AH201" s="210" t="str">
        <f t="shared" si="33"/>
        <v>2</v>
      </c>
      <c r="AI201" s="210" t="str">
        <f t="shared" si="33"/>
        <v>3</v>
      </c>
      <c r="AJ201" s="210" t="str">
        <f t="shared" si="33"/>
        <v>3</v>
      </c>
      <c r="AK201" s="210" t="str">
        <f t="shared" si="33"/>
        <v>4</v>
      </c>
      <c r="AL201" s="210" t="str">
        <f t="shared" si="33"/>
        <v>4</v>
      </c>
      <c r="AM201" s="210" t="str">
        <f t="shared" si="33"/>
        <v>5</v>
      </c>
      <c r="AN201" s="210" t="str">
        <f t="shared" si="33"/>
        <v>8</v>
      </c>
      <c r="AO201" s="210" t="str">
        <f t="shared" si="33"/>
        <v>1</v>
      </c>
      <c r="AP201" s="210" t="str">
        <f t="shared" si="33"/>
        <v>1</v>
      </c>
      <c r="AQ201" s="210" t="str">
        <f t="shared" si="33"/>
        <v>3</v>
      </c>
      <c r="AR201" s="210" t="str">
        <f t="shared" si="35"/>
        <v>1</v>
      </c>
      <c r="AS201" s="210" t="str">
        <f t="shared" si="35"/>
        <v>1</v>
      </c>
      <c r="AT201" s="210" t="str">
        <f t="shared" si="35"/>
        <v>6</v>
      </c>
      <c r="AU201" s="210" t="str">
        <f t="shared" si="35"/>
        <v>1</v>
      </c>
      <c r="AV201" s="210" t="str">
        <f t="shared" si="35"/>
        <v>1</v>
      </c>
      <c r="AW201" s="210" t="str">
        <f t="shared" si="35"/>
        <v>2</v>
      </c>
      <c r="AX201" s="210" t="str">
        <f t="shared" si="34"/>
        <v>3</v>
      </c>
      <c r="AY201" s="210" t="str">
        <f t="shared" si="34"/>
        <v>2</v>
      </c>
      <c r="AZ201" s="210" t="str">
        <f t="shared" si="34"/>
        <v>2</v>
      </c>
      <c r="BA201" s="210" t="str">
        <f t="shared" si="34"/>
        <v>3</v>
      </c>
      <c r="BB201" s="208"/>
    </row>
    <row r="202" spans="1:54" x14ac:dyDescent="0.2">
      <c r="A202" s="205">
        <v>2009</v>
      </c>
      <c r="B202" s="206" t="s">
        <v>12</v>
      </c>
      <c r="C202" s="206">
        <v>406045</v>
      </c>
      <c r="D202" s="206">
        <v>9389</v>
      </c>
      <c r="E202" s="206">
        <v>6246</v>
      </c>
      <c r="F202" s="206">
        <v>17223</v>
      </c>
      <c r="G202" s="206">
        <v>30370</v>
      </c>
      <c r="H202" s="206">
        <v>27944</v>
      </c>
      <c r="I202" s="206">
        <v>37566</v>
      </c>
      <c r="J202" s="206">
        <v>41949</v>
      </c>
      <c r="K202" s="206">
        <v>50159</v>
      </c>
      <c r="L202" s="206">
        <v>77227</v>
      </c>
      <c r="M202" s="206">
        <v>148040</v>
      </c>
      <c r="N202" s="206">
        <v>155969</v>
      </c>
      <c r="O202" s="206">
        <v>32619</v>
      </c>
      <c r="P202" s="206">
        <v>12170</v>
      </c>
      <c r="Q202" s="206">
        <v>100844</v>
      </c>
      <c r="R202" s="206">
        <v>61687</v>
      </c>
      <c r="S202" s="206">
        <v>32883</v>
      </c>
      <c r="T202" s="206">
        <v>18263</v>
      </c>
      <c r="U202" s="206">
        <v>22601</v>
      </c>
      <c r="V202" s="206">
        <v>28485</v>
      </c>
      <c r="W202" s="206">
        <v>21547</v>
      </c>
      <c r="X202" s="206">
        <v>17909</v>
      </c>
      <c r="Y202" s="206">
        <v>318672</v>
      </c>
      <c r="Z202" s="206">
        <v>1675807</v>
      </c>
      <c r="AC202" s="205">
        <v>2009</v>
      </c>
      <c r="AD202" s="206" t="s">
        <v>12</v>
      </c>
      <c r="AE202" s="210" t="str">
        <f t="shared" si="33"/>
        <v>4</v>
      </c>
      <c r="AF202" s="210" t="str">
        <f t="shared" si="33"/>
        <v>9</v>
      </c>
      <c r="AG202" s="210" t="str">
        <f t="shared" si="33"/>
        <v>6</v>
      </c>
      <c r="AH202" s="210" t="str">
        <f t="shared" si="33"/>
        <v>1</v>
      </c>
      <c r="AI202" s="210" t="str">
        <f t="shared" si="33"/>
        <v>3</v>
      </c>
      <c r="AJ202" s="210" t="str">
        <f t="shared" si="33"/>
        <v>2</v>
      </c>
      <c r="AK202" s="210" t="str">
        <f t="shared" si="33"/>
        <v>3</v>
      </c>
      <c r="AL202" s="210" t="str">
        <f t="shared" si="33"/>
        <v>4</v>
      </c>
      <c r="AM202" s="210" t="str">
        <f t="shared" ref="AM202:AT241" si="36">+LEFT(K202,1)</f>
        <v>5</v>
      </c>
      <c r="AN202" s="210" t="str">
        <f t="shared" si="36"/>
        <v>7</v>
      </c>
      <c r="AO202" s="210" t="str">
        <f t="shared" si="36"/>
        <v>1</v>
      </c>
      <c r="AP202" s="210" t="str">
        <f t="shared" si="36"/>
        <v>1</v>
      </c>
      <c r="AQ202" s="210" t="str">
        <f t="shared" si="36"/>
        <v>3</v>
      </c>
      <c r="AR202" s="210" t="str">
        <f t="shared" si="35"/>
        <v>1</v>
      </c>
      <c r="AS202" s="210" t="str">
        <f t="shared" si="35"/>
        <v>1</v>
      </c>
      <c r="AT202" s="210" t="str">
        <f t="shared" si="35"/>
        <v>6</v>
      </c>
      <c r="AU202" s="210" t="str">
        <f t="shared" si="35"/>
        <v>3</v>
      </c>
      <c r="AV202" s="210" t="str">
        <f t="shared" si="35"/>
        <v>1</v>
      </c>
      <c r="AW202" s="210" t="str">
        <f t="shared" si="35"/>
        <v>2</v>
      </c>
      <c r="AX202" s="210" t="str">
        <f t="shared" si="34"/>
        <v>2</v>
      </c>
      <c r="AY202" s="210" t="str">
        <f t="shared" si="34"/>
        <v>2</v>
      </c>
      <c r="AZ202" s="210" t="str">
        <f t="shared" si="34"/>
        <v>1</v>
      </c>
      <c r="BA202" s="210" t="str">
        <f t="shared" si="34"/>
        <v>3</v>
      </c>
      <c r="BB202" s="208"/>
    </row>
    <row r="203" spans="1:54" x14ac:dyDescent="0.2">
      <c r="A203" s="205">
        <v>2009</v>
      </c>
      <c r="B203" s="206" t="s">
        <v>13</v>
      </c>
      <c r="C203" s="206">
        <v>418345</v>
      </c>
      <c r="D203" s="206">
        <v>9425</v>
      </c>
      <c r="E203" s="206">
        <v>7107</v>
      </c>
      <c r="F203" s="206">
        <v>17293</v>
      </c>
      <c r="G203" s="206">
        <v>29600</v>
      </c>
      <c r="H203" s="206">
        <v>28169</v>
      </c>
      <c r="I203" s="206">
        <v>37897</v>
      </c>
      <c r="J203" s="206">
        <v>41076</v>
      </c>
      <c r="K203" s="206">
        <v>49316</v>
      </c>
      <c r="L203" s="206">
        <v>73076</v>
      </c>
      <c r="M203" s="206">
        <v>143119</v>
      </c>
      <c r="N203" s="206">
        <v>150330</v>
      </c>
      <c r="O203" s="206">
        <v>30272</v>
      </c>
      <c r="P203" s="206">
        <v>11789</v>
      </c>
      <c r="Q203" s="206">
        <v>94986</v>
      </c>
      <c r="R203" s="206">
        <v>58433</v>
      </c>
      <c r="S203" s="206">
        <v>32602</v>
      </c>
      <c r="T203" s="206">
        <v>17806</v>
      </c>
      <c r="U203" s="206">
        <v>23037</v>
      </c>
      <c r="V203" s="206">
        <v>27784</v>
      </c>
      <c r="W203" s="206">
        <v>21384</v>
      </c>
      <c r="X203" s="206">
        <v>19016</v>
      </c>
      <c r="Y203" s="206">
        <v>308168</v>
      </c>
      <c r="Z203" s="206">
        <v>1650030</v>
      </c>
      <c r="AC203" s="205">
        <v>2009</v>
      </c>
      <c r="AD203" s="206" t="s">
        <v>13</v>
      </c>
      <c r="AE203" s="210" t="str">
        <f t="shared" ref="AE203:AL234" si="37">+LEFT(C203,1)</f>
        <v>4</v>
      </c>
      <c r="AF203" s="210" t="str">
        <f t="shared" si="37"/>
        <v>9</v>
      </c>
      <c r="AG203" s="210" t="str">
        <f t="shared" si="37"/>
        <v>7</v>
      </c>
      <c r="AH203" s="210" t="str">
        <f t="shared" si="37"/>
        <v>1</v>
      </c>
      <c r="AI203" s="210" t="str">
        <f t="shared" si="37"/>
        <v>2</v>
      </c>
      <c r="AJ203" s="210" t="str">
        <f t="shared" si="37"/>
        <v>2</v>
      </c>
      <c r="AK203" s="210" t="str">
        <f t="shared" si="37"/>
        <v>3</v>
      </c>
      <c r="AL203" s="210" t="str">
        <f t="shared" si="37"/>
        <v>4</v>
      </c>
      <c r="AM203" s="210" t="str">
        <f t="shared" si="36"/>
        <v>4</v>
      </c>
      <c r="AN203" s="210" t="str">
        <f t="shared" si="36"/>
        <v>7</v>
      </c>
      <c r="AO203" s="210" t="str">
        <f t="shared" si="36"/>
        <v>1</v>
      </c>
      <c r="AP203" s="210" t="str">
        <f t="shared" si="36"/>
        <v>1</v>
      </c>
      <c r="AQ203" s="210" t="str">
        <f t="shared" si="36"/>
        <v>3</v>
      </c>
      <c r="AR203" s="210" t="str">
        <f t="shared" si="35"/>
        <v>1</v>
      </c>
      <c r="AS203" s="210" t="str">
        <f t="shared" si="35"/>
        <v>9</v>
      </c>
      <c r="AT203" s="210" t="str">
        <f t="shared" si="35"/>
        <v>5</v>
      </c>
      <c r="AU203" s="210" t="str">
        <f t="shared" si="35"/>
        <v>3</v>
      </c>
      <c r="AV203" s="210" t="str">
        <f t="shared" si="35"/>
        <v>1</v>
      </c>
      <c r="AW203" s="210" t="str">
        <f t="shared" si="35"/>
        <v>2</v>
      </c>
      <c r="AX203" s="210" t="str">
        <f t="shared" si="34"/>
        <v>2</v>
      </c>
      <c r="AY203" s="210" t="str">
        <f t="shared" si="34"/>
        <v>2</v>
      </c>
      <c r="AZ203" s="210" t="str">
        <f t="shared" si="34"/>
        <v>1</v>
      </c>
      <c r="BA203" s="210" t="str">
        <f t="shared" si="34"/>
        <v>3</v>
      </c>
      <c r="BB203" s="208"/>
    </row>
    <row r="204" spans="1:54" x14ac:dyDescent="0.2">
      <c r="A204" s="205">
        <v>2009</v>
      </c>
      <c r="B204" s="206" t="s">
        <v>14</v>
      </c>
      <c r="C204" s="206">
        <v>496873</v>
      </c>
      <c r="D204" s="206">
        <v>10810</v>
      </c>
      <c r="E204" s="206">
        <v>8568</v>
      </c>
      <c r="F204" s="206">
        <v>20669</v>
      </c>
      <c r="G204" s="206">
        <v>33929</v>
      </c>
      <c r="H204" s="206">
        <v>36580</v>
      </c>
      <c r="I204" s="206">
        <v>40516</v>
      </c>
      <c r="J204" s="206">
        <v>48310</v>
      </c>
      <c r="K204" s="206">
        <v>58070</v>
      </c>
      <c r="L204" s="206">
        <v>85010</v>
      </c>
      <c r="M204" s="206">
        <v>171572</v>
      </c>
      <c r="N204" s="206">
        <v>180536</v>
      </c>
      <c r="O204" s="206">
        <v>34372</v>
      </c>
      <c r="P204" s="206">
        <v>13755</v>
      </c>
      <c r="Q204" s="206">
        <v>114220</v>
      </c>
      <c r="R204" s="206">
        <v>66149</v>
      </c>
      <c r="S204" s="206">
        <v>38017</v>
      </c>
      <c r="T204" s="206">
        <v>18155</v>
      </c>
      <c r="U204" s="206">
        <v>26289</v>
      </c>
      <c r="V204" s="206">
        <v>31856</v>
      </c>
      <c r="W204" s="206">
        <v>22633</v>
      </c>
      <c r="X204" s="206">
        <v>22589</v>
      </c>
      <c r="Y204" s="206">
        <v>345064</v>
      </c>
      <c r="Z204" s="206">
        <v>1924542</v>
      </c>
      <c r="AC204" s="205">
        <v>2009</v>
      </c>
      <c r="AD204" s="206" t="s">
        <v>14</v>
      </c>
      <c r="AE204" s="210" t="str">
        <f t="shared" si="37"/>
        <v>4</v>
      </c>
      <c r="AF204" s="210" t="str">
        <f t="shared" si="37"/>
        <v>1</v>
      </c>
      <c r="AG204" s="210" t="str">
        <f t="shared" si="37"/>
        <v>8</v>
      </c>
      <c r="AH204" s="210" t="str">
        <f t="shared" si="37"/>
        <v>2</v>
      </c>
      <c r="AI204" s="210" t="str">
        <f t="shared" si="37"/>
        <v>3</v>
      </c>
      <c r="AJ204" s="210" t="str">
        <f t="shared" si="37"/>
        <v>3</v>
      </c>
      <c r="AK204" s="210" t="str">
        <f t="shared" si="37"/>
        <v>4</v>
      </c>
      <c r="AL204" s="210" t="str">
        <f t="shared" si="37"/>
        <v>4</v>
      </c>
      <c r="AM204" s="210" t="str">
        <f t="shared" si="36"/>
        <v>5</v>
      </c>
      <c r="AN204" s="210" t="str">
        <f t="shared" si="36"/>
        <v>8</v>
      </c>
      <c r="AO204" s="210" t="str">
        <f t="shared" si="36"/>
        <v>1</v>
      </c>
      <c r="AP204" s="210" t="str">
        <f t="shared" si="36"/>
        <v>1</v>
      </c>
      <c r="AQ204" s="210" t="str">
        <f t="shared" si="36"/>
        <v>3</v>
      </c>
      <c r="AR204" s="210" t="str">
        <f t="shared" si="35"/>
        <v>1</v>
      </c>
      <c r="AS204" s="210" t="str">
        <f t="shared" si="35"/>
        <v>1</v>
      </c>
      <c r="AT204" s="210" t="str">
        <f t="shared" si="35"/>
        <v>6</v>
      </c>
      <c r="AU204" s="210" t="str">
        <f t="shared" si="35"/>
        <v>3</v>
      </c>
      <c r="AV204" s="210" t="str">
        <f t="shared" si="35"/>
        <v>1</v>
      </c>
      <c r="AW204" s="210" t="str">
        <f t="shared" si="35"/>
        <v>2</v>
      </c>
      <c r="AX204" s="210" t="str">
        <f t="shared" si="34"/>
        <v>3</v>
      </c>
      <c r="AY204" s="210" t="str">
        <f t="shared" si="34"/>
        <v>2</v>
      </c>
      <c r="AZ204" s="210" t="str">
        <f t="shared" si="34"/>
        <v>2</v>
      </c>
      <c r="BA204" s="210" t="str">
        <f t="shared" si="34"/>
        <v>3</v>
      </c>
      <c r="BB204" s="208"/>
    </row>
    <row r="205" spans="1:54" x14ac:dyDescent="0.2">
      <c r="A205" s="205">
        <v>2009</v>
      </c>
      <c r="B205" s="206" t="s">
        <v>15</v>
      </c>
      <c r="C205" s="206">
        <v>493598</v>
      </c>
      <c r="D205" s="206">
        <v>10836</v>
      </c>
      <c r="E205" s="206">
        <v>8823</v>
      </c>
      <c r="F205" s="206">
        <v>20058</v>
      </c>
      <c r="G205" s="206">
        <v>32722</v>
      </c>
      <c r="H205" s="206">
        <v>33958</v>
      </c>
      <c r="I205" s="206">
        <v>38162</v>
      </c>
      <c r="J205" s="206">
        <v>46062</v>
      </c>
      <c r="K205" s="206">
        <v>57803</v>
      </c>
      <c r="L205" s="206">
        <v>77504</v>
      </c>
      <c r="M205" s="206">
        <v>167807</v>
      </c>
      <c r="N205" s="206">
        <v>181165</v>
      </c>
      <c r="O205" s="206">
        <v>34260</v>
      </c>
      <c r="P205" s="206">
        <v>13689</v>
      </c>
      <c r="Q205" s="206">
        <v>116535</v>
      </c>
      <c r="R205" s="206">
        <v>64392</v>
      </c>
      <c r="S205" s="206">
        <v>36471</v>
      </c>
      <c r="T205" s="206">
        <v>17855</v>
      </c>
      <c r="U205" s="206">
        <v>24933</v>
      </c>
      <c r="V205" s="206">
        <v>30008</v>
      </c>
      <c r="W205" s="206">
        <v>20701</v>
      </c>
      <c r="X205" s="206">
        <v>21124</v>
      </c>
      <c r="Y205" s="206">
        <v>359108</v>
      </c>
      <c r="Z205" s="206">
        <v>1907574</v>
      </c>
      <c r="AC205" s="205">
        <v>2009</v>
      </c>
      <c r="AD205" s="206" t="s">
        <v>15</v>
      </c>
      <c r="AE205" s="210" t="str">
        <f t="shared" si="37"/>
        <v>4</v>
      </c>
      <c r="AF205" s="210" t="str">
        <f t="shared" si="37"/>
        <v>1</v>
      </c>
      <c r="AG205" s="210" t="str">
        <f t="shared" si="37"/>
        <v>8</v>
      </c>
      <c r="AH205" s="210" t="str">
        <f t="shared" si="37"/>
        <v>2</v>
      </c>
      <c r="AI205" s="210" t="str">
        <f t="shared" si="37"/>
        <v>3</v>
      </c>
      <c r="AJ205" s="210" t="str">
        <f t="shared" si="37"/>
        <v>3</v>
      </c>
      <c r="AK205" s="210" t="str">
        <f t="shared" si="37"/>
        <v>3</v>
      </c>
      <c r="AL205" s="210" t="str">
        <f t="shared" si="37"/>
        <v>4</v>
      </c>
      <c r="AM205" s="210" t="str">
        <f t="shared" si="36"/>
        <v>5</v>
      </c>
      <c r="AN205" s="210" t="str">
        <f t="shared" si="36"/>
        <v>7</v>
      </c>
      <c r="AO205" s="210" t="str">
        <f t="shared" si="36"/>
        <v>1</v>
      </c>
      <c r="AP205" s="210" t="str">
        <f t="shared" si="36"/>
        <v>1</v>
      </c>
      <c r="AQ205" s="210" t="str">
        <f t="shared" si="36"/>
        <v>3</v>
      </c>
      <c r="AR205" s="210" t="str">
        <f t="shared" si="35"/>
        <v>1</v>
      </c>
      <c r="AS205" s="210" t="str">
        <f t="shared" si="35"/>
        <v>1</v>
      </c>
      <c r="AT205" s="210" t="str">
        <f t="shared" si="35"/>
        <v>6</v>
      </c>
      <c r="AU205" s="210" t="str">
        <f t="shared" si="35"/>
        <v>3</v>
      </c>
      <c r="AV205" s="210" t="str">
        <f t="shared" si="35"/>
        <v>1</v>
      </c>
      <c r="AW205" s="210" t="str">
        <f t="shared" si="35"/>
        <v>2</v>
      </c>
      <c r="AX205" s="210" t="str">
        <f t="shared" si="34"/>
        <v>3</v>
      </c>
      <c r="AY205" s="210" t="str">
        <f t="shared" si="34"/>
        <v>2</v>
      </c>
      <c r="AZ205" s="210" t="str">
        <f t="shared" si="34"/>
        <v>2</v>
      </c>
      <c r="BA205" s="210" t="str">
        <f t="shared" si="34"/>
        <v>3</v>
      </c>
      <c r="BB205" s="208"/>
    </row>
    <row r="206" spans="1:54" x14ac:dyDescent="0.2">
      <c r="A206" s="205">
        <v>2009</v>
      </c>
      <c r="B206" s="206" t="s">
        <v>4</v>
      </c>
      <c r="C206" s="206">
        <v>491165</v>
      </c>
      <c r="D206" s="206">
        <v>10597</v>
      </c>
      <c r="E206" s="206">
        <v>8427</v>
      </c>
      <c r="F206" s="206">
        <v>19599</v>
      </c>
      <c r="G206" s="206">
        <v>33757</v>
      </c>
      <c r="H206" s="206">
        <v>34360</v>
      </c>
      <c r="I206" s="206">
        <v>38798</v>
      </c>
      <c r="J206" s="206">
        <v>46530</v>
      </c>
      <c r="K206" s="206">
        <v>56521</v>
      </c>
      <c r="L206" s="206">
        <v>81360</v>
      </c>
      <c r="M206" s="206">
        <v>167351</v>
      </c>
      <c r="N206" s="206">
        <v>179561</v>
      </c>
      <c r="O206" s="206">
        <v>33818</v>
      </c>
      <c r="P206" s="206">
        <v>13441</v>
      </c>
      <c r="Q206" s="206">
        <v>116422</v>
      </c>
      <c r="R206" s="206">
        <v>63268</v>
      </c>
      <c r="S206" s="206">
        <v>35282</v>
      </c>
      <c r="T206" s="206">
        <v>18811</v>
      </c>
      <c r="U206" s="206">
        <v>23728</v>
      </c>
      <c r="V206" s="206">
        <v>31432</v>
      </c>
      <c r="W206" s="206">
        <v>20975</v>
      </c>
      <c r="X206" s="206">
        <v>19923</v>
      </c>
      <c r="Y206" s="206">
        <v>356215</v>
      </c>
      <c r="Z206" s="206">
        <v>1901341</v>
      </c>
      <c r="AC206" s="205">
        <v>2009</v>
      </c>
      <c r="AD206" s="206" t="s">
        <v>4</v>
      </c>
      <c r="AE206" s="210" t="str">
        <f t="shared" si="37"/>
        <v>4</v>
      </c>
      <c r="AF206" s="210" t="str">
        <f t="shared" si="37"/>
        <v>1</v>
      </c>
      <c r="AG206" s="210" t="str">
        <f t="shared" si="37"/>
        <v>8</v>
      </c>
      <c r="AH206" s="210" t="str">
        <f t="shared" si="37"/>
        <v>1</v>
      </c>
      <c r="AI206" s="210" t="str">
        <f t="shared" si="37"/>
        <v>3</v>
      </c>
      <c r="AJ206" s="210" t="str">
        <f t="shared" si="37"/>
        <v>3</v>
      </c>
      <c r="AK206" s="210" t="str">
        <f t="shared" si="37"/>
        <v>3</v>
      </c>
      <c r="AL206" s="210" t="str">
        <f t="shared" si="37"/>
        <v>4</v>
      </c>
      <c r="AM206" s="210" t="str">
        <f t="shared" si="36"/>
        <v>5</v>
      </c>
      <c r="AN206" s="210" t="str">
        <f t="shared" si="36"/>
        <v>8</v>
      </c>
      <c r="AO206" s="210" t="str">
        <f t="shared" si="36"/>
        <v>1</v>
      </c>
      <c r="AP206" s="210" t="str">
        <f t="shared" si="36"/>
        <v>1</v>
      </c>
      <c r="AQ206" s="210" t="str">
        <f t="shared" si="36"/>
        <v>3</v>
      </c>
      <c r="AR206" s="210" t="str">
        <f t="shared" si="35"/>
        <v>1</v>
      </c>
      <c r="AS206" s="210" t="str">
        <f t="shared" si="35"/>
        <v>1</v>
      </c>
      <c r="AT206" s="210" t="str">
        <f t="shared" si="35"/>
        <v>6</v>
      </c>
      <c r="AU206" s="210" t="str">
        <f t="shared" si="35"/>
        <v>3</v>
      </c>
      <c r="AV206" s="210" t="str">
        <f t="shared" si="35"/>
        <v>1</v>
      </c>
      <c r="AW206" s="210" t="str">
        <f t="shared" si="35"/>
        <v>2</v>
      </c>
      <c r="AX206" s="210" t="str">
        <f t="shared" si="34"/>
        <v>3</v>
      </c>
      <c r="AY206" s="210" t="str">
        <f t="shared" si="34"/>
        <v>2</v>
      </c>
      <c r="AZ206" s="210" t="str">
        <f t="shared" si="34"/>
        <v>1</v>
      </c>
      <c r="BA206" s="210" t="str">
        <f t="shared" si="34"/>
        <v>3</v>
      </c>
      <c r="BB206" s="208"/>
    </row>
    <row r="207" spans="1:54" x14ac:dyDescent="0.2">
      <c r="A207" s="205">
        <v>2009</v>
      </c>
      <c r="B207" s="206" t="s">
        <v>5</v>
      </c>
      <c r="C207" s="206">
        <v>501017</v>
      </c>
      <c r="D207" s="206">
        <v>11700</v>
      </c>
      <c r="E207" s="206">
        <v>7967</v>
      </c>
      <c r="F207" s="206">
        <v>20027</v>
      </c>
      <c r="G207" s="206">
        <v>36929</v>
      </c>
      <c r="H207" s="206">
        <v>35946</v>
      </c>
      <c r="I207" s="206">
        <v>39451</v>
      </c>
      <c r="J207" s="206">
        <v>46996</v>
      </c>
      <c r="K207" s="206">
        <v>57998</v>
      </c>
      <c r="L207" s="206">
        <v>86762</v>
      </c>
      <c r="M207" s="206">
        <v>170529</v>
      </c>
      <c r="N207" s="206">
        <v>185347</v>
      </c>
      <c r="O207" s="206">
        <v>34954</v>
      </c>
      <c r="P207" s="206">
        <v>13487</v>
      </c>
      <c r="Q207" s="206">
        <v>121598</v>
      </c>
      <c r="R207" s="206">
        <v>67038</v>
      </c>
      <c r="S207" s="206">
        <v>36635</v>
      </c>
      <c r="T207" s="206">
        <v>18586</v>
      </c>
      <c r="U207" s="206">
        <v>25014</v>
      </c>
      <c r="V207" s="206">
        <v>31019</v>
      </c>
      <c r="W207" s="206">
        <v>21108</v>
      </c>
      <c r="X207" s="206">
        <v>22906</v>
      </c>
      <c r="Y207" s="206">
        <v>363956</v>
      </c>
      <c r="Z207" s="206">
        <v>1956970</v>
      </c>
      <c r="AC207" s="205">
        <v>2009</v>
      </c>
      <c r="AD207" s="206" t="s">
        <v>5</v>
      </c>
      <c r="AE207" s="210" t="str">
        <f t="shared" si="37"/>
        <v>5</v>
      </c>
      <c r="AF207" s="210" t="str">
        <f t="shared" si="37"/>
        <v>1</v>
      </c>
      <c r="AG207" s="210" t="str">
        <f t="shared" si="37"/>
        <v>7</v>
      </c>
      <c r="AH207" s="210" t="str">
        <f t="shared" si="37"/>
        <v>2</v>
      </c>
      <c r="AI207" s="210" t="str">
        <f t="shared" si="37"/>
        <v>3</v>
      </c>
      <c r="AJ207" s="210" t="str">
        <f t="shared" si="37"/>
        <v>3</v>
      </c>
      <c r="AK207" s="210" t="str">
        <f t="shared" si="37"/>
        <v>3</v>
      </c>
      <c r="AL207" s="210" t="str">
        <f t="shared" si="37"/>
        <v>4</v>
      </c>
      <c r="AM207" s="210" t="str">
        <f t="shared" si="36"/>
        <v>5</v>
      </c>
      <c r="AN207" s="210" t="str">
        <f t="shared" si="36"/>
        <v>8</v>
      </c>
      <c r="AO207" s="210" t="str">
        <f t="shared" si="36"/>
        <v>1</v>
      </c>
      <c r="AP207" s="210" t="str">
        <f t="shared" si="36"/>
        <v>1</v>
      </c>
      <c r="AQ207" s="210" t="str">
        <f t="shared" si="36"/>
        <v>3</v>
      </c>
      <c r="AR207" s="210" t="str">
        <f t="shared" si="35"/>
        <v>1</v>
      </c>
      <c r="AS207" s="210" t="str">
        <f t="shared" si="35"/>
        <v>1</v>
      </c>
      <c r="AT207" s="210" t="str">
        <f t="shared" si="35"/>
        <v>6</v>
      </c>
      <c r="AU207" s="210" t="str">
        <f t="shared" si="35"/>
        <v>3</v>
      </c>
      <c r="AV207" s="210" t="str">
        <f t="shared" si="35"/>
        <v>1</v>
      </c>
      <c r="AW207" s="210" t="str">
        <f t="shared" si="35"/>
        <v>2</v>
      </c>
      <c r="AX207" s="210" t="str">
        <f t="shared" si="34"/>
        <v>3</v>
      </c>
      <c r="AY207" s="210" t="str">
        <f t="shared" si="34"/>
        <v>2</v>
      </c>
      <c r="AZ207" s="210" t="str">
        <f t="shared" si="34"/>
        <v>2</v>
      </c>
      <c r="BA207" s="210" t="str">
        <f t="shared" si="34"/>
        <v>3</v>
      </c>
      <c r="BB207" s="208"/>
    </row>
    <row r="208" spans="1:54" x14ac:dyDescent="0.2">
      <c r="A208" s="205">
        <v>2009</v>
      </c>
      <c r="B208" s="206" t="s">
        <v>6</v>
      </c>
      <c r="C208" s="206">
        <v>460065</v>
      </c>
      <c r="D208" s="206">
        <v>10740</v>
      </c>
      <c r="E208" s="206">
        <v>5663</v>
      </c>
      <c r="F208" s="206">
        <v>17616</v>
      </c>
      <c r="G208" s="206">
        <v>36949</v>
      </c>
      <c r="H208" s="206">
        <v>29845</v>
      </c>
      <c r="I208" s="206">
        <v>38005</v>
      </c>
      <c r="J208" s="206">
        <v>38783</v>
      </c>
      <c r="K208" s="206">
        <v>49254</v>
      </c>
      <c r="L208" s="206">
        <v>75772</v>
      </c>
      <c r="M208" s="206">
        <v>149389</v>
      </c>
      <c r="N208" s="206">
        <v>162024</v>
      </c>
      <c r="O208" s="206">
        <v>32355</v>
      </c>
      <c r="P208" s="206">
        <v>11821</v>
      </c>
      <c r="Q208" s="206">
        <v>109073</v>
      </c>
      <c r="R208" s="206">
        <v>62840</v>
      </c>
      <c r="S208" s="206">
        <v>33685</v>
      </c>
      <c r="T208" s="206">
        <v>17287</v>
      </c>
      <c r="U208" s="206">
        <v>21839</v>
      </c>
      <c r="V208" s="206">
        <v>26756</v>
      </c>
      <c r="W208" s="206">
        <v>20718</v>
      </c>
      <c r="X208" s="206">
        <v>18717</v>
      </c>
      <c r="Y208" s="206">
        <v>352174</v>
      </c>
      <c r="Z208" s="206">
        <v>1781370</v>
      </c>
      <c r="AC208" s="205">
        <v>2009</v>
      </c>
      <c r="AD208" s="206" t="s">
        <v>6</v>
      </c>
      <c r="AE208" s="210" t="str">
        <f t="shared" si="37"/>
        <v>4</v>
      </c>
      <c r="AF208" s="210" t="str">
        <f t="shared" si="37"/>
        <v>1</v>
      </c>
      <c r="AG208" s="210" t="str">
        <f t="shared" si="37"/>
        <v>5</v>
      </c>
      <c r="AH208" s="210" t="str">
        <f t="shared" si="37"/>
        <v>1</v>
      </c>
      <c r="AI208" s="210" t="str">
        <f t="shared" si="37"/>
        <v>3</v>
      </c>
      <c r="AJ208" s="210" t="str">
        <f t="shared" si="37"/>
        <v>2</v>
      </c>
      <c r="AK208" s="210" t="str">
        <f t="shared" si="37"/>
        <v>3</v>
      </c>
      <c r="AL208" s="210" t="str">
        <f t="shared" si="37"/>
        <v>3</v>
      </c>
      <c r="AM208" s="210" t="str">
        <f t="shared" si="36"/>
        <v>4</v>
      </c>
      <c r="AN208" s="210" t="str">
        <f t="shared" si="36"/>
        <v>7</v>
      </c>
      <c r="AO208" s="210" t="str">
        <f t="shared" si="36"/>
        <v>1</v>
      </c>
      <c r="AP208" s="210" t="str">
        <f t="shared" si="36"/>
        <v>1</v>
      </c>
      <c r="AQ208" s="210" t="str">
        <f t="shared" si="36"/>
        <v>3</v>
      </c>
      <c r="AR208" s="210" t="str">
        <f t="shared" si="35"/>
        <v>1</v>
      </c>
      <c r="AS208" s="210" t="str">
        <f t="shared" si="35"/>
        <v>1</v>
      </c>
      <c r="AT208" s="210" t="str">
        <f t="shared" si="35"/>
        <v>6</v>
      </c>
      <c r="AU208" s="210" t="str">
        <f t="shared" si="35"/>
        <v>3</v>
      </c>
      <c r="AV208" s="210" t="str">
        <f t="shared" si="35"/>
        <v>1</v>
      </c>
      <c r="AW208" s="210" t="str">
        <f t="shared" si="35"/>
        <v>2</v>
      </c>
      <c r="AX208" s="210" t="str">
        <f t="shared" si="34"/>
        <v>2</v>
      </c>
      <c r="AY208" s="210" t="str">
        <f t="shared" si="34"/>
        <v>2</v>
      </c>
      <c r="AZ208" s="210" t="str">
        <f t="shared" si="34"/>
        <v>1</v>
      </c>
      <c r="BA208" s="210" t="str">
        <f t="shared" si="34"/>
        <v>3</v>
      </c>
      <c r="BB208" s="208"/>
    </row>
    <row r="209" spans="1:54" x14ac:dyDescent="0.2">
      <c r="A209" s="205">
        <v>2009</v>
      </c>
      <c r="B209" s="206" t="s">
        <v>7</v>
      </c>
      <c r="C209" s="206">
        <v>508944</v>
      </c>
      <c r="D209" s="206">
        <v>11148</v>
      </c>
      <c r="E209" s="206">
        <v>7170</v>
      </c>
      <c r="F209" s="206">
        <v>19344</v>
      </c>
      <c r="G209" s="206">
        <v>38822</v>
      </c>
      <c r="H209" s="206">
        <v>34973</v>
      </c>
      <c r="I209" s="206">
        <v>35030</v>
      </c>
      <c r="J209" s="206">
        <v>37126</v>
      </c>
      <c r="K209" s="206">
        <v>52576</v>
      </c>
      <c r="L209" s="206">
        <v>83297</v>
      </c>
      <c r="M209" s="206">
        <v>144366</v>
      </c>
      <c r="N209" s="206">
        <v>173903</v>
      </c>
      <c r="O209" s="206">
        <v>33716</v>
      </c>
      <c r="P209" s="206">
        <v>12881</v>
      </c>
      <c r="Q209" s="206">
        <v>115518</v>
      </c>
      <c r="R209" s="206">
        <v>64204</v>
      </c>
      <c r="S209" s="206">
        <v>35904</v>
      </c>
      <c r="T209" s="206">
        <v>17934</v>
      </c>
      <c r="U209" s="206">
        <v>23244</v>
      </c>
      <c r="V209" s="206">
        <v>28634</v>
      </c>
      <c r="W209" s="206">
        <v>20467</v>
      </c>
      <c r="X209" s="206">
        <v>21352</v>
      </c>
      <c r="Y209" s="206">
        <v>363075</v>
      </c>
      <c r="Z209" s="206">
        <v>1883628</v>
      </c>
      <c r="AC209" s="205">
        <v>2009</v>
      </c>
      <c r="AD209" s="206" t="s">
        <v>7</v>
      </c>
      <c r="AE209" s="210" t="str">
        <f t="shared" si="37"/>
        <v>5</v>
      </c>
      <c r="AF209" s="210" t="str">
        <f t="shared" si="37"/>
        <v>1</v>
      </c>
      <c r="AG209" s="210" t="str">
        <f t="shared" si="37"/>
        <v>7</v>
      </c>
      <c r="AH209" s="210" t="str">
        <f t="shared" si="37"/>
        <v>1</v>
      </c>
      <c r="AI209" s="210" t="str">
        <f t="shared" si="37"/>
        <v>3</v>
      </c>
      <c r="AJ209" s="210" t="str">
        <f t="shared" si="37"/>
        <v>3</v>
      </c>
      <c r="AK209" s="210" t="str">
        <f t="shared" si="37"/>
        <v>3</v>
      </c>
      <c r="AL209" s="210" t="str">
        <f t="shared" si="37"/>
        <v>3</v>
      </c>
      <c r="AM209" s="210" t="str">
        <f t="shared" si="36"/>
        <v>5</v>
      </c>
      <c r="AN209" s="210" t="str">
        <f t="shared" si="36"/>
        <v>8</v>
      </c>
      <c r="AO209" s="210" t="str">
        <f t="shared" si="36"/>
        <v>1</v>
      </c>
      <c r="AP209" s="210" t="str">
        <f t="shared" si="36"/>
        <v>1</v>
      </c>
      <c r="AQ209" s="210" t="str">
        <f t="shared" si="36"/>
        <v>3</v>
      </c>
      <c r="AR209" s="210" t="str">
        <f t="shared" si="35"/>
        <v>1</v>
      </c>
      <c r="AS209" s="210" t="str">
        <f t="shared" si="35"/>
        <v>1</v>
      </c>
      <c r="AT209" s="210" t="str">
        <f t="shared" si="35"/>
        <v>6</v>
      </c>
      <c r="AU209" s="210" t="str">
        <f t="shared" si="35"/>
        <v>3</v>
      </c>
      <c r="AV209" s="210" t="str">
        <f t="shared" si="35"/>
        <v>1</v>
      </c>
      <c r="AW209" s="210" t="str">
        <f t="shared" si="35"/>
        <v>2</v>
      </c>
      <c r="AX209" s="210" t="str">
        <f t="shared" si="34"/>
        <v>2</v>
      </c>
      <c r="AY209" s="210" t="str">
        <f t="shared" si="34"/>
        <v>2</v>
      </c>
      <c r="AZ209" s="210" t="str">
        <f t="shared" si="34"/>
        <v>2</v>
      </c>
      <c r="BA209" s="210" t="str">
        <f t="shared" si="34"/>
        <v>3</v>
      </c>
      <c r="BB209" s="208"/>
    </row>
    <row r="210" spans="1:54" x14ac:dyDescent="0.2">
      <c r="A210" s="205">
        <v>2009</v>
      </c>
      <c r="B210" s="206" t="s">
        <v>8</v>
      </c>
      <c r="C210" s="206">
        <v>537621</v>
      </c>
      <c r="D210" s="206">
        <v>12270</v>
      </c>
      <c r="E210" s="206">
        <v>9389</v>
      </c>
      <c r="F210" s="206">
        <v>21127</v>
      </c>
      <c r="G210" s="206">
        <v>43678</v>
      </c>
      <c r="H210" s="206">
        <v>38643</v>
      </c>
      <c r="I210" s="206">
        <v>37822</v>
      </c>
      <c r="J210" s="206">
        <v>43499</v>
      </c>
      <c r="K210" s="206">
        <v>59870</v>
      </c>
      <c r="L210" s="206">
        <v>90172</v>
      </c>
      <c r="M210" s="206">
        <v>174989</v>
      </c>
      <c r="N210" s="206">
        <v>189710</v>
      </c>
      <c r="O210" s="206">
        <v>36464</v>
      </c>
      <c r="P210" s="206">
        <v>14052</v>
      </c>
      <c r="Q210" s="206">
        <v>125575</v>
      </c>
      <c r="R210" s="206">
        <v>71841</v>
      </c>
      <c r="S210" s="206">
        <v>36806</v>
      </c>
      <c r="T210" s="206">
        <v>19592</v>
      </c>
      <c r="U210" s="206">
        <v>25432</v>
      </c>
      <c r="V210" s="206">
        <v>31586</v>
      </c>
      <c r="W210" s="206">
        <v>23498</v>
      </c>
      <c r="X210" s="206">
        <v>23870</v>
      </c>
      <c r="Y210" s="206">
        <v>388529</v>
      </c>
      <c r="Z210" s="206">
        <v>2056035</v>
      </c>
      <c r="AC210" s="205">
        <v>2009</v>
      </c>
      <c r="AD210" s="206" t="s">
        <v>8</v>
      </c>
      <c r="AE210" s="210" t="str">
        <f t="shared" si="37"/>
        <v>5</v>
      </c>
      <c r="AF210" s="210" t="str">
        <f t="shared" si="37"/>
        <v>1</v>
      </c>
      <c r="AG210" s="210" t="str">
        <f t="shared" si="37"/>
        <v>9</v>
      </c>
      <c r="AH210" s="210" t="str">
        <f t="shared" si="37"/>
        <v>2</v>
      </c>
      <c r="AI210" s="210" t="str">
        <f t="shared" si="37"/>
        <v>4</v>
      </c>
      <c r="AJ210" s="210" t="str">
        <f t="shared" si="37"/>
        <v>3</v>
      </c>
      <c r="AK210" s="210" t="str">
        <f t="shared" si="37"/>
        <v>3</v>
      </c>
      <c r="AL210" s="210" t="str">
        <f t="shared" si="37"/>
        <v>4</v>
      </c>
      <c r="AM210" s="210" t="str">
        <f t="shared" si="36"/>
        <v>5</v>
      </c>
      <c r="AN210" s="210" t="str">
        <f t="shared" si="36"/>
        <v>9</v>
      </c>
      <c r="AO210" s="210" t="str">
        <f t="shared" si="36"/>
        <v>1</v>
      </c>
      <c r="AP210" s="210" t="str">
        <f t="shared" si="36"/>
        <v>1</v>
      </c>
      <c r="AQ210" s="210" t="str">
        <f t="shared" si="36"/>
        <v>3</v>
      </c>
      <c r="AR210" s="210" t="str">
        <f t="shared" si="35"/>
        <v>1</v>
      </c>
      <c r="AS210" s="210" t="str">
        <f t="shared" si="35"/>
        <v>1</v>
      </c>
      <c r="AT210" s="210" t="str">
        <f t="shared" si="35"/>
        <v>7</v>
      </c>
      <c r="AU210" s="210" t="str">
        <f t="shared" si="35"/>
        <v>3</v>
      </c>
      <c r="AV210" s="210" t="str">
        <f t="shared" si="35"/>
        <v>1</v>
      </c>
      <c r="AW210" s="210" t="str">
        <f t="shared" si="35"/>
        <v>2</v>
      </c>
      <c r="AX210" s="210" t="str">
        <f t="shared" si="34"/>
        <v>3</v>
      </c>
      <c r="AY210" s="210" t="str">
        <f t="shared" si="34"/>
        <v>2</v>
      </c>
      <c r="AZ210" s="210" t="str">
        <f t="shared" si="34"/>
        <v>2</v>
      </c>
      <c r="BA210" s="210" t="str">
        <f t="shared" si="34"/>
        <v>3</v>
      </c>
      <c r="BB210" s="208"/>
    </row>
    <row r="211" spans="1:54" x14ac:dyDescent="0.2">
      <c r="A211" s="205">
        <v>2009</v>
      </c>
      <c r="B211" s="206" t="s">
        <v>9</v>
      </c>
      <c r="C211" s="206">
        <v>540654</v>
      </c>
      <c r="D211" s="206">
        <v>12515</v>
      </c>
      <c r="E211" s="206">
        <v>11042</v>
      </c>
      <c r="F211" s="206">
        <v>20898</v>
      </c>
      <c r="G211" s="206">
        <v>42537</v>
      </c>
      <c r="H211" s="206">
        <v>38122</v>
      </c>
      <c r="I211" s="206">
        <v>44105</v>
      </c>
      <c r="J211" s="206">
        <v>46315</v>
      </c>
      <c r="K211" s="206">
        <v>59269</v>
      </c>
      <c r="L211" s="206">
        <v>93003</v>
      </c>
      <c r="M211" s="206">
        <v>173897</v>
      </c>
      <c r="N211" s="206">
        <v>191083</v>
      </c>
      <c r="O211" s="206">
        <v>36562</v>
      </c>
      <c r="P211" s="206">
        <v>13705</v>
      </c>
      <c r="Q211" s="206">
        <v>126061</v>
      </c>
      <c r="R211" s="206">
        <v>72788</v>
      </c>
      <c r="S211" s="206">
        <v>37654</v>
      </c>
      <c r="T211" s="206">
        <v>19367</v>
      </c>
      <c r="U211" s="206">
        <v>24086</v>
      </c>
      <c r="V211" s="206">
        <v>31844</v>
      </c>
      <c r="W211" s="206">
        <v>23786</v>
      </c>
      <c r="X211" s="206">
        <v>22121</v>
      </c>
      <c r="Y211" s="206">
        <v>393116</v>
      </c>
      <c r="Z211" s="206">
        <v>2074530</v>
      </c>
      <c r="AC211" s="205">
        <v>2009</v>
      </c>
      <c r="AD211" s="206" t="s">
        <v>9</v>
      </c>
      <c r="AE211" s="210" t="str">
        <f t="shared" si="37"/>
        <v>5</v>
      </c>
      <c r="AF211" s="210" t="str">
        <f t="shared" si="37"/>
        <v>1</v>
      </c>
      <c r="AG211" s="210" t="str">
        <f t="shared" si="37"/>
        <v>1</v>
      </c>
      <c r="AH211" s="210" t="str">
        <f t="shared" si="37"/>
        <v>2</v>
      </c>
      <c r="AI211" s="210" t="str">
        <f t="shared" si="37"/>
        <v>4</v>
      </c>
      <c r="AJ211" s="210" t="str">
        <f t="shared" si="37"/>
        <v>3</v>
      </c>
      <c r="AK211" s="210" t="str">
        <f t="shared" si="37"/>
        <v>4</v>
      </c>
      <c r="AL211" s="210" t="str">
        <f t="shared" si="37"/>
        <v>4</v>
      </c>
      <c r="AM211" s="210" t="str">
        <f t="shared" si="36"/>
        <v>5</v>
      </c>
      <c r="AN211" s="210" t="str">
        <f t="shared" si="36"/>
        <v>9</v>
      </c>
      <c r="AO211" s="210" t="str">
        <f t="shared" si="36"/>
        <v>1</v>
      </c>
      <c r="AP211" s="210" t="str">
        <f t="shared" si="36"/>
        <v>1</v>
      </c>
      <c r="AQ211" s="210" t="str">
        <f t="shared" si="36"/>
        <v>3</v>
      </c>
      <c r="AR211" s="210" t="str">
        <f t="shared" si="35"/>
        <v>1</v>
      </c>
      <c r="AS211" s="210" t="str">
        <f t="shared" si="35"/>
        <v>1</v>
      </c>
      <c r="AT211" s="210" t="str">
        <f t="shared" si="35"/>
        <v>7</v>
      </c>
      <c r="AU211" s="210" t="str">
        <f t="shared" si="35"/>
        <v>3</v>
      </c>
      <c r="AV211" s="210" t="str">
        <f t="shared" si="35"/>
        <v>1</v>
      </c>
      <c r="AW211" s="210" t="str">
        <f t="shared" si="35"/>
        <v>2</v>
      </c>
      <c r="AX211" s="210" t="str">
        <f t="shared" si="34"/>
        <v>3</v>
      </c>
      <c r="AY211" s="210" t="str">
        <f t="shared" si="34"/>
        <v>2</v>
      </c>
      <c r="AZ211" s="210" t="str">
        <f t="shared" si="34"/>
        <v>2</v>
      </c>
      <c r="BA211" s="210" t="str">
        <f t="shared" si="34"/>
        <v>3</v>
      </c>
      <c r="BB211" s="208"/>
    </row>
    <row r="212" spans="1:54" x14ac:dyDescent="0.2">
      <c r="A212" s="205">
        <v>2009</v>
      </c>
      <c r="B212" s="206" t="s">
        <v>10</v>
      </c>
      <c r="C212" s="206">
        <v>500209</v>
      </c>
      <c r="D212" s="206">
        <v>11424</v>
      </c>
      <c r="E212" s="206">
        <v>11881</v>
      </c>
      <c r="F212" s="206">
        <v>19523</v>
      </c>
      <c r="G212" s="206">
        <v>40314</v>
      </c>
      <c r="H212" s="206">
        <v>36427</v>
      </c>
      <c r="I212" s="206">
        <v>37182</v>
      </c>
      <c r="J212" s="206">
        <v>42516</v>
      </c>
      <c r="K212" s="206">
        <v>55784</v>
      </c>
      <c r="L212" s="206">
        <v>87019</v>
      </c>
      <c r="M212" s="206">
        <v>159794</v>
      </c>
      <c r="N212" s="206">
        <v>180041</v>
      </c>
      <c r="O212" s="206">
        <v>35248</v>
      </c>
      <c r="P212" s="206">
        <v>13404</v>
      </c>
      <c r="Q212" s="206">
        <v>115888</v>
      </c>
      <c r="R212" s="206">
        <v>67098</v>
      </c>
      <c r="S212" s="206">
        <v>35409</v>
      </c>
      <c r="T212" s="206">
        <v>17399</v>
      </c>
      <c r="U212" s="206">
        <v>23676</v>
      </c>
      <c r="V212" s="206">
        <v>27466</v>
      </c>
      <c r="W212" s="206">
        <v>22150</v>
      </c>
      <c r="X212" s="206">
        <v>20722</v>
      </c>
      <c r="Y212" s="206">
        <v>373838</v>
      </c>
      <c r="Z212" s="206">
        <v>1934412</v>
      </c>
      <c r="AC212" s="205">
        <v>2009</v>
      </c>
      <c r="AD212" s="206" t="s">
        <v>10</v>
      </c>
      <c r="AE212" s="210" t="str">
        <f t="shared" si="37"/>
        <v>5</v>
      </c>
      <c r="AF212" s="210" t="str">
        <f t="shared" si="37"/>
        <v>1</v>
      </c>
      <c r="AG212" s="210" t="str">
        <f t="shared" si="37"/>
        <v>1</v>
      </c>
      <c r="AH212" s="210" t="str">
        <f t="shared" si="37"/>
        <v>1</v>
      </c>
      <c r="AI212" s="210" t="str">
        <f t="shared" si="37"/>
        <v>4</v>
      </c>
      <c r="AJ212" s="210" t="str">
        <f t="shared" si="37"/>
        <v>3</v>
      </c>
      <c r="AK212" s="210" t="str">
        <f t="shared" si="37"/>
        <v>3</v>
      </c>
      <c r="AL212" s="210" t="str">
        <f t="shared" si="37"/>
        <v>4</v>
      </c>
      <c r="AM212" s="210" t="str">
        <f t="shared" si="36"/>
        <v>5</v>
      </c>
      <c r="AN212" s="210" t="str">
        <f t="shared" si="36"/>
        <v>8</v>
      </c>
      <c r="AO212" s="210" t="str">
        <f t="shared" si="36"/>
        <v>1</v>
      </c>
      <c r="AP212" s="210" t="str">
        <f t="shared" si="36"/>
        <v>1</v>
      </c>
      <c r="AQ212" s="210" t="str">
        <f t="shared" si="36"/>
        <v>3</v>
      </c>
      <c r="AR212" s="210" t="str">
        <f t="shared" si="35"/>
        <v>1</v>
      </c>
      <c r="AS212" s="210" t="str">
        <f t="shared" si="35"/>
        <v>1</v>
      </c>
      <c r="AT212" s="210" t="str">
        <f t="shared" si="35"/>
        <v>6</v>
      </c>
      <c r="AU212" s="210" t="str">
        <f t="shared" si="35"/>
        <v>3</v>
      </c>
      <c r="AV212" s="210" t="str">
        <f t="shared" si="35"/>
        <v>1</v>
      </c>
      <c r="AW212" s="210" t="str">
        <f t="shared" si="35"/>
        <v>2</v>
      </c>
      <c r="AX212" s="210" t="str">
        <f t="shared" si="34"/>
        <v>2</v>
      </c>
      <c r="AY212" s="210" t="str">
        <f t="shared" si="34"/>
        <v>2</v>
      </c>
      <c r="AZ212" s="210" t="str">
        <f t="shared" si="34"/>
        <v>2</v>
      </c>
      <c r="BA212" s="210" t="str">
        <f t="shared" si="34"/>
        <v>3</v>
      </c>
      <c r="BB212" s="208"/>
    </row>
    <row r="213" spans="1:54" x14ac:dyDescent="0.2">
      <c r="A213" s="205">
        <v>2009</v>
      </c>
      <c r="B213" s="206" t="s">
        <v>11</v>
      </c>
      <c r="C213" s="206">
        <v>489244</v>
      </c>
      <c r="D213" s="206">
        <v>10511</v>
      </c>
      <c r="E213" s="206">
        <v>7560</v>
      </c>
      <c r="F213" s="206">
        <v>20098</v>
      </c>
      <c r="G213" s="206">
        <v>39288</v>
      </c>
      <c r="H213" s="206">
        <v>37669</v>
      </c>
      <c r="I213" s="206">
        <v>39784</v>
      </c>
      <c r="J213" s="206">
        <v>39282</v>
      </c>
      <c r="K213" s="206">
        <v>53013</v>
      </c>
      <c r="L213" s="206">
        <v>84610</v>
      </c>
      <c r="M213" s="206">
        <v>156695</v>
      </c>
      <c r="N213" s="206">
        <v>179367</v>
      </c>
      <c r="O213" s="206">
        <v>34999</v>
      </c>
      <c r="P213" s="206">
        <v>13224</v>
      </c>
      <c r="Q213" s="206">
        <v>110951</v>
      </c>
      <c r="R213" s="206">
        <v>63501</v>
      </c>
      <c r="S213" s="206">
        <v>36227</v>
      </c>
      <c r="T213" s="206">
        <v>16994</v>
      </c>
      <c r="U213" s="206">
        <v>22362</v>
      </c>
      <c r="V213" s="206">
        <v>32033</v>
      </c>
      <c r="W213" s="206">
        <v>17816</v>
      </c>
      <c r="X213" s="206">
        <v>22931</v>
      </c>
      <c r="Y213" s="206">
        <v>364952</v>
      </c>
      <c r="Z213" s="206">
        <v>1893111</v>
      </c>
      <c r="AC213" s="205">
        <v>2009</v>
      </c>
      <c r="AD213" s="206" t="s">
        <v>11</v>
      </c>
      <c r="AE213" s="210" t="str">
        <f t="shared" si="37"/>
        <v>4</v>
      </c>
      <c r="AF213" s="210" t="str">
        <f t="shared" si="37"/>
        <v>1</v>
      </c>
      <c r="AG213" s="210" t="str">
        <f t="shared" si="37"/>
        <v>7</v>
      </c>
      <c r="AH213" s="210" t="str">
        <f t="shared" si="37"/>
        <v>2</v>
      </c>
      <c r="AI213" s="210" t="str">
        <f t="shared" si="37"/>
        <v>3</v>
      </c>
      <c r="AJ213" s="210" t="str">
        <f t="shared" si="37"/>
        <v>3</v>
      </c>
      <c r="AK213" s="210" t="str">
        <f t="shared" si="37"/>
        <v>3</v>
      </c>
      <c r="AL213" s="210" t="str">
        <f t="shared" si="37"/>
        <v>3</v>
      </c>
      <c r="AM213" s="210" t="str">
        <f t="shared" si="36"/>
        <v>5</v>
      </c>
      <c r="AN213" s="210" t="str">
        <f t="shared" si="36"/>
        <v>8</v>
      </c>
      <c r="AO213" s="210" t="str">
        <f t="shared" si="36"/>
        <v>1</v>
      </c>
      <c r="AP213" s="210" t="str">
        <f t="shared" si="36"/>
        <v>1</v>
      </c>
      <c r="AQ213" s="210" t="str">
        <f t="shared" si="36"/>
        <v>3</v>
      </c>
      <c r="AR213" s="210" t="str">
        <f t="shared" si="35"/>
        <v>1</v>
      </c>
      <c r="AS213" s="210" t="str">
        <f t="shared" si="35"/>
        <v>1</v>
      </c>
      <c r="AT213" s="210" t="str">
        <f t="shared" si="35"/>
        <v>6</v>
      </c>
      <c r="AU213" s="210" t="str">
        <f t="shared" si="35"/>
        <v>3</v>
      </c>
      <c r="AV213" s="210" t="str">
        <f t="shared" si="35"/>
        <v>1</v>
      </c>
      <c r="AW213" s="210" t="str">
        <f t="shared" si="35"/>
        <v>2</v>
      </c>
      <c r="AX213" s="210" t="str">
        <f t="shared" si="34"/>
        <v>3</v>
      </c>
      <c r="AY213" s="210" t="str">
        <f t="shared" si="34"/>
        <v>1</v>
      </c>
      <c r="AZ213" s="210" t="str">
        <f t="shared" si="34"/>
        <v>2</v>
      </c>
      <c r="BA213" s="210" t="str">
        <f t="shared" si="34"/>
        <v>3</v>
      </c>
      <c r="BB213" s="208"/>
    </row>
    <row r="214" spans="1:54" x14ac:dyDescent="0.2">
      <c r="A214" s="205">
        <v>2010</v>
      </c>
      <c r="B214" s="206" t="s">
        <v>12</v>
      </c>
      <c r="C214" s="206">
        <v>399704</v>
      </c>
      <c r="D214" s="206">
        <v>8825</v>
      </c>
      <c r="E214" s="206">
        <v>4876</v>
      </c>
      <c r="F214" s="206">
        <v>14962</v>
      </c>
      <c r="G214" s="206">
        <v>32190</v>
      </c>
      <c r="H214" s="206">
        <v>26507</v>
      </c>
      <c r="I214" s="206">
        <v>30668</v>
      </c>
      <c r="J214" s="206">
        <v>32491</v>
      </c>
      <c r="K214" s="206">
        <v>42137</v>
      </c>
      <c r="L214" s="206">
        <v>72572</v>
      </c>
      <c r="M214" s="206">
        <v>131081</v>
      </c>
      <c r="N214" s="206">
        <v>146543</v>
      </c>
      <c r="O214" s="206">
        <v>29792</v>
      </c>
      <c r="P214" s="206">
        <v>10924</v>
      </c>
      <c r="Q214" s="206">
        <v>90609</v>
      </c>
      <c r="R214" s="206">
        <v>52728</v>
      </c>
      <c r="S214" s="206">
        <v>30899</v>
      </c>
      <c r="T214" s="206">
        <v>15040</v>
      </c>
      <c r="U214" s="206">
        <v>16754</v>
      </c>
      <c r="V214" s="206">
        <v>28861</v>
      </c>
      <c r="W214" s="206">
        <v>15839</v>
      </c>
      <c r="X214" s="206">
        <v>15491</v>
      </c>
      <c r="Y214" s="206">
        <v>321985</v>
      </c>
      <c r="Z214" s="206">
        <v>1571478</v>
      </c>
      <c r="AC214" s="205">
        <v>2010</v>
      </c>
      <c r="AD214" s="206" t="s">
        <v>12</v>
      </c>
      <c r="AE214" s="210" t="str">
        <f t="shared" si="37"/>
        <v>3</v>
      </c>
      <c r="AF214" s="210" t="str">
        <f t="shared" si="37"/>
        <v>8</v>
      </c>
      <c r="AG214" s="210" t="str">
        <f t="shared" si="37"/>
        <v>4</v>
      </c>
      <c r="AH214" s="210" t="str">
        <f t="shared" si="37"/>
        <v>1</v>
      </c>
      <c r="AI214" s="210" t="str">
        <f t="shared" si="37"/>
        <v>3</v>
      </c>
      <c r="AJ214" s="210" t="str">
        <f t="shared" si="37"/>
        <v>2</v>
      </c>
      <c r="AK214" s="210" t="str">
        <f t="shared" si="37"/>
        <v>3</v>
      </c>
      <c r="AL214" s="210" t="str">
        <f t="shared" si="37"/>
        <v>3</v>
      </c>
      <c r="AM214" s="210" t="str">
        <f t="shared" si="36"/>
        <v>4</v>
      </c>
      <c r="AN214" s="210" t="str">
        <f t="shared" si="36"/>
        <v>7</v>
      </c>
      <c r="AO214" s="210" t="str">
        <f t="shared" si="36"/>
        <v>1</v>
      </c>
      <c r="AP214" s="210" t="str">
        <f t="shared" si="36"/>
        <v>1</v>
      </c>
      <c r="AQ214" s="210" t="str">
        <f t="shared" si="36"/>
        <v>2</v>
      </c>
      <c r="AR214" s="210" t="str">
        <f t="shared" si="35"/>
        <v>1</v>
      </c>
      <c r="AS214" s="210" t="str">
        <f t="shared" si="35"/>
        <v>9</v>
      </c>
      <c r="AT214" s="210" t="str">
        <f t="shared" si="35"/>
        <v>5</v>
      </c>
      <c r="AU214" s="210" t="str">
        <f t="shared" si="35"/>
        <v>3</v>
      </c>
      <c r="AV214" s="210" t="str">
        <f t="shared" si="35"/>
        <v>1</v>
      </c>
      <c r="AW214" s="210" t="str">
        <f t="shared" si="35"/>
        <v>1</v>
      </c>
      <c r="AX214" s="210" t="str">
        <f t="shared" si="34"/>
        <v>2</v>
      </c>
      <c r="AY214" s="210" t="str">
        <f t="shared" si="34"/>
        <v>1</v>
      </c>
      <c r="AZ214" s="210" t="str">
        <f t="shared" si="34"/>
        <v>1</v>
      </c>
      <c r="BA214" s="210" t="str">
        <f t="shared" si="34"/>
        <v>3</v>
      </c>
      <c r="BB214" s="208"/>
    </row>
    <row r="215" spans="1:54" x14ac:dyDescent="0.2">
      <c r="A215" s="205">
        <v>2010</v>
      </c>
      <c r="B215" s="206" t="s">
        <v>13</v>
      </c>
      <c r="C215" s="206">
        <v>400375</v>
      </c>
      <c r="D215" s="206">
        <v>9037</v>
      </c>
      <c r="E215" s="206">
        <v>6566</v>
      </c>
      <c r="F215" s="206">
        <v>15126</v>
      </c>
      <c r="G215" s="206">
        <v>33600</v>
      </c>
      <c r="H215" s="206">
        <v>28238</v>
      </c>
      <c r="I215" s="206">
        <v>34869</v>
      </c>
      <c r="J215" s="206">
        <v>33511</v>
      </c>
      <c r="K215" s="206">
        <v>44419</v>
      </c>
      <c r="L215" s="206">
        <v>70978</v>
      </c>
      <c r="M215" s="206">
        <v>135685</v>
      </c>
      <c r="N215" s="206">
        <v>146083</v>
      </c>
      <c r="O215" s="206">
        <v>30446</v>
      </c>
      <c r="P215" s="206">
        <v>11277</v>
      </c>
      <c r="Q215" s="206">
        <v>101234</v>
      </c>
      <c r="R215" s="206">
        <v>55528</v>
      </c>
      <c r="S215" s="206">
        <v>31748</v>
      </c>
      <c r="T215" s="206">
        <v>16922</v>
      </c>
      <c r="U215" s="206">
        <v>18525</v>
      </c>
      <c r="V215" s="206">
        <v>32840</v>
      </c>
      <c r="W215" s="206">
        <v>19801</v>
      </c>
      <c r="X215" s="206">
        <v>20287</v>
      </c>
      <c r="Y215" s="206">
        <v>329204</v>
      </c>
      <c r="Z215" s="206">
        <v>1626299</v>
      </c>
      <c r="AC215" s="205">
        <v>2010</v>
      </c>
      <c r="AD215" s="206" t="s">
        <v>13</v>
      </c>
      <c r="AE215" s="210" t="str">
        <f t="shared" si="37"/>
        <v>4</v>
      </c>
      <c r="AF215" s="210" t="str">
        <f t="shared" si="37"/>
        <v>9</v>
      </c>
      <c r="AG215" s="210" t="str">
        <f t="shared" si="37"/>
        <v>6</v>
      </c>
      <c r="AH215" s="210" t="str">
        <f t="shared" si="37"/>
        <v>1</v>
      </c>
      <c r="AI215" s="210" t="str">
        <f t="shared" si="37"/>
        <v>3</v>
      </c>
      <c r="AJ215" s="210" t="str">
        <f t="shared" si="37"/>
        <v>2</v>
      </c>
      <c r="AK215" s="210" t="str">
        <f t="shared" si="37"/>
        <v>3</v>
      </c>
      <c r="AL215" s="210" t="str">
        <f t="shared" si="37"/>
        <v>3</v>
      </c>
      <c r="AM215" s="210" t="str">
        <f t="shared" si="36"/>
        <v>4</v>
      </c>
      <c r="AN215" s="210" t="str">
        <f t="shared" si="36"/>
        <v>7</v>
      </c>
      <c r="AO215" s="210" t="str">
        <f t="shared" si="36"/>
        <v>1</v>
      </c>
      <c r="AP215" s="210" t="str">
        <f t="shared" si="36"/>
        <v>1</v>
      </c>
      <c r="AQ215" s="210" t="str">
        <f t="shared" si="36"/>
        <v>3</v>
      </c>
      <c r="AR215" s="210" t="str">
        <f t="shared" si="35"/>
        <v>1</v>
      </c>
      <c r="AS215" s="210" t="str">
        <f t="shared" si="35"/>
        <v>1</v>
      </c>
      <c r="AT215" s="210" t="str">
        <f t="shared" si="35"/>
        <v>5</v>
      </c>
      <c r="AU215" s="210" t="str">
        <f t="shared" si="35"/>
        <v>3</v>
      </c>
      <c r="AV215" s="210" t="str">
        <f t="shared" si="35"/>
        <v>1</v>
      </c>
      <c r="AW215" s="210" t="str">
        <f t="shared" si="35"/>
        <v>1</v>
      </c>
      <c r="AX215" s="210" t="str">
        <f t="shared" si="34"/>
        <v>3</v>
      </c>
      <c r="AY215" s="210" t="str">
        <f t="shared" si="34"/>
        <v>1</v>
      </c>
      <c r="AZ215" s="210" t="str">
        <f t="shared" si="34"/>
        <v>2</v>
      </c>
      <c r="BA215" s="210" t="str">
        <f t="shared" si="34"/>
        <v>3</v>
      </c>
      <c r="BB215" s="208"/>
    </row>
    <row r="216" spans="1:54" x14ac:dyDescent="0.2">
      <c r="A216" s="205">
        <v>2010</v>
      </c>
      <c r="B216" s="206" t="s">
        <v>14</v>
      </c>
      <c r="C216" s="206">
        <v>514737</v>
      </c>
      <c r="D216" s="206">
        <v>10972</v>
      </c>
      <c r="E216" s="206">
        <v>10082</v>
      </c>
      <c r="F216" s="206">
        <v>20869</v>
      </c>
      <c r="G216" s="206">
        <v>43109</v>
      </c>
      <c r="H216" s="206">
        <v>38836</v>
      </c>
      <c r="I216" s="206">
        <v>42175</v>
      </c>
      <c r="J216" s="206">
        <v>46482</v>
      </c>
      <c r="K216" s="206">
        <v>58621</v>
      </c>
      <c r="L216" s="206">
        <v>88609</v>
      </c>
      <c r="M216" s="206">
        <v>175634</v>
      </c>
      <c r="N216" s="206">
        <v>197498</v>
      </c>
      <c r="O216" s="206">
        <v>37780</v>
      </c>
      <c r="P216" s="206">
        <v>14062</v>
      </c>
      <c r="Q216" s="206">
        <v>129469</v>
      </c>
      <c r="R216" s="206">
        <v>70388</v>
      </c>
      <c r="S216" s="206">
        <v>39285</v>
      </c>
      <c r="T216" s="206">
        <v>18632</v>
      </c>
      <c r="U216" s="206">
        <v>23768</v>
      </c>
      <c r="V216" s="206">
        <v>37134</v>
      </c>
      <c r="W216" s="206">
        <v>25512</v>
      </c>
      <c r="X216" s="206">
        <v>26816</v>
      </c>
      <c r="Y216" s="206">
        <v>391787</v>
      </c>
      <c r="Z216" s="206">
        <v>2062257</v>
      </c>
      <c r="AC216" s="205">
        <v>2010</v>
      </c>
      <c r="AD216" s="206" t="s">
        <v>14</v>
      </c>
      <c r="AE216" s="210" t="str">
        <f t="shared" si="37"/>
        <v>5</v>
      </c>
      <c r="AF216" s="210" t="str">
        <f t="shared" si="37"/>
        <v>1</v>
      </c>
      <c r="AG216" s="210" t="str">
        <f t="shared" si="37"/>
        <v>1</v>
      </c>
      <c r="AH216" s="210" t="str">
        <f t="shared" si="37"/>
        <v>2</v>
      </c>
      <c r="AI216" s="210" t="str">
        <f t="shared" si="37"/>
        <v>4</v>
      </c>
      <c r="AJ216" s="210" t="str">
        <f t="shared" si="37"/>
        <v>3</v>
      </c>
      <c r="AK216" s="210" t="str">
        <f t="shared" si="37"/>
        <v>4</v>
      </c>
      <c r="AL216" s="210" t="str">
        <f t="shared" si="37"/>
        <v>4</v>
      </c>
      <c r="AM216" s="210" t="str">
        <f t="shared" si="36"/>
        <v>5</v>
      </c>
      <c r="AN216" s="210" t="str">
        <f t="shared" si="36"/>
        <v>8</v>
      </c>
      <c r="AO216" s="210" t="str">
        <f t="shared" si="36"/>
        <v>1</v>
      </c>
      <c r="AP216" s="210" t="str">
        <f t="shared" si="36"/>
        <v>1</v>
      </c>
      <c r="AQ216" s="210" t="str">
        <f t="shared" si="36"/>
        <v>3</v>
      </c>
      <c r="AR216" s="210" t="str">
        <f t="shared" si="35"/>
        <v>1</v>
      </c>
      <c r="AS216" s="210" t="str">
        <f t="shared" si="35"/>
        <v>1</v>
      </c>
      <c r="AT216" s="210" t="str">
        <f t="shared" si="35"/>
        <v>7</v>
      </c>
      <c r="AU216" s="210" t="str">
        <f t="shared" si="35"/>
        <v>3</v>
      </c>
      <c r="AV216" s="210" t="str">
        <f t="shared" si="35"/>
        <v>1</v>
      </c>
      <c r="AW216" s="210" t="str">
        <f t="shared" si="35"/>
        <v>2</v>
      </c>
      <c r="AX216" s="210" t="str">
        <f t="shared" si="34"/>
        <v>3</v>
      </c>
      <c r="AY216" s="210" t="str">
        <f t="shared" si="34"/>
        <v>2</v>
      </c>
      <c r="AZ216" s="210" t="str">
        <f t="shared" si="34"/>
        <v>2</v>
      </c>
      <c r="BA216" s="210" t="str">
        <f t="shared" si="34"/>
        <v>3</v>
      </c>
      <c r="BB216" s="208"/>
    </row>
    <row r="217" spans="1:54" x14ac:dyDescent="0.2">
      <c r="A217" s="205">
        <v>2010</v>
      </c>
      <c r="B217" s="206" t="s">
        <v>15</v>
      </c>
      <c r="C217" s="206">
        <v>512445</v>
      </c>
      <c r="D217" s="206">
        <v>11079</v>
      </c>
      <c r="E217" s="206">
        <v>9377</v>
      </c>
      <c r="F217" s="206">
        <v>20170</v>
      </c>
      <c r="G217" s="206">
        <v>40877</v>
      </c>
      <c r="H217" s="206">
        <v>39766</v>
      </c>
      <c r="I217" s="206">
        <v>45834</v>
      </c>
      <c r="J217" s="206">
        <v>43930</v>
      </c>
      <c r="K217" s="206">
        <v>53410</v>
      </c>
      <c r="L217" s="206">
        <v>86818</v>
      </c>
      <c r="M217" s="206">
        <v>168905</v>
      </c>
      <c r="N217" s="206">
        <v>192044</v>
      </c>
      <c r="O217" s="206">
        <v>36511</v>
      </c>
      <c r="P217" s="206">
        <v>14235</v>
      </c>
      <c r="Q217" s="206">
        <v>129994</v>
      </c>
      <c r="R217" s="206">
        <v>67448</v>
      </c>
      <c r="S217" s="206">
        <v>37293</v>
      </c>
      <c r="T217" s="206">
        <v>17334</v>
      </c>
      <c r="U217" s="206">
        <v>21624</v>
      </c>
      <c r="V217" s="206">
        <v>37734</v>
      </c>
      <c r="W217" s="206">
        <v>23182</v>
      </c>
      <c r="X217" s="206">
        <v>25750</v>
      </c>
      <c r="Y217" s="206">
        <v>378985</v>
      </c>
      <c r="Z217" s="206">
        <v>2014745</v>
      </c>
      <c r="AC217" s="205">
        <v>2010</v>
      </c>
      <c r="AD217" s="206" t="s">
        <v>15</v>
      </c>
      <c r="AE217" s="210" t="str">
        <f t="shared" si="37"/>
        <v>5</v>
      </c>
      <c r="AF217" s="210" t="str">
        <f t="shared" si="37"/>
        <v>1</v>
      </c>
      <c r="AG217" s="210" t="str">
        <f t="shared" si="37"/>
        <v>9</v>
      </c>
      <c r="AH217" s="210" t="str">
        <f t="shared" si="37"/>
        <v>2</v>
      </c>
      <c r="AI217" s="210" t="str">
        <f t="shared" si="37"/>
        <v>4</v>
      </c>
      <c r="AJ217" s="210" t="str">
        <f t="shared" si="37"/>
        <v>3</v>
      </c>
      <c r="AK217" s="210" t="str">
        <f t="shared" si="37"/>
        <v>4</v>
      </c>
      <c r="AL217" s="210" t="str">
        <f t="shared" si="37"/>
        <v>4</v>
      </c>
      <c r="AM217" s="210" t="str">
        <f t="shared" si="36"/>
        <v>5</v>
      </c>
      <c r="AN217" s="210" t="str">
        <f t="shared" si="36"/>
        <v>8</v>
      </c>
      <c r="AO217" s="210" t="str">
        <f t="shared" si="36"/>
        <v>1</v>
      </c>
      <c r="AP217" s="210" t="str">
        <f t="shared" si="36"/>
        <v>1</v>
      </c>
      <c r="AQ217" s="210" t="str">
        <f t="shared" si="36"/>
        <v>3</v>
      </c>
      <c r="AR217" s="210" t="str">
        <f t="shared" si="35"/>
        <v>1</v>
      </c>
      <c r="AS217" s="210" t="str">
        <f t="shared" si="35"/>
        <v>1</v>
      </c>
      <c r="AT217" s="210" t="str">
        <f t="shared" si="35"/>
        <v>6</v>
      </c>
      <c r="AU217" s="210" t="str">
        <f t="shared" si="35"/>
        <v>3</v>
      </c>
      <c r="AV217" s="210" t="str">
        <f t="shared" si="35"/>
        <v>1</v>
      </c>
      <c r="AW217" s="210" t="str">
        <f t="shared" si="35"/>
        <v>2</v>
      </c>
      <c r="AX217" s="210" t="str">
        <f t="shared" si="34"/>
        <v>3</v>
      </c>
      <c r="AY217" s="210" t="str">
        <f t="shared" si="34"/>
        <v>2</v>
      </c>
      <c r="AZ217" s="210" t="str">
        <f t="shared" si="34"/>
        <v>2</v>
      </c>
      <c r="BA217" s="210" t="str">
        <f t="shared" si="34"/>
        <v>3</v>
      </c>
      <c r="BB217" s="208"/>
    </row>
    <row r="218" spans="1:54" x14ac:dyDescent="0.2">
      <c r="A218" s="205">
        <v>2010</v>
      </c>
      <c r="B218" s="206" t="s">
        <v>4</v>
      </c>
      <c r="C218" s="206">
        <v>513353</v>
      </c>
      <c r="D218" s="206">
        <v>11196</v>
      </c>
      <c r="E218" s="206">
        <v>9364</v>
      </c>
      <c r="F218" s="206">
        <v>19357</v>
      </c>
      <c r="G218" s="206">
        <v>39440</v>
      </c>
      <c r="H218" s="206">
        <v>33844</v>
      </c>
      <c r="I218" s="206">
        <v>45312</v>
      </c>
      <c r="J218" s="206">
        <v>42328</v>
      </c>
      <c r="K218" s="206">
        <v>51171</v>
      </c>
      <c r="L218" s="206">
        <v>84003</v>
      </c>
      <c r="M218" s="206">
        <v>162707</v>
      </c>
      <c r="N218" s="206">
        <v>183022</v>
      </c>
      <c r="O218" s="206">
        <v>32813</v>
      </c>
      <c r="P218" s="206">
        <v>13487</v>
      </c>
      <c r="Q218" s="206">
        <v>120577</v>
      </c>
      <c r="R218" s="206">
        <v>61231</v>
      </c>
      <c r="S218" s="206">
        <v>34167</v>
      </c>
      <c r="T218" s="206">
        <v>16234</v>
      </c>
      <c r="U218" s="206">
        <v>21962</v>
      </c>
      <c r="V218" s="206">
        <v>34709</v>
      </c>
      <c r="W218" s="206">
        <v>21597</v>
      </c>
      <c r="X218" s="206">
        <v>24038</v>
      </c>
      <c r="Y218" s="206">
        <v>377188</v>
      </c>
      <c r="Z218" s="206">
        <v>1953100</v>
      </c>
      <c r="AC218" s="205">
        <v>2010</v>
      </c>
      <c r="AD218" s="206" t="s">
        <v>4</v>
      </c>
      <c r="AE218" s="210" t="str">
        <f t="shared" si="37"/>
        <v>5</v>
      </c>
      <c r="AF218" s="210" t="str">
        <f t="shared" si="37"/>
        <v>1</v>
      </c>
      <c r="AG218" s="210" t="str">
        <f t="shared" si="37"/>
        <v>9</v>
      </c>
      <c r="AH218" s="210" t="str">
        <f t="shared" si="37"/>
        <v>1</v>
      </c>
      <c r="AI218" s="210" t="str">
        <f t="shared" si="37"/>
        <v>3</v>
      </c>
      <c r="AJ218" s="210" t="str">
        <f t="shared" si="37"/>
        <v>3</v>
      </c>
      <c r="AK218" s="210" t="str">
        <f t="shared" si="37"/>
        <v>4</v>
      </c>
      <c r="AL218" s="210" t="str">
        <f t="shared" si="37"/>
        <v>4</v>
      </c>
      <c r="AM218" s="210" t="str">
        <f t="shared" si="36"/>
        <v>5</v>
      </c>
      <c r="AN218" s="210" t="str">
        <f t="shared" si="36"/>
        <v>8</v>
      </c>
      <c r="AO218" s="210" t="str">
        <f t="shared" si="36"/>
        <v>1</v>
      </c>
      <c r="AP218" s="210" t="str">
        <f t="shared" si="36"/>
        <v>1</v>
      </c>
      <c r="AQ218" s="210" t="str">
        <f t="shared" si="36"/>
        <v>3</v>
      </c>
      <c r="AR218" s="210" t="str">
        <f t="shared" si="35"/>
        <v>1</v>
      </c>
      <c r="AS218" s="210" t="str">
        <f t="shared" si="35"/>
        <v>1</v>
      </c>
      <c r="AT218" s="210" t="str">
        <f t="shared" si="35"/>
        <v>6</v>
      </c>
      <c r="AU218" s="210" t="str">
        <f t="shared" si="35"/>
        <v>3</v>
      </c>
      <c r="AV218" s="210" t="str">
        <f t="shared" si="35"/>
        <v>1</v>
      </c>
      <c r="AW218" s="210" t="str">
        <f t="shared" si="35"/>
        <v>2</v>
      </c>
      <c r="AX218" s="210" t="str">
        <f t="shared" si="34"/>
        <v>3</v>
      </c>
      <c r="AY218" s="210" t="str">
        <f t="shared" si="34"/>
        <v>2</v>
      </c>
      <c r="AZ218" s="210" t="str">
        <f t="shared" si="34"/>
        <v>2</v>
      </c>
      <c r="BA218" s="210" t="str">
        <f t="shared" si="34"/>
        <v>3</v>
      </c>
      <c r="BB218" s="208"/>
    </row>
    <row r="219" spans="1:54" x14ac:dyDescent="0.2">
      <c r="A219" s="205">
        <v>2010</v>
      </c>
      <c r="B219" s="206" t="s">
        <v>5</v>
      </c>
      <c r="C219" s="206">
        <v>520959</v>
      </c>
      <c r="D219" s="206">
        <v>11883</v>
      </c>
      <c r="E219" s="206">
        <v>11286</v>
      </c>
      <c r="F219" s="206">
        <v>21022</v>
      </c>
      <c r="G219" s="206">
        <v>42575</v>
      </c>
      <c r="H219" s="206">
        <v>39731</v>
      </c>
      <c r="I219" s="206">
        <v>46536</v>
      </c>
      <c r="J219" s="206">
        <v>47876</v>
      </c>
      <c r="K219" s="206">
        <v>54278</v>
      </c>
      <c r="L219" s="206">
        <v>94420</v>
      </c>
      <c r="M219" s="206">
        <v>157947</v>
      </c>
      <c r="N219" s="206">
        <v>192744</v>
      </c>
      <c r="O219" s="206">
        <v>36593</v>
      </c>
      <c r="P219" s="206">
        <v>14813</v>
      </c>
      <c r="Q219" s="206">
        <v>129736</v>
      </c>
      <c r="R219" s="206">
        <v>64505</v>
      </c>
      <c r="S219" s="206">
        <v>37989</v>
      </c>
      <c r="T219" s="206">
        <v>17704</v>
      </c>
      <c r="U219" s="206">
        <v>23429</v>
      </c>
      <c r="V219" s="206">
        <v>35608</v>
      </c>
      <c r="W219" s="206">
        <v>23848</v>
      </c>
      <c r="X219" s="206">
        <v>22941</v>
      </c>
      <c r="Y219" s="206">
        <v>392683</v>
      </c>
      <c r="Z219" s="206">
        <v>2041106</v>
      </c>
      <c r="AC219" s="205">
        <v>2010</v>
      </c>
      <c r="AD219" s="206" t="s">
        <v>5</v>
      </c>
      <c r="AE219" s="210" t="str">
        <f t="shared" si="37"/>
        <v>5</v>
      </c>
      <c r="AF219" s="210" t="str">
        <f t="shared" si="37"/>
        <v>1</v>
      </c>
      <c r="AG219" s="210" t="str">
        <f t="shared" si="37"/>
        <v>1</v>
      </c>
      <c r="AH219" s="210" t="str">
        <f t="shared" si="37"/>
        <v>2</v>
      </c>
      <c r="AI219" s="210" t="str">
        <f t="shared" si="37"/>
        <v>4</v>
      </c>
      <c r="AJ219" s="210" t="str">
        <f t="shared" si="37"/>
        <v>3</v>
      </c>
      <c r="AK219" s="210" t="str">
        <f t="shared" si="37"/>
        <v>4</v>
      </c>
      <c r="AL219" s="210" t="str">
        <f t="shared" si="37"/>
        <v>4</v>
      </c>
      <c r="AM219" s="210" t="str">
        <f t="shared" si="36"/>
        <v>5</v>
      </c>
      <c r="AN219" s="210" t="str">
        <f t="shared" si="36"/>
        <v>9</v>
      </c>
      <c r="AO219" s="210" t="str">
        <f t="shared" si="36"/>
        <v>1</v>
      </c>
      <c r="AP219" s="210" t="str">
        <f t="shared" si="36"/>
        <v>1</v>
      </c>
      <c r="AQ219" s="210" t="str">
        <f t="shared" si="36"/>
        <v>3</v>
      </c>
      <c r="AR219" s="210" t="str">
        <f t="shared" si="35"/>
        <v>1</v>
      </c>
      <c r="AS219" s="210" t="str">
        <f t="shared" si="35"/>
        <v>1</v>
      </c>
      <c r="AT219" s="210" t="str">
        <f t="shared" si="35"/>
        <v>6</v>
      </c>
      <c r="AU219" s="210" t="str">
        <f t="shared" si="35"/>
        <v>3</v>
      </c>
      <c r="AV219" s="210" t="str">
        <f t="shared" si="35"/>
        <v>1</v>
      </c>
      <c r="AW219" s="210" t="str">
        <f t="shared" si="35"/>
        <v>2</v>
      </c>
      <c r="AX219" s="210" t="str">
        <f t="shared" si="34"/>
        <v>3</v>
      </c>
      <c r="AY219" s="210" t="str">
        <f t="shared" si="34"/>
        <v>2</v>
      </c>
      <c r="AZ219" s="210" t="str">
        <f t="shared" si="34"/>
        <v>2</v>
      </c>
      <c r="BA219" s="210" t="str">
        <f t="shared" si="34"/>
        <v>3</v>
      </c>
      <c r="BB219" s="208"/>
    </row>
    <row r="220" spans="1:54" x14ac:dyDescent="0.2">
      <c r="A220" s="205">
        <v>2010</v>
      </c>
      <c r="B220" s="206" t="s">
        <v>6</v>
      </c>
      <c r="C220" s="206">
        <v>513135</v>
      </c>
      <c r="D220" s="206">
        <v>11647</v>
      </c>
      <c r="E220" s="206">
        <v>6930</v>
      </c>
      <c r="F220" s="206">
        <v>19726</v>
      </c>
      <c r="G220" s="206">
        <v>41179</v>
      </c>
      <c r="H220" s="206">
        <v>34369</v>
      </c>
      <c r="I220" s="206">
        <v>41677</v>
      </c>
      <c r="J220" s="206">
        <v>43306</v>
      </c>
      <c r="K220" s="206">
        <v>53274</v>
      </c>
      <c r="L220" s="206">
        <v>86103</v>
      </c>
      <c r="M220" s="206">
        <v>167551</v>
      </c>
      <c r="N220" s="206">
        <v>187507</v>
      </c>
      <c r="O220" s="206">
        <v>36681</v>
      </c>
      <c r="P220" s="206">
        <v>14272</v>
      </c>
      <c r="Q220" s="206">
        <v>119842</v>
      </c>
      <c r="R220" s="206">
        <v>64138</v>
      </c>
      <c r="S220" s="206">
        <v>36286</v>
      </c>
      <c r="T220" s="206">
        <v>16989</v>
      </c>
      <c r="U220" s="206">
        <v>20306</v>
      </c>
      <c r="V220" s="206">
        <v>32610</v>
      </c>
      <c r="W220" s="206">
        <v>21179</v>
      </c>
      <c r="X220" s="206">
        <v>19297</v>
      </c>
      <c r="Y220" s="206">
        <v>376549</v>
      </c>
      <c r="Z220" s="206">
        <v>1964553</v>
      </c>
      <c r="AC220" s="205">
        <v>2010</v>
      </c>
      <c r="AD220" s="206" t="s">
        <v>6</v>
      </c>
      <c r="AE220" s="210" t="str">
        <f t="shared" si="37"/>
        <v>5</v>
      </c>
      <c r="AF220" s="210" t="str">
        <f t="shared" si="37"/>
        <v>1</v>
      </c>
      <c r="AG220" s="210" t="str">
        <f t="shared" si="37"/>
        <v>6</v>
      </c>
      <c r="AH220" s="210" t="str">
        <f t="shared" si="37"/>
        <v>1</v>
      </c>
      <c r="AI220" s="210" t="str">
        <f t="shared" si="37"/>
        <v>4</v>
      </c>
      <c r="AJ220" s="210" t="str">
        <f t="shared" si="37"/>
        <v>3</v>
      </c>
      <c r="AK220" s="210" t="str">
        <f t="shared" si="37"/>
        <v>4</v>
      </c>
      <c r="AL220" s="210" t="str">
        <f t="shared" si="37"/>
        <v>4</v>
      </c>
      <c r="AM220" s="210" t="str">
        <f t="shared" si="36"/>
        <v>5</v>
      </c>
      <c r="AN220" s="210" t="str">
        <f t="shared" si="36"/>
        <v>8</v>
      </c>
      <c r="AO220" s="210" t="str">
        <f t="shared" si="36"/>
        <v>1</v>
      </c>
      <c r="AP220" s="210" t="str">
        <f t="shared" si="36"/>
        <v>1</v>
      </c>
      <c r="AQ220" s="210" t="str">
        <f t="shared" si="36"/>
        <v>3</v>
      </c>
      <c r="AR220" s="210" t="str">
        <f t="shared" si="35"/>
        <v>1</v>
      </c>
      <c r="AS220" s="210" t="str">
        <f t="shared" si="35"/>
        <v>1</v>
      </c>
      <c r="AT220" s="210" t="str">
        <f t="shared" si="35"/>
        <v>6</v>
      </c>
      <c r="AU220" s="210" t="str">
        <f t="shared" si="35"/>
        <v>3</v>
      </c>
      <c r="AV220" s="210" t="str">
        <f t="shared" si="35"/>
        <v>1</v>
      </c>
      <c r="AW220" s="210" t="str">
        <f t="shared" si="35"/>
        <v>2</v>
      </c>
      <c r="AX220" s="210" t="str">
        <f t="shared" si="34"/>
        <v>3</v>
      </c>
      <c r="AY220" s="210" t="str">
        <f t="shared" si="34"/>
        <v>2</v>
      </c>
      <c r="AZ220" s="210" t="str">
        <f t="shared" si="34"/>
        <v>1</v>
      </c>
      <c r="BA220" s="210" t="str">
        <f t="shared" si="34"/>
        <v>3</v>
      </c>
      <c r="BB220" s="208"/>
    </row>
    <row r="221" spans="1:54" x14ac:dyDescent="0.2">
      <c r="A221" s="205">
        <v>2010</v>
      </c>
      <c r="B221" s="206" t="s">
        <v>7</v>
      </c>
      <c r="C221" s="206">
        <v>520445</v>
      </c>
      <c r="D221" s="206">
        <v>12117</v>
      </c>
      <c r="E221" s="206">
        <v>8668</v>
      </c>
      <c r="F221" s="206">
        <v>20954</v>
      </c>
      <c r="G221" s="206">
        <v>41558</v>
      </c>
      <c r="H221" s="206">
        <v>38084</v>
      </c>
      <c r="I221" s="206">
        <v>42602</v>
      </c>
      <c r="J221" s="206">
        <v>41984</v>
      </c>
      <c r="K221" s="206">
        <v>53709</v>
      </c>
      <c r="L221" s="206">
        <v>92416</v>
      </c>
      <c r="M221" s="206">
        <v>174902</v>
      </c>
      <c r="N221" s="206">
        <v>193739</v>
      </c>
      <c r="O221" s="206">
        <v>38752</v>
      </c>
      <c r="P221" s="206">
        <v>15277</v>
      </c>
      <c r="Q221" s="206">
        <v>129532</v>
      </c>
      <c r="R221" s="206">
        <v>62567</v>
      </c>
      <c r="S221" s="206">
        <v>37976</v>
      </c>
      <c r="T221" s="206">
        <v>17463</v>
      </c>
      <c r="U221" s="206">
        <v>22439</v>
      </c>
      <c r="V221" s="206">
        <v>35411</v>
      </c>
      <c r="W221" s="206">
        <v>23467</v>
      </c>
      <c r="X221" s="206">
        <v>20863</v>
      </c>
      <c r="Y221" s="206">
        <v>396313</v>
      </c>
      <c r="Z221" s="206">
        <v>2041238</v>
      </c>
      <c r="AC221" s="205">
        <v>2010</v>
      </c>
      <c r="AD221" s="206" t="s">
        <v>7</v>
      </c>
      <c r="AE221" s="210" t="str">
        <f t="shared" si="37"/>
        <v>5</v>
      </c>
      <c r="AF221" s="210" t="str">
        <f t="shared" si="37"/>
        <v>1</v>
      </c>
      <c r="AG221" s="210" t="str">
        <f t="shared" si="37"/>
        <v>8</v>
      </c>
      <c r="AH221" s="210" t="str">
        <f t="shared" si="37"/>
        <v>2</v>
      </c>
      <c r="AI221" s="210" t="str">
        <f t="shared" si="37"/>
        <v>4</v>
      </c>
      <c r="AJ221" s="210" t="str">
        <f t="shared" si="37"/>
        <v>3</v>
      </c>
      <c r="AK221" s="210" t="str">
        <f t="shared" si="37"/>
        <v>4</v>
      </c>
      <c r="AL221" s="210" t="str">
        <f t="shared" si="37"/>
        <v>4</v>
      </c>
      <c r="AM221" s="210" t="str">
        <f t="shared" si="36"/>
        <v>5</v>
      </c>
      <c r="AN221" s="210" t="str">
        <f t="shared" si="36"/>
        <v>9</v>
      </c>
      <c r="AO221" s="210" t="str">
        <f t="shared" si="36"/>
        <v>1</v>
      </c>
      <c r="AP221" s="210" t="str">
        <f t="shared" si="36"/>
        <v>1</v>
      </c>
      <c r="AQ221" s="210" t="str">
        <f t="shared" si="36"/>
        <v>3</v>
      </c>
      <c r="AR221" s="210" t="str">
        <f t="shared" si="35"/>
        <v>1</v>
      </c>
      <c r="AS221" s="210" t="str">
        <f t="shared" si="35"/>
        <v>1</v>
      </c>
      <c r="AT221" s="210" t="str">
        <f t="shared" si="35"/>
        <v>6</v>
      </c>
      <c r="AU221" s="210" t="str">
        <f t="shared" si="35"/>
        <v>3</v>
      </c>
      <c r="AV221" s="210" t="str">
        <f t="shared" si="35"/>
        <v>1</v>
      </c>
      <c r="AW221" s="210" t="str">
        <f t="shared" si="35"/>
        <v>2</v>
      </c>
      <c r="AX221" s="210" t="str">
        <f t="shared" si="34"/>
        <v>3</v>
      </c>
      <c r="AY221" s="210" t="str">
        <f t="shared" si="34"/>
        <v>2</v>
      </c>
      <c r="AZ221" s="210" t="str">
        <f t="shared" si="34"/>
        <v>2</v>
      </c>
      <c r="BA221" s="210" t="str">
        <f t="shared" si="34"/>
        <v>3</v>
      </c>
      <c r="BB221" s="208"/>
    </row>
    <row r="222" spans="1:54" x14ac:dyDescent="0.2">
      <c r="A222" s="205">
        <v>2010</v>
      </c>
      <c r="B222" s="206" t="s">
        <v>8</v>
      </c>
      <c r="C222" s="206">
        <v>548783</v>
      </c>
      <c r="D222" s="206">
        <v>12278</v>
      </c>
      <c r="E222" s="206">
        <v>9251</v>
      </c>
      <c r="F222" s="206">
        <v>22170</v>
      </c>
      <c r="G222" s="206">
        <v>45482</v>
      </c>
      <c r="H222" s="206">
        <v>41084</v>
      </c>
      <c r="I222" s="206">
        <v>47617</v>
      </c>
      <c r="J222" s="206">
        <v>40557</v>
      </c>
      <c r="K222" s="206">
        <v>55751</v>
      </c>
      <c r="L222" s="206">
        <v>96159</v>
      </c>
      <c r="M222" s="206">
        <v>180153</v>
      </c>
      <c r="N222" s="206">
        <v>198923</v>
      </c>
      <c r="O222" s="206">
        <v>40396</v>
      </c>
      <c r="P222" s="206">
        <v>15872</v>
      </c>
      <c r="Q222" s="206">
        <v>133195</v>
      </c>
      <c r="R222" s="206">
        <v>67249</v>
      </c>
      <c r="S222" s="206">
        <v>38159</v>
      </c>
      <c r="T222" s="206">
        <v>17888</v>
      </c>
      <c r="U222" s="206">
        <v>24292</v>
      </c>
      <c r="V222" s="206">
        <v>36775</v>
      </c>
      <c r="W222" s="206">
        <v>20948</v>
      </c>
      <c r="X222" s="206">
        <v>22406</v>
      </c>
      <c r="Y222" s="206">
        <v>414263</v>
      </c>
      <c r="Z222" s="206">
        <v>2129651</v>
      </c>
      <c r="AC222" s="205">
        <v>2010</v>
      </c>
      <c r="AD222" s="206" t="s">
        <v>8</v>
      </c>
      <c r="AE222" s="210" t="str">
        <f t="shared" si="37"/>
        <v>5</v>
      </c>
      <c r="AF222" s="210" t="str">
        <f t="shared" si="37"/>
        <v>1</v>
      </c>
      <c r="AG222" s="210" t="str">
        <f t="shared" si="37"/>
        <v>9</v>
      </c>
      <c r="AH222" s="210" t="str">
        <f t="shared" si="37"/>
        <v>2</v>
      </c>
      <c r="AI222" s="210" t="str">
        <f t="shared" si="37"/>
        <v>4</v>
      </c>
      <c r="AJ222" s="210" t="str">
        <f t="shared" si="37"/>
        <v>4</v>
      </c>
      <c r="AK222" s="210" t="str">
        <f t="shared" si="37"/>
        <v>4</v>
      </c>
      <c r="AL222" s="210" t="str">
        <f t="shared" si="37"/>
        <v>4</v>
      </c>
      <c r="AM222" s="210" t="str">
        <f t="shared" si="36"/>
        <v>5</v>
      </c>
      <c r="AN222" s="210" t="str">
        <f t="shared" si="36"/>
        <v>9</v>
      </c>
      <c r="AO222" s="210" t="str">
        <f t="shared" si="36"/>
        <v>1</v>
      </c>
      <c r="AP222" s="210" t="str">
        <f t="shared" si="36"/>
        <v>1</v>
      </c>
      <c r="AQ222" s="210" t="str">
        <f t="shared" si="36"/>
        <v>4</v>
      </c>
      <c r="AR222" s="210" t="str">
        <f t="shared" si="35"/>
        <v>1</v>
      </c>
      <c r="AS222" s="210" t="str">
        <f t="shared" si="35"/>
        <v>1</v>
      </c>
      <c r="AT222" s="210" t="str">
        <f t="shared" si="35"/>
        <v>6</v>
      </c>
      <c r="AU222" s="210" t="str">
        <f t="shared" ref="AU222:AZ269" si="38">+LEFT(S222,1)</f>
        <v>3</v>
      </c>
      <c r="AV222" s="210" t="str">
        <f t="shared" si="38"/>
        <v>1</v>
      </c>
      <c r="AW222" s="210" t="str">
        <f t="shared" si="38"/>
        <v>2</v>
      </c>
      <c r="AX222" s="210" t="str">
        <f t="shared" si="34"/>
        <v>3</v>
      </c>
      <c r="AY222" s="210" t="str">
        <f t="shared" si="34"/>
        <v>2</v>
      </c>
      <c r="AZ222" s="210" t="str">
        <f t="shared" si="34"/>
        <v>2</v>
      </c>
      <c r="BA222" s="210" t="str">
        <f t="shared" si="34"/>
        <v>4</v>
      </c>
      <c r="BB222" s="208"/>
    </row>
    <row r="223" spans="1:54" x14ac:dyDescent="0.2">
      <c r="A223" s="205">
        <v>2010</v>
      </c>
      <c r="B223" s="206" t="s">
        <v>9</v>
      </c>
      <c r="C223" s="206">
        <v>475359</v>
      </c>
      <c r="D223" s="206">
        <v>9689</v>
      </c>
      <c r="E223" s="206">
        <v>7774</v>
      </c>
      <c r="F223" s="206">
        <v>18633</v>
      </c>
      <c r="G223" s="206">
        <v>37983</v>
      </c>
      <c r="H223" s="206">
        <v>33908</v>
      </c>
      <c r="I223" s="206">
        <v>38404</v>
      </c>
      <c r="J223" s="206">
        <v>35528</v>
      </c>
      <c r="K223" s="206">
        <v>50270</v>
      </c>
      <c r="L223" s="206">
        <v>82373</v>
      </c>
      <c r="M223" s="206">
        <v>150716</v>
      </c>
      <c r="N223" s="206">
        <v>173919</v>
      </c>
      <c r="O223" s="206">
        <v>38251</v>
      </c>
      <c r="P223" s="206">
        <v>13662</v>
      </c>
      <c r="Q223" s="206">
        <v>115251</v>
      </c>
      <c r="R223" s="206">
        <v>58512</v>
      </c>
      <c r="S223" s="206">
        <v>31755</v>
      </c>
      <c r="T223" s="206">
        <v>15675</v>
      </c>
      <c r="U223" s="206">
        <v>19599</v>
      </c>
      <c r="V223" s="206">
        <v>30821</v>
      </c>
      <c r="W223" s="206">
        <v>18109</v>
      </c>
      <c r="X223" s="206">
        <v>18633</v>
      </c>
      <c r="Y223" s="206">
        <v>377168</v>
      </c>
      <c r="Z223" s="206">
        <v>1851992</v>
      </c>
      <c r="AC223" s="205">
        <v>2010</v>
      </c>
      <c r="AD223" s="206" t="s">
        <v>9</v>
      </c>
      <c r="AE223" s="210" t="str">
        <f t="shared" si="37"/>
        <v>4</v>
      </c>
      <c r="AF223" s="210" t="str">
        <f t="shared" si="37"/>
        <v>9</v>
      </c>
      <c r="AG223" s="210" t="str">
        <f t="shared" si="37"/>
        <v>7</v>
      </c>
      <c r="AH223" s="210" t="str">
        <f t="shared" si="37"/>
        <v>1</v>
      </c>
      <c r="AI223" s="210" t="str">
        <f t="shared" si="37"/>
        <v>3</v>
      </c>
      <c r="AJ223" s="210" t="str">
        <f t="shared" si="37"/>
        <v>3</v>
      </c>
      <c r="AK223" s="210" t="str">
        <f t="shared" si="37"/>
        <v>3</v>
      </c>
      <c r="AL223" s="210" t="str">
        <f t="shared" si="37"/>
        <v>3</v>
      </c>
      <c r="AM223" s="210" t="str">
        <f t="shared" si="36"/>
        <v>5</v>
      </c>
      <c r="AN223" s="210" t="str">
        <f t="shared" si="36"/>
        <v>8</v>
      </c>
      <c r="AO223" s="210" t="str">
        <f t="shared" si="36"/>
        <v>1</v>
      </c>
      <c r="AP223" s="210" t="str">
        <f t="shared" si="36"/>
        <v>1</v>
      </c>
      <c r="AQ223" s="210" t="str">
        <f t="shared" si="36"/>
        <v>3</v>
      </c>
      <c r="AR223" s="210" t="str">
        <f t="shared" si="36"/>
        <v>1</v>
      </c>
      <c r="AS223" s="210" t="str">
        <f t="shared" si="36"/>
        <v>1</v>
      </c>
      <c r="AT223" s="210" t="str">
        <f t="shared" si="36"/>
        <v>5</v>
      </c>
      <c r="AU223" s="210" t="str">
        <f t="shared" si="38"/>
        <v>3</v>
      </c>
      <c r="AV223" s="210" t="str">
        <f t="shared" si="38"/>
        <v>1</v>
      </c>
      <c r="AW223" s="210" t="str">
        <f t="shared" si="38"/>
        <v>1</v>
      </c>
      <c r="AX223" s="210" t="str">
        <f t="shared" si="34"/>
        <v>3</v>
      </c>
      <c r="AY223" s="210" t="str">
        <f t="shared" si="34"/>
        <v>1</v>
      </c>
      <c r="AZ223" s="210" t="str">
        <f t="shared" si="34"/>
        <v>1</v>
      </c>
      <c r="BA223" s="210" t="str">
        <f t="shared" si="34"/>
        <v>3</v>
      </c>
      <c r="BB223" s="208"/>
    </row>
    <row r="224" spans="1:54" x14ac:dyDescent="0.2">
      <c r="A224" s="205">
        <v>2010</v>
      </c>
      <c r="B224" s="206" t="s">
        <v>10</v>
      </c>
      <c r="C224" s="206">
        <v>474948</v>
      </c>
      <c r="D224" s="206">
        <v>12392</v>
      </c>
      <c r="E224" s="206">
        <v>8217</v>
      </c>
      <c r="F224" s="206">
        <v>20061</v>
      </c>
      <c r="G224" s="206">
        <v>40286</v>
      </c>
      <c r="H224" s="206">
        <v>34138</v>
      </c>
      <c r="I224" s="206">
        <v>43054</v>
      </c>
      <c r="J224" s="206">
        <v>29540</v>
      </c>
      <c r="K224" s="206">
        <v>43579</v>
      </c>
      <c r="L224" s="206">
        <v>77792</v>
      </c>
      <c r="M224" s="206">
        <v>148321</v>
      </c>
      <c r="N224" s="206">
        <v>174639</v>
      </c>
      <c r="O224" s="206">
        <v>35613</v>
      </c>
      <c r="P224" s="206">
        <v>14035</v>
      </c>
      <c r="Q224" s="206">
        <v>117442</v>
      </c>
      <c r="R224" s="206">
        <v>55059</v>
      </c>
      <c r="S224" s="206">
        <v>32013</v>
      </c>
      <c r="T224" s="206">
        <v>16396</v>
      </c>
      <c r="U224" s="206">
        <v>19023</v>
      </c>
      <c r="V224" s="206">
        <v>33978</v>
      </c>
      <c r="W224" s="206">
        <v>15927</v>
      </c>
      <c r="X224" s="206">
        <v>20379</v>
      </c>
      <c r="Y224" s="206">
        <v>368861</v>
      </c>
      <c r="Z224" s="206">
        <v>1835693</v>
      </c>
      <c r="AC224" s="205">
        <v>2010</v>
      </c>
      <c r="AD224" s="206" t="s">
        <v>10</v>
      </c>
      <c r="AE224" s="210" t="str">
        <f t="shared" si="37"/>
        <v>4</v>
      </c>
      <c r="AF224" s="210" t="str">
        <f t="shared" si="37"/>
        <v>1</v>
      </c>
      <c r="AG224" s="210" t="str">
        <f t="shared" si="37"/>
        <v>8</v>
      </c>
      <c r="AH224" s="210" t="str">
        <f t="shared" si="37"/>
        <v>2</v>
      </c>
      <c r="AI224" s="210" t="str">
        <f t="shared" si="37"/>
        <v>4</v>
      </c>
      <c r="AJ224" s="210" t="str">
        <f t="shared" si="37"/>
        <v>3</v>
      </c>
      <c r="AK224" s="210" t="str">
        <f t="shared" si="37"/>
        <v>4</v>
      </c>
      <c r="AL224" s="210" t="str">
        <f t="shared" si="37"/>
        <v>2</v>
      </c>
      <c r="AM224" s="210" t="str">
        <f t="shared" si="36"/>
        <v>4</v>
      </c>
      <c r="AN224" s="210" t="str">
        <f t="shared" si="36"/>
        <v>7</v>
      </c>
      <c r="AO224" s="210" t="str">
        <f t="shared" si="36"/>
        <v>1</v>
      </c>
      <c r="AP224" s="210" t="str">
        <f t="shared" si="36"/>
        <v>1</v>
      </c>
      <c r="AQ224" s="210" t="str">
        <f t="shared" si="36"/>
        <v>3</v>
      </c>
      <c r="AR224" s="210" t="str">
        <f t="shared" si="36"/>
        <v>1</v>
      </c>
      <c r="AS224" s="210" t="str">
        <f t="shared" si="36"/>
        <v>1</v>
      </c>
      <c r="AT224" s="210" t="str">
        <f t="shared" si="36"/>
        <v>5</v>
      </c>
      <c r="AU224" s="210" t="str">
        <f t="shared" si="38"/>
        <v>3</v>
      </c>
      <c r="AV224" s="210" t="str">
        <f t="shared" si="38"/>
        <v>1</v>
      </c>
      <c r="AW224" s="210" t="str">
        <f t="shared" si="38"/>
        <v>1</v>
      </c>
      <c r="AX224" s="210" t="str">
        <f t="shared" si="34"/>
        <v>3</v>
      </c>
      <c r="AY224" s="210" t="str">
        <f t="shared" si="34"/>
        <v>1</v>
      </c>
      <c r="AZ224" s="210" t="str">
        <f t="shared" si="34"/>
        <v>2</v>
      </c>
      <c r="BA224" s="210" t="str">
        <f t="shared" si="34"/>
        <v>3</v>
      </c>
      <c r="BB224" s="208"/>
    </row>
    <row r="225" spans="1:54" x14ac:dyDescent="0.2">
      <c r="A225" s="205">
        <v>2010</v>
      </c>
      <c r="B225" s="206" t="s">
        <v>11</v>
      </c>
      <c r="C225" s="206">
        <v>485256</v>
      </c>
      <c r="D225" s="206">
        <v>10658</v>
      </c>
      <c r="E225" s="206">
        <v>10195</v>
      </c>
      <c r="F225" s="206">
        <v>19288</v>
      </c>
      <c r="G225" s="206">
        <v>38122</v>
      </c>
      <c r="H225" s="206">
        <v>33982</v>
      </c>
      <c r="I225" s="206">
        <v>25258</v>
      </c>
      <c r="J225" s="206">
        <v>12925</v>
      </c>
      <c r="K225" s="206">
        <v>27643</v>
      </c>
      <c r="L225" s="206">
        <v>60627</v>
      </c>
      <c r="M225" s="206">
        <v>66406</v>
      </c>
      <c r="N225" s="206">
        <v>176063</v>
      </c>
      <c r="O225" s="206">
        <v>3724</v>
      </c>
      <c r="P225" s="206">
        <v>193</v>
      </c>
      <c r="Q225" s="206">
        <v>108613</v>
      </c>
      <c r="R225" s="206">
        <v>12584</v>
      </c>
      <c r="S225" s="206">
        <v>1746</v>
      </c>
      <c r="T225" s="206">
        <v>15246</v>
      </c>
      <c r="U225" s="206">
        <v>16968</v>
      </c>
      <c r="V225" s="206">
        <v>30720</v>
      </c>
      <c r="W225" s="206">
        <v>14490</v>
      </c>
      <c r="X225" s="206">
        <v>18787</v>
      </c>
      <c r="Y225" s="206">
        <v>388308</v>
      </c>
      <c r="Z225" s="206">
        <v>1577802</v>
      </c>
      <c r="AC225" s="205">
        <v>2010</v>
      </c>
      <c r="AD225" s="206" t="s">
        <v>11</v>
      </c>
      <c r="AE225" s="210" t="str">
        <f t="shared" si="37"/>
        <v>4</v>
      </c>
      <c r="AF225" s="210" t="str">
        <f t="shared" si="37"/>
        <v>1</v>
      </c>
      <c r="AG225" s="210" t="str">
        <f t="shared" si="37"/>
        <v>1</v>
      </c>
      <c r="AH225" s="210" t="str">
        <f t="shared" si="37"/>
        <v>1</v>
      </c>
      <c r="AI225" s="210" t="str">
        <f t="shared" si="37"/>
        <v>3</v>
      </c>
      <c r="AJ225" s="210" t="str">
        <f t="shared" si="37"/>
        <v>3</v>
      </c>
      <c r="AK225" s="210" t="str">
        <f t="shared" si="37"/>
        <v>2</v>
      </c>
      <c r="AL225" s="210" t="str">
        <f t="shared" si="37"/>
        <v>1</v>
      </c>
      <c r="AM225" s="210" t="str">
        <f t="shared" si="36"/>
        <v>2</v>
      </c>
      <c r="AN225" s="210" t="str">
        <f t="shared" si="36"/>
        <v>6</v>
      </c>
      <c r="AO225" s="210" t="str">
        <f t="shared" si="36"/>
        <v>6</v>
      </c>
      <c r="AP225" s="210" t="str">
        <f t="shared" si="36"/>
        <v>1</v>
      </c>
      <c r="AQ225" s="210" t="str">
        <f t="shared" si="36"/>
        <v>3</v>
      </c>
      <c r="AR225" s="210" t="str">
        <f t="shared" si="36"/>
        <v>1</v>
      </c>
      <c r="AS225" s="210" t="str">
        <f t="shared" si="36"/>
        <v>1</v>
      </c>
      <c r="AT225" s="210" t="str">
        <f t="shared" si="36"/>
        <v>1</v>
      </c>
      <c r="AU225" s="210" t="str">
        <f t="shared" si="38"/>
        <v>1</v>
      </c>
      <c r="AV225" s="210" t="str">
        <f t="shared" si="38"/>
        <v>1</v>
      </c>
      <c r="AW225" s="210" t="str">
        <f t="shared" si="38"/>
        <v>1</v>
      </c>
      <c r="AX225" s="210" t="str">
        <f t="shared" si="34"/>
        <v>3</v>
      </c>
      <c r="AY225" s="210" t="str">
        <f t="shared" si="34"/>
        <v>1</v>
      </c>
      <c r="AZ225" s="210" t="str">
        <f t="shared" si="34"/>
        <v>1</v>
      </c>
      <c r="BA225" s="210" t="str">
        <f t="shared" si="34"/>
        <v>3</v>
      </c>
      <c r="BB225" s="208"/>
    </row>
    <row r="226" spans="1:54" x14ac:dyDescent="0.2">
      <c r="A226" s="205">
        <v>2011</v>
      </c>
      <c r="B226" s="206" t="s">
        <v>12</v>
      </c>
      <c r="C226" s="206">
        <v>389189</v>
      </c>
      <c r="D226" s="206">
        <v>9322</v>
      </c>
      <c r="E226" s="206">
        <v>8507</v>
      </c>
      <c r="F226" s="206">
        <v>13460</v>
      </c>
      <c r="G226" s="206">
        <v>29081</v>
      </c>
      <c r="H226" s="206">
        <v>24213</v>
      </c>
      <c r="I226" s="206">
        <v>18633</v>
      </c>
      <c r="J226" s="206">
        <v>16027</v>
      </c>
      <c r="K226" s="206">
        <v>25735</v>
      </c>
      <c r="L226" s="206">
        <v>42369</v>
      </c>
      <c r="M226" s="206">
        <v>44850</v>
      </c>
      <c r="N226" s="206">
        <v>144348</v>
      </c>
      <c r="O226" s="206">
        <v>24526</v>
      </c>
      <c r="P226" s="206">
        <v>8940</v>
      </c>
      <c r="Q226" s="206">
        <v>92002</v>
      </c>
      <c r="R226" s="206">
        <v>41110</v>
      </c>
      <c r="S226" s="206">
        <v>21989</v>
      </c>
      <c r="T226" s="206">
        <v>12810</v>
      </c>
      <c r="U226" s="206">
        <v>14813</v>
      </c>
      <c r="V226" s="206">
        <v>25127</v>
      </c>
      <c r="W226" s="206">
        <v>10275</v>
      </c>
      <c r="X226" s="206">
        <v>15417</v>
      </c>
      <c r="Y226" s="206">
        <v>323599</v>
      </c>
      <c r="Z226" s="206">
        <v>1356342</v>
      </c>
      <c r="AC226" s="205">
        <v>2011</v>
      </c>
      <c r="AD226" s="206" t="s">
        <v>12</v>
      </c>
      <c r="AE226" s="210" t="str">
        <f t="shared" si="37"/>
        <v>3</v>
      </c>
      <c r="AF226" s="210" t="str">
        <f t="shared" si="37"/>
        <v>9</v>
      </c>
      <c r="AG226" s="210" t="str">
        <f t="shared" si="37"/>
        <v>8</v>
      </c>
      <c r="AH226" s="210" t="str">
        <f t="shared" si="37"/>
        <v>1</v>
      </c>
      <c r="AI226" s="210" t="str">
        <f t="shared" si="37"/>
        <v>2</v>
      </c>
      <c r="AJ226" s="210" t="str">
        <f t="shared" si="37"/>
        <v>2</v>
      </c>
      <c r="AK226" s="210" t="str">
        <f t="shared" si="37"/>
        <v>1</v>
      </c>
      <c r="AL226" s="210" t="str">
        <f t="shared" si="37"/>
        <v>1</v>
      </c>
      <c r="AM226" s="210" t="str">
        <f t="shared" si="36"/>
        <v>2</v>
      </c>
      <c r="AN226" s="210" t="str">
        <f t="shared" si="36"/>
        <v>4</v>
      </c>
      <c r="AO226" s="210" t="str">
        <f t="shared" si="36"/>
        <v>4</v>
      </c>
      <c r="AP226" s="210" t="str">
        <f t="shared" si="36"/>
        <v>1</v>
      </c>
      <c r="AQ226" s="210" t="str">
        <f t="shared" si="36"/>
        <v>2</v>
      </c>
      <c r="AR226" s="210" t="str">
        <f t="shared" si="36"/>
        <v>8</v>
      </c>
      <c r="AS226" s="210" t="str">
        <f t="shared" si="36"/>
        <v>9</v>
      </c>
      <c r="AT226" s="210" t="str">
        <f t="shared" si="36"/>
        <v>4</v>
      </c>
      <c r="AU226" s="210" t="str">
        <f t="shared" si="38"/>
        <v>2</v>
      </c>
      <c r="AV226" s="210" t="str">
        <f t="shared" si="38"/>
        <v>1</v>
      </c>
      <c r="AW226" s="210" t="str">
        <f t="shared" si="38"/>
        <v>1</v>
      </c>
      <c r="AX226" s="210" t="str">
        <f t="shared" si="34"/>
        <v>2</v>
      </c>
      <c r="AY226" s="210" t="str">
        <f t="shared" si="34"/>
        <v>1</v>
      </c>
      <c r="AZ226" s="210" t="str">
        <f t="shared" si="34"/>
        <v>1</v>
      </c>
      <c r="BA226" s="210" t="str">
        <f t="shared" si="34"/>
        <v>3</v>
      </c>
      <c r="BB226" s="208"/>
    </row>
    <row r="227" spans="1:54" x14ac:dyDescent="0.2">
      <c r="A227" s="205">
        <v>2011</v>
      </c>
      <c r="B227" s="206" t="s">
        <v>13</v>
      </c>
      <c r="C227" s="206">
        <v>394139</v>
      </c>
      <c r="D227" s="206">
        <v>8381</v>
      </c>
      <c r="E227" s="206">
        <v>5651</v>
      </c>
      <c r="F227" s="206">
        <v>12495</v>
      </c>
      <c r="G227" s="206">
        <v>29737</v>
      </c>
      <c r="H227" s="206">
        <v>24420</v>
      </c>
      <c r="I227" s="206">
        <v>14022</v>
      </c>
      <c r="J227" s="206">
        <v>26520</v>
      </c>
      <c r="K227" s="206">
        <v>28915</v>
      </c>
      <c r="L227" s="206">
        <v>47378</v>
      </c>
      <c r="M227" s="206">
        <v>87954</v>
      </c>
      <c r="N227" s="206">
        <v>139988</v>
      </c>
      <c r="O227" s="206">
        <v>25511</v>
      </c>
      <c r="P227" s="206">
        <v>8839</v>
      </c>
      <c r="Q227" s="206">
        <v>88568</v>
      </c>
      <c r="R227" s="206">
        <v>45731</v>
      </c>
      <c r="S227" s="206">
        <v>22594</v>
      </c>
      <c r="T227" s="206">
        <v>12502</v>
      </c>
      <c r="U227" s="206">
        <v>14388</v>
      </c>
      <c r="V227" s="206">
        <v>22626</v>
      </c>
      <c r="W227" s="206">
        <v>11240</v>
      </c>
      <c r="X227" s="206">
        <v>15166</v>
      </c>
      <c r="Y227" s="206">
        <v>331264</v>
      </c>
      <c r="Z227" s="206">
        <v>1418029</v>
      </c>
      <c r="AC227" s="205">
        <v>2011</v>
      </c>
      <c r="AD227" s="206" t="s">
        <v>13</v>
      </c>
      <c r="AE227" s="210" t="str">
        <f t="shared" si="37"/>
        <v>3</v>
      </c>
      <c r="AF227" s="210" t="str">
        <f t="shared" si="37"/>
        <v>8</v>
      </c>
      <c r="AG227" s="210" t="str">
        <f t="shared" si="37"/>
        <v>5</v>
      </c>
      <c r="AH227" s="210" t="str">
        <f t="shared" si="37"/>
        <v>1</v>
      </c>
      <c r="AI227" s="210" t="str">
        <f t="shared" si="37"/>
        <v>2</v>
      </c>
      <c r="AJ227" s="210" t="str">
        <f t="shared" si="37"/>
        <v>2</v>
      </c>
      <c r="AK227" s="210" t="str">
        <f t="shared" si="37"/>
        <v>1</v>
      </c>
      <c r="AL227" s="210" t="str">
        <f t="shared" si="37"/>
        <v>2</v>
      </c>
      <c r="AM227" s="210" t="str">
        <f t="shared" si="36"/>
        <v>2</v>
      </c>
      <c r="AN227" s="210" t="str">
        <f t="shared" si="36"/>
        <v>4</v>
      </c>
      <c r="AO227" s="210" t="str">
        <f t="shared" si="36"/>
        <v>8</v>
      </c>
      <c r="AP227" s="210" t="str">
        <f t="shared" si="36"/>
        <v>1</v>
      </c>
      <c r="AQ227" s="210" t="str">
        <f t="shared" si="36"/>
        <v>2</v>
      </c>
      <c r="AR227" s="210" t="str">
        <f t="shared" si="36"/>
        <v>8</v>
      </c>
      <c r="AS227" s="210" t="str">
        <f t="shared" si="36"/>
        <v>8</v>
      </c>
      <c r="AT227" s="210" t="str">
        <f t="shared" si="36"/>
        <v>4</v>
      </c>
      <c r="AU227" s="210" t="str">
        <f t="shared" si="38"/>
        <v>2</v>
      </c>
      <c r="AV227" s="210" t="str">
        <f t="shared" si="38"/>
        <v>1</v>
      </c>
      <c r="AW227" s="210" t="str">
        <f t="shared" si="38"/>
        <v>1</v>
      </c>
      <c r="AX227" s="210" t="str">
        <f t="shared" si="34"/>
        <v>2</v>
      </c>
      <c r="AY227" s="210" t="str">
        <f t="shared" si="34"/>
        <v>1</v>
      </c>
      <c r="AZ227" s="210" t="str">
        <f t="shared" si="34"/>
        <v>1</v>
      </c>
      <c r="BA227" s="210" t="str">
        <f t="shared" si="34"/>
        <v>3</v>
      </c>
      <c r="BB227" s="208"/>
    </row>
    <row r="228" spans="1:54" x14ac:dyDescent="0.2">
      <c r="A228" s="205">
        <v>2011</v>
      </c>
      <c r="B228" s="206" t="s">
        <v>14</v>
      </c>
      <c r="C228" s="206">
        <v>428383</v>
      </c>
      <c r="D228" s="206">
        <v>9507</v>
      </c>
      <c r="E228" s="206">
        <v>6064</v>
      </c>
      <c r="F228" s="206">
        <v>14098</v>
      </c>
      <c r="G228" s="206">
        <v>32130</v>
      </c>
      <c r="H228" s="206">
        <v>30527</v>
      </c>
      <c r="I228" s="206">
        <v>16763</v>
      </c>
      <c r="J228" s="206">
        <v>27873</v>
      </c>
      <c r="K228" s="206">
        <v>29610</v>
      </c>
      <c r="L228" s="206">
        <v>47757</v>
      </c>
      <c r="M228" s="206">
        <v>100770</v>
      </c>
      <c r="N228" s="206">
        <v>159013</v>
      </c>
      <c r="O228" s="206">
        <v>28435</v>
      </c>
      <c r="P228" s="206">
        <v>8529</v>
      </c>
      <c r="Q228" s="206">
        <v>97977</v>
      </c>
      <c r="R228" s="206">
        <v>48361</v>
      </c>
      <c r="S228" s="206">
        <v>20364</v>
      </c>
      <c r="T228" s="206">
        <v>10877</v>
      </c>
      <c r="U228" s="206">
        <v>15441</v>
      </c>
      <c r="V228" s="206">
        <v>23926</v>
      </c>
      <c r="W228" s="206">
        <v>9623</v>
      </c>
      <c r="X228" s="206">
        <v>17059</v>
      </c>
      <c r="Y228" s="206">
        <v>368917</v>
      </c>
      <c r="Z228" s="206">
        <v>1552004</v>
      </c>
      <c r="AC228" s="205">
        <v>2011</v>
      </c>
      <c r="AD228" s="206" t="s">
        <v>14</v>
      </c>
      <c r="AE228" s="210" t="str">
        <f t="shared" si="37"/>
        <v>4</v>
      </c>
      <c r="AF228" s="210" t="str">
        <f t="shared" si="37"/>
        <v>9</v>
      </c>
      <c r="AG228" s="210" t="str">
        <f t="shared" si="37"/>
        <v>6</v>
      </c>
      <c r="AH228" s="210" t="str">
        <f t="shared" si="37"/>
        <v>1</v>
      </c>
      <c r="AI228" s="210" t="str">
        <f t="shared" si="37"/>
        <v>3</v>
      </c>
      <c r="AJ228" s="210" t="str">
        <f t="shared" si="37"/>
        <v>3</v>
      </c>
      <c r="AK228" s="210" t="str">
        <f t="shared" si="37"/>
        <v>1</v>
      </c>
      <c r="AL228" s="210" t="str">
        <f t="shared" si="37"/>
        <v>2</v>
      </c>
      <c r="AM228" s="210" t="str">
        <f t="shared" si="36"/>
        <v>2</v>
      </c>
      <c r="AN228" s="210" t="str">
        <f t="shared" si="36"/>
        <v>4</v>
      </c>
      <c r="AO228" s="210" t="str">
        <f t="shared" si="36"/>
        <v>1</v>
      </c>
      <c r="AP228" s="210" t="str">
        <f t="shared" si="36"/>
        <v>1</v>
      </c>
      <c r="AQ228" s="210" t="str">
        <f t="shared" si="36"/>
        <v>2</v>
      </c>
      <c r="AR228" s="210" t="str">
        <f t="shared" si="36"/>
        <v>8</v>
      </c>
      <c r="AS228" s="210" t="str">
        <f t="shared" si="36"/>
        <v>9</v>
      </c>
      <c r="AT228" s="210" t="str">
        <f t="shared" si="36"/>
        <v>4</v>
      </c>
      <c r="AU228" s="210" t="str">
        <f t="shared" si="38"/>
        <v>2</v>
      </c>
      <c r="AV228" s="210" t="str">
        <f t="shared" si="38"/>
        <v>1</v>
      </c>
      <c r="AW228" s="210" t="str">
        <f t="shared" si="38"/>
        <v>1</v>
      </c>
      <c r="AX228" s="210" t="str">
        <f t="shared" si="34"/>
        <v>2</v>
      </c>
      <c r="AY228" s="210" t="str">
        <f t="shared" si="34"/>
        <v>9</v>
      </c>
      <c r="AZ228" s="210" t="str">
        <f t="shared" si="34"/>
        <v>1</v>
      </c>
      <c r="BA228" s="210" t="str">
        <f t="shared" si="34"/>
        <v>3</v>
      </c>
      <c r="BB228" s="208"/>
    </row>
    <row r="229" spans="1:54" x14ac:dyDescent="0.2">
      <c r="A229" s="205">
        <v>2011</v>
      </c>
      <c r="B229" s="206" t="s">
        <v>15</v>
      </c>
      <c r="C229" s="206">
        <v>424698</v>
      </c>
      <c r="D229" s="206">
        <v>8119</v>
      </c>
      <c r="E229" s="206">
        <v>5720</v>
      </c>
      <c r="F229" s="206">
        <v>14794</v>
      </c>
      <c r="G229" s="206">
        <v>27871</v>
      </c>
      <c r="H229" s="206">
        <v>26747</v>
      </c>
      <c r="I229" s="206">
        <v>17538</v>
      </c>
      <c r="J229" s="206">
        <v>28846</v>
      </c>
      <c r="K229" s="206">
        <v>30242</v>
      </c>
      <c r="L229" s="206">
        <v>57204</v>
      </c>
      <c r="M229" s="206">
        <v>103685</v>
      </c>
      <c r="N229" s="206">
        <v>154817</v>
      </c>
      <c r="O229" s="206">
        <v>24104</v>
      </c>
      <c r="P229" s="206">
        <v>8727</v>
      </c>
      <c r="Q229" s="206">
        <v>103245</v>
      </c>
      <c r="R229" s="206">
        <v>48252</v>
      </c>
      <c r="S229" s="206">
        <v>24466</v>
      </c>
      <c r="T229" s="206">
        <v>11691</v>
      </c>
      <c r="U229" s="206">
        <v>14565</v>
      </c>
      <c r="V229" s="206">
        <v>22475</v>
      </c>
      <c r="W229" s="206">
        <v>8535</v>
      </c>
      <c r="X229" s="206">
        <v>16755</v>
      </c>
      <c r="Y229" s="206">
        <v>363887</v>
      </c>
      <c r="Z229" s="206">
        <v>1546983</v>
      </c>
      <c r="AC229" s="205">
        <v>2011</v>
      </c>
      <c r="AD229" s="206" t="s">
        <v>15</v>
      </c>
      <c r="AE229" s="210" t="str">
        <f t="shared" si="37"/>
        <v>4</v>
      </c>
      <c r="AF229" s="210" t="str">
        <f t="shared" si="37"/>
        <v>8</v>
      </c>
      <c r="AG229" s="210" t="str">
        <f t="shared" si="37"/>
        <v>5</v>
      </c>
      <c r="AH229" s="210" t="str">
        <f t="shared" si="37"/>
        <v>1</v>
      </c>
      <c r="AI229" s="210" t="str">
        <f t="shared" si="37"/>
        <v>2</v>
      </c>
      <c r="AJ229" s="210" t="str">
        <f t="shared" si="37"/>
        <v>2</v>
      </c>
      <c r="AK229" s="210" t="str">
        <f t="shared" si="37"/>
        <v>1</v>
      </c>
      <c r="AL229" s="210" t="str">
        <f t="shared" si="37"/>
        <v>2</v>
      </c>
      <c r="AM229" s="210" t="str">
        <f t="shared" si="36"/>
        <v>3</v>
      </c>
      <c r="AN229" s="210" t="str">
        <f t="shared" si="36"/>
        <v>5</v>
      </c>
      <c r="AO229" s="210" t="str">
        <f t="shared" si="36"/>
        <v>1</v>
      </c>
      <c r="AP229" s="210" t="str">
        <f t="shared" si="36"/>
        <v>1</v>
      </c>
      <c r="AQ229" s="210" t="str">
        <f t="shared" si="36"/>
        <v>2</v>
      </c>
      <c r="AR229" s="210" t="str">
        <f t="shared" si="36"/>
        <v>8</v>
      </c>
      <c r="AS229" s="210" t="str">
        <f t="shared" si="36"/>
        <v>1</v>
      </c>
      <c r="AT229" s="210" t="str">
        <f t="shared" si="36"/>
        <v>4</v>
      </c>
      <c r="AU229" s="210" t="str">
        <f t="shared" si="38"/>
        <v>2</v>
      </c>
      <c r="AV229" s="210" t="str">
        <f t="shared" si="38"/>
        <v>1</v>
      </c>
      <c r="AW229" s="210" t="str">
        <f t="shared" si="38"/>
        <v>1</v>
      </c>
      <c r="AX229" s="210" t="str">
        <f t="shared" si="34"/>
        <v>2</v>
      </c>
      <c r="AY229" s="210" t="str">
        <f t="shared" si="34"/>
        <v>8</v>
      </c>
      <c r="AZ229" s="210" t="str">
        <f t="shared" si="34"/>
        <v>1</v>
      </c>
      <c r="BA229" s="210" t="str">
        <f t="shared" si="34"/>
        <v>3</v>
      </c>
      <c r="BB229" s="208"/>
    </row>
    <row r="230" spans="1:54" x14ac:dyDescent="0.2">
      <c r="A230" s="205">
        <v>2011</v>
      </c>
      <c r="B230" s="206" t="s">
        <v>4</v>
      </c>
      <c r="C230" s="206">
        <v>493707</v>
      </c>
      <c r="D230" s="206">
        <v>8635</v>
      </c>
      <c r="E230" s="206">
        <v>4876</v>
      </c>
      <c r="F230" s="206">
        <v>16814</v>
      </c>
      <c r="G230" s="206">
        <v>34010</v>
      </c>
      <c r="H230" s="206">
        <v>33179</v>
      </c>
      <c r="I230" s="206">
        <v>25104</v>
      </c>
      <c r="J230" s="206">
        <v>29391</v>
      </c>
      <c r="K230" s="206">
        <v>39288</v>
      </c>
      <c r="L230" s="206">
        <v>69567</v>
      </c>
      <c r="M230" s="206">
        <v>116764</v>
      </c>
      <c r="N230" s="206">
        <v>173341</v>
      </c>
      <c r="O230" s="206">
        <v>26894</v>
      </c>
      <c r="P230" s="206">
        <v>7995</v>
      </c>
      <c r="Q230" s="206">
        <v>113863</v>
      </c>
      <c r="R230" s="206">
        <v>54004</v>
      </c>
      <c r="S230" s="206">
        <v>23233</v>
      </c>
      <c r="T230" s="206">
        <v>9682</v>
      </c>
      <c r="U230" s="206">
        <v>14397</v>
      </c>
      <c r="V230" s="206">
        <v>24955</v>
      </c>
      <c r="W230" s="206">
        <v>10533</v>
      </c>
      <c r="X230" s="206">
        <v>18876</v>
      </c>
      <c r="Y230" s="206">
        <v>402704</v>
      </c>
      <c r="Z230" s="206">
        <v>1751812</v>
      </c>
      <c r="AC230" s="205">
        <v>2011</v>
      </c>
      <c r="AD230" s="206" t="s">
        <v>4</v>
      </c>
      <c r="AE230" s="210" t="str">
        <f t="shared" si="37"/>
        <v>4</v>
      </c>
      <c r="AF230" s="210" t="str">
        <f t="shared" si="37"/>
        <v>8</v>
      </c>
      <c r="AG230" s="210" t="str">
        <f t="shared" si="37"/>
        <v>4</v>
      </c>
      <c r="AH230" s="210" t="str">
        <f t="shared" si="37"/>
        <v>1</v>
      </c>
      <c r="AI230" s="210" t="str">
        <f t="shared" si="37"/>
        <v>3</v>
      </c>
      <c r="AJ230" s="210" t="str">
        <f t="shared" si="37"/>
        <v>3</v>
      </c>
      <c r="AK230" s="210" t="str">
        <f t="shared" si="37"/>
        <v>2</v>
      </c>
      <c r="AL230" s="210" t="str">
        <f t="shared" si="37"/>
        <v>2</v>
      </c>
      <c r="AM230" s="210" t="str">
        <f t="shared" si="36"/>
        <v>3</v>
      </c>
      <c r="AN230" s="210" t="str">
        <f t="shared" si="36"/>
        <v>6</v>
      </c>
      <c r="AO230" s="210" t="str">
        <f t="shared" si="36"/>
        <v>1</v>
      </c>
      <c r="AP230" s="210" t="str">
        <f t="shared" si="36"/>
        <v>1</v>
      </c>
      <c r="AQ230" s="210" t="str">
        <f t="shared" si="36"/>
        <v>2</v>
      </c>
      <c r="AR230" s="210" t="str">
        <f t="shared" si="36"/>
        <v>7</v>
      </c>
      <c r="AS230" s="210" t="str">
        <f t="shared" si="36"/>
        <v>1</v>
      </c>
      <c r="AT230" s="210" t="str">
        <f t="shared" si="36"/>
        <v>5</v>
      </c>
      <c r="AU230" s="210" t="str">
        <f t="shared" si="38"/>
        <v>2</v>
      </c>
      <c r="AV230" s="210" t="str">
        <f t="shared" si="38"/>
        <v>9</v>
      </c>
      <c r="AW230" s="210" t="str">
        <f t="shared" si="38"/>
        <v>1</v>
      </c>
      <c r="AX230" s="210" t="str">
        <f t="shared" si="34"/>
        <v>2</v>
      </c>
      <c r="AY230" s="210" t="str">
        <f t="shared" si="34"/>
        <v>1</v>
      </c>
      <c r="AZ230" s="210" t="str">
        <f t="shared" si="34"/>
        <v>1</v>
      </c>
      <c r="BA230" s="210" t="str">
        <f t="shared" si="34"/>
        <v>4</v>
      </c>
      <c r="BB230" s="208"/>
    </row>
    <row r="231" spans="1:54" x14ac:dyDescent="0.2">
      <c r="A231" s="205">
        <v>2011</v>
      </c>
      <c r="B231" s="206" t="s">
        <v>5</v>
      </c>
      <c r="C231" s="206">
        <v>494985</v>
      </c>
      <c r="D231" s="206">
        <v>7576</v>
      </c>
      <c r="E231" s="206">
        <v>2943</v>
      </c>
      <c r="F231" s="206">
        <v>13649</v>
      </c>
      <c r="G231" s="206">
        <v>28199</v>
      </c>
      <c r="H231" s="206">
        <v>31228</v>
      </c>
      <c r="I231" s="206">
        <v>22183</v>
      </c>
      <c r="J231" s="206">
        <v>29010</v>
      </c>
      <c r="K231" s="206">
        <v>41678</v>
      </c>
      <c r="L231" s="206">
        <v>67866</v>
      </c>
      <c r="M231" s="206">
        <v>103673</v>
      </c>
      <c r="N231" s="206">
        <v>156903</v>
      </c>
      <c r="O231" s="206">
        <v>26631</v>
      </c>
      <c r="P231" s="206">
        <v>5319</v>
      </c>
      <c r="Q231" s="206">
        <v>109170</v>
      </c>
      <c r="R231" s="206">
        <v>49842</v>
      </c>
      <c r="S231" s="206">
        <v>22466</v>
      </c>
      <c r="T231" s="206">
        <v>8592</v>
      </c>
      <c r="U231" s="206">
        <v>17217</v>
      </c>
      <c r="V231" s="206">
        <v>19618</v>
      </c>
      <c r="W231" s="206">
        <v>10501</v>
      </c>
      <c r="X231" s="206">
        <v>14781</v>
      </c>
      <c r="Y231" s="206">
        <v>365728</v>
      </c>
      <c r="Z231" s="206">
        <v>1649758</v>
      </c>
      <c r="AC231" s="205">
        <v>2011</v>
      </c>
      <c r="AD231" s="206" t="s">
        <v>5</v>
      </c>
      <c r="AE231" s="210" t="str">
        <f t="shared" si="37"/>
        <v>4</v>
      </c>
      <c r="AF231" s="210" t="str">
        <f t="shared" si="37"/>
        <v>7</v>
      </c>
      <c r="AG231" s="210" t="str">
        <f t="shared" si="37"/>
        <v>2</v>
      </c>
      <c r="AH231" s="210" t="str">
        <f t="shared" si="37"/>
        <v>1</v>
      </c>
      <c r="AI231" s="210" t="str">
        <f t="shared" si="37"/>
        <v>2</v>
      </c>
      <c r="AJ231" s="210" t="str">
        <f t="shared" si="37"/>
        <v>3</v>
      </c>
      <c r="AK231" s="210" t="str">
        <f t="shared" si="37"/>
        <v>2</v>
      </c>
      <c r="AL231" s="210" t="str">
        <f t="shared" si="37"/>
        <v>2</v>
      </c>
      <c r="AM231" s="210" t="str">
        <f t="shared" si="36"/>
        <v>4</v>
      </c>
      <c r="AN231" s="210" t="str">
        <f t="shared" si="36"/>
        <v>6</v>
      </c>
      <c r="AO231" s="210" t="str">
        <f t="shared" si="36"/>
        <v>1</v>
      </c>
      <c r="AP231" s="210" t="str">
        <f t="shared" si="36"/>
        <v>1</v>
      </c>
      <c r="AQ231" s="210" t="str">
        <f t="shared" si="36"/>
        <v>2</v>
      </c>
      <c r="AR231" s="210" t="str">
        <f t="shared" si="36"/>
        <v>5</v>
      </c>
      <c r="AS231" s="210" t="str">
        <f t="shared" si="36"/>
        <v>1</v>
      </c>
      <c r="AT231" s="210" t="str">
        <f t="shared" si="36"/>
        <v>4</v>
      </c>
      <c r="AU231" s="210" t="str">
        <f t="shared" si="38"/>
        <v>2</v>
      </c>
      <c r="AV231" s="210" t="str">
        <f t="shared" si="38"/>
        <v>8</v>
      </c>
      <c r="AW231" s="210" t="str">
        <f t="shared" si="38"/>
        <v>1</v>
      </c>
      <c r="AX231" s="210" t="str">
        <f t="shared" si="34"/>
        <v>1</v>
      </c>
      <c r="AY231" s="210" t="str">
        <f t="shared" si="34"/>
        <v>1</v>
      </c>
      <c r="AZ231" s="210" t="str">
        <f t="shared" si="34"/>
        <v>1</v>
      </c>
      <c r="BA231" s="210" t="str">
        <f t="shared" ref="BA231:BA294" si="39">+LEFT(Y231,1)</f>
        <v>3</v>
      </c>
      <c r="BB231" s="208"/>
    </row>
    <row r="232" spans="1:54" x14ac:dyDescent="0.2">
      <c r="A232" s="205">
        <v>2011</v>
      </c>
      <c r="B232" s="206" t="s">
        <v>6</v>
      </c>
      <c r="C232" s="206">
        <v>441010</v>
      </c>
      <c r="D232" s="206">
        <v>6448</v>
      </c>
      <c r="E232" s="206">
        <v>2789</v>
      </c>
      <c r="F232" s="206">
        <v>5267</v>
      </c>
      <c r="G232" s="206">
        <v>14021</v>
      </c>
      <c r="H232" s="206">
        <v>23298</v>
      </c>
      <c r="I232" s="206">
        <v>14535</v>
      </c>
      <c r="J232" s="206">
        <v>20302</v>
      </c>
      <c r="K232" s="206">
        <v>28303</v>
      </c>
      <c r="L232" s="206">
        <v>50376</v>
      </c>
      <c r="M232" s="206">
        <v>74538</v>
      </c>
      <c r="N232" s="206">
        <v>119670</v>
      </c>
      <c r="O232" s="206">
        <v>13594</v>
      </c>
      <c r="P232" s="206">
        <v>3837</v>
      </c>
      <c r="Q232" s="206">
        <v>73113</v>
      </c>
      <c r="R232" s="206">
        <v>39303</v>
      </c>
      <c r="S232" s="206">
        <v>9395</v>
      </c>
      <c r="T232" s="206">
        <v>4432</v>
      </c>
      <c r="U232" s="206">
        <v>9040</v>
      </c>
      <c r="V232" s="206">
        <v>12153</v>
      </c>
      <c r="W232" s="206">
        <v>5711</v>
      </c>
      <c r="X232" s="206">
        <v>6996</v>
      </c>
      <c r="Y232" s="206">
        <v>268604</v>
      </c>
      <c r="Z232" s="206">
        <v>1246735</v>
      </c>
      <c r="AC232" s="205">
        <v>2011</v>
      </c>
      <c r="AD232" s="206" t="s">
        <v>6</v>
      </c>
      <c r="AE232" s="210" t="str">
        <f t="shared" si="37"/>
        <v>4</v>
      </c>
      <c r="AF232" s="210" t="str">
        <f t="shared" si="37"/>
        <v>6</v>
      </c>
      <c r="AG232" s="210" t="str">
        <f t="shared" si="37"/>
        <v>2</v>
      </c>
      <c r="AH232" s="210" t="str">
        <f t="shared" si="37"/>
        <v>5</v>
      </c>
      <c r="AI232" s="210" t="str">
        <f t="shared" si="37"/>
        <v>1</v>
      </c>
      <c r="AJ232" s="210" t="str">
        <f t="shared" si="37"/>
        <v>2</v>
      </c>
      <c r="AK232" s="210" t="str">
        <f t="shared" si="37"/>
        <v>1</v>
      </c>
      <c r="AL232" s="210" t="str">
        <f t="shared" si="37"/>
        <v>2</v>
      </c>
      <c r="AM232" s="210" t="str">
        <f t="shared" si="36"/>
        <v>2</v>
      </c>
      <c r="AN232" s="210" t="str">
        <f t="shared" si="36"/>
        <v>5</v>
      </c>
      <c r="AO232" s="210" t="str">
        <f t="shared" si="36"/>
        <v>7</v>
      </c>
      <c r="AP232" s="210" t="str">
        <f t="shared" si="36"/>
        <v>1</v>
      </c>
      <c r="AQ232" s="210" t="str">
        <f t="shared" si="36"/>
        <v>1</v>
      </c>
      <c r="AR232" s="210" t="str">
        <f t="shared" si="36"/>
        <v>3</v>
      </c>
      <c r="AS232" s="210" t="str">
        <f t="shared" si="36"/>
        <v>7</v>
      </c>
      <c r="AT232" s="210" t="str">
        <f t="shared" si="36"/>
        <v>3</v>
      </c>
      <c r="AU232" s="210" t="str">
        <f t="shared" si="38"/>
        <v>9</v>
      </c>
      <c r="AV232" s="210" t="str">
        <f t="shared" si="38"/>
        <v>4</v>
      </c>
      <c r="AW232" s="210" t="str">
        <f t="shared" si="38"/>
        <v>9</v>
      </c>
      <c r="AX232" s="210" t="str">
        <f t="shared" si="38"/>
        <v>1</v>
      </c>
      <c r="AY232" s="210" t="str">
        <f t="shared" si="38"/>
        <v>5</v>
      </c>
      <c r="AZ232" s="210" t="str">
        <f t="shared" si="38"/>
        <v>6</v>
      </c>
      <c r="BA232" s="210" t="str">
        <f t="shared" si="39"/>
        <v>2</v>
      </c>
      <c r="BB232" s="208"/>
    </row>
    <row r="233" spans="1:54" x14ac:dyDescent="0.2">
      <c r="A233" s="205">
        <v>2011</v>
      </c>
      <c r="B233" s="206" t="s">
        <v>7</v>
      </c>
      <c r="C233" s="206">
        <v>484878</v>
      </c>
      <c r="D233" s="206">
        <v>5203</v>
      </c>
      <c r="E233" s="206">
        <v>895</v>
      </c>
      <c r="F233" s="206">
        <v>2376</v>
      </c>
      <c r="G233" s="206">
        <v>4475</v>
      </c>
      <c r="H233" s="206">
        <v>11182</v>
      </c>
      <c r="I233" s="206">
        <v>12051</v>
      </c>
      <c r="J233" s="206">
        <v>14771</v>
      </c>
      <c r="K233" s="206">
        <v>22349</v>
      </c>
      <c r="L233" s="206">
        <v>66390</v>
      </c>
      <c r="M233" s="206">
        <v>102066</v>
      </c>
      <c r="N233" s="206">
        <v>150242</v>
      </c>
      <c r="O233" s="206">
        <v>11723</v>
      </c>
      <c r="P233" s="206">
        <v>2197</v>
      </c>
      <c r="Q233" s="206">
        <v>99408</v>
      </c>
      <c r="R233" s="206">
        <v>35229</v>
      </c>
      <c r="S233" s="206">
        <v>9640</v>
      </c>
      <c r="T233" s="206">
        <v>5222</v>
      </c>
      <c r="U233" s="206">
        <v>4988</v>
      </c>
      <c r="V233" s="206">
        <v>11660</v>
      </c>
      <c r="W233" s="206">
        <v>6419</v>
      </c>
      <c r="X233" s="206">
        <v>7773</v>
      </c>
      <c r="Y233" s="206">
        <v>368613</v>
      </c>
      <c r="Z233" s="206">
        <v>1439750</v>
      </c>
      <c r="AC233" s="205">
        <v>2011</v>
      </c>
      <c r="AD233" s="206" t="s">
        <v>7</v>
      </c>
      <c r="AE233" s="210" t="str">
        <f t="shared" si="37"/>
        <v>4</v>
      </c>
      <c r="AF233" s="210" t="str">
        <f t="shared" si="37"/>
        <v>5</v>
      </c>
      <c r="AG233" s="210" t="str">
        <f t="shared" si="37"/>
        <v>8</v>
      </c>
      <c r="AH233" s="210" t="str">
        <f t="shared" si="37"/>
        <v>2</v>
      </c>
      <c r="AI233" s="210" t="str">
        <f t="shared" si="37"/>
        <v>4</v>
      </c>
      <c r="AJ233" s="210" t="str">
        <f t="shared" si="37"/>
        <v>1</v>
      </c>
      <c r="AK233" s="210" t="str">
        <f t="shared" si="37"/>
        <v>1</v>
      </c>
      <c r="AL233" s="210" t="str">
        <f t="shared" si="37"/>
        <v>1</v>
      </c>
      <c r="AM233" s="210" t="str">
        <f t="shared" si="36"/>
        <v>2</v>
      </c>
      <c r="AN233" s="210" t="str">
        <f t="shared" si="36"/>
        <v>6</v>
      </c>
      <c r="AO233" s="210" t="str">
        <f t="shared" si="36"/>
        <v>1</v>
      </c>
      <c r="AP233" s="210" t="str">
        <f t="shared" si="36"/>
        <v>1</v>
      </c>
      <c r="AQ233" s="210" t="str">
        <f t="shared" si="36"/>
        <v>1</v>
      </c>
      <c r="AR233" s="210" t="str">
        <f t="shared" si="36"/>
        <v>2</v>
      </c>
      <c r="AS233" s="210" t="str">
        <f t="shared" si="36"/>
        <v>9</v>
      </c>
      <c r="AT233" s="210" t="str">
        <f t="shared" si="36"/>
        <v>3</v>
      </c>
      <c r="AU233" s="210" t="str">
        <f t="shared" si="38"/>
        <v>9</v>
      </c>
      <c r="AV233" s="210" t="str">
        <f t="shared" si="38"/>
        <v>5</v>
      </c>
      <c r="AW233" s="210" t="str">
        <f t="shared" si="38"/>
        <v>4</v>
      </c>
      <c r="AX233" s="210" t="str">
        <f t="shared" si="38"/>
        <v>1</v>
      </c>
      <c r="AY233" s="210" t="str">
        <f t="shared" si="38"/>
        <v>6</v>
      </c>
      <c r="AZ233" s="210" t="str">
        <f t="shared" si="38"/>
        <v>7</v>
      </c>
      <c r="BA233" s="210" t="str">
        <f t="shared" si="39"/>
        <v>3</v>
      </c>
      <c r="BB233" s="208"/>
    </row>
    <row r="234" spans="1:54" x14ac:dyDescent="0.2">
      <c r="A234" s="205">
        <v>2011</v>
      </c>
      <c r="B234" s="206" t="s">
        <v>8</v>
      </c>
      <c r="C234" s="206">
        <v>582712</v>
      </c>
      <c r="D234" s="206">
        <v>6567</v>
      </c>
      <c r="E234" s="206">
        <v>543</v>
      </c>
      <c r="F234" s="206">
        <v>1721</v>
      </c>
      <c r="G234" s="206">
        <v>3679</v>
      </c>
      <c r="H234" s="206">
        <v>9062</v>
      </c>
      <c r="I234" s="206">
        <v>16832</v>
      </c>
      <c r="J234" s="206">
        <v>20711</v>
      </c>
      <c r="K234" s="206">
        <v>17377</v>
      </c>
      <c r="L234" s="206">
        <v>70864</v>
      </c>
      <c r="M234" s="206">
        <v>104484</v>
      </c>
      <c r="N234" s="206">
        <v>159835</v>
      </c>
      <c r="O234" s="206">
        <v>10057</v>
      </c>
      <c r="P234" s="206">
        <v>1968</v>
      </c>
      <c r="Q234" s="206">
        <v>114510</v>
      </c>
      <c r="R234" s="206">
        <v>35884</v>
      </c>
      <c r="S234" s="206">
        <v>10940</v>
      </c>
      <c r="T234" s="206">
        <v>6614</v>
      </c>
      <c r="U234" s="206">
        <v>7613</v>
      </c>
      <c r="V234" s="206">
        <v>18851</v>
      </c>
      <c r="W234" s="206">
        <v>10323</v>
      </c>
      <c r="X234" s="206">
        <v>6603</v>
      </c>
      <c r="Y234" s="206">
        <v>392644</v>
      </c>
      <c r="Z234" s="206">
        <v>1610394</v>
      </c>
      <c r="AC234" s="205">
        <v>2011</v>
      </c>
      <c r="AD234" s="206" t="s">
        <v>8</v>
      </c>
      <c r="AE234" s="210" t="str">
        <f t="shared" si="37"/>
        <v>5</v>
      </c>
      <c r="AF234" s="210" t="str">
        <f t="shared" si="37"/>
        <v>6</v>
      </c>
      <c r="AG234" s="210" t="str">
        <f t="shared" si="37"/>
        <v>5</v>
      </c>
      <c r="AH234" s="210" t="str">
        <f t="shared" si="37"/>
        <v>1</v>
      </c>
      <c r="AI234" s="210" t="str">
        <f t="shared" si="37"/>
        <v>3</v>
      </c>
      <c r="AJ234" s="210" t="str">
        <f t="shared" si="37"/>
        <v>9</v>
      </c>
      <c r="AK234" s="210" t="str">
        <f t="shared" si="37"/>
        <v>1</v>
      </c>
      <c r="AL234" s="210" t="str">
        <f t="shared" ref="AL234:AR277" si="40">+LEFT(J234,1)</f>
        <v>2</v>
      </c>
      <c r="AM234" s="210" t="str">
        <f t="shared" si="36"/>
        <v>1</v>
      </c>
      <c r="AN234" s="210" t="str">
        <f t="shared" si="36"/>
        <v>7</v>
      </c>
      <c r="AO234" s="210" t="str">
        <f t="shared" si="36"/>
        <v>1</v>
      </c>
      <c r="AP234" s="210" t="str">
        <f t="shared" si="36"/>
        <v>1</v>
      </c>
      <c r="AQ234" s="210" t="str">
        <f t="shared" si="36"/>
        <v>1</v>
      </c>
      <c r="AR234" s="210" t="str">
        <f t="shared" si="36"/>
        <v>1</v>
      </c>
      <c r="AS234" s="210" t="str">
        <f t="shared" si="36"/>
        <v>1</v>
      </c>
      <c r="AT234" s="210" t="str">
        <f t="shared" si="36"/>
        <v>3</v>
      </c>
      <c r="AU234" s="210" t="str">
        <f t="shared" si="38"/>
        <v>1</v>
      </c>
      <c r="AV234" s="210" t="str">
        <f t="shared" si="38"/>
        <v>6</v>
      </c>
      <c r="AW234" s="210" t="str">
        <f t="shared" si="38"/>
        <v>7</v>
      </c>
      <c r="AX234" s="210" t="str">
        <f t="shared" si="38"/>
        <v>1</v>
      </c>
      <c r="AY234" s="210" t="str">
        <f t="shared" si="38"/>
        <v>1</v>
      </c>
      <c r="AZ234" s="210" t="str">
        <f t="shared" si="38"/>
        <v>6</v>
      </c>
      <c r="BA234" s="210" t="str">
        <f t="shared" si="39"/>
        <v>3</v>
      </c>
      <c r="BB234" s="208"/>
    </row>
    <row r="235" spans="1:54" x14ac:dyDescent="0.2">
      <c r="A235" s="205">
        <v>2011</v>
      </c>
      <c r="B235" s="206" t="s">
        <v>9</v>
      </c>
      <c r="C235" s="206">
        <v>524060</v>
      </c>
      <c r="D235" s="206">
        <v>4606</v>
      </c>
      <c r="E235" s="206">
        <v>1144</v>
      </c>
      <c r="F235" s="206">
        <v>4762</v>
      </c>
      <c r="G235" s="206">
        <v>10789</v>
      </c>
      <c r="H235" s="206">
        <v>11923</v>
      </c>
      <c r="I235" s="206">
        <v>22322</v>
      </c>
      <c r="J235" s="206">
        <v>23194</v>
      </c>
      <c r="K235" s="206">
        <v>33729</v>
      </c>
      <c r="L235" s="206">
        <v>71504</v>
      </c>
      <c r="M235" s="206">
        <v>110510</v>
      </c>
      <c r="N235" s="206">
        <v>152671</v>
      </c>
      <c r="O235" s="206">
        <v>8528</v>
      </c>
      <c r="P235" s="206">
        <v>2687</v>
      </c>
      <c r="Q235" s="206">
        <v>97840</v>
      </c>
      <c r="R235" s="206">
        <v>33244</v>
      </c>
      <c r="S235" s="206">
        <v>14725</v>
      </c>
      <c r="T235" s="206">
        <v>5704</v>
      </c>
      <c r="U235" s="206">
        <v>8910</v>
      </c>
      <c r="V235" s="206">
        <v>17250</v>
      </c>
      <c r="W235" s="206">
        <v>10802</v>
      </c>
      <c r="X235" s="206">
        <v>9156</v>
      </c>
      <c r="Y235" s="206">
        <v>381782</v>
      </c>
      <c r="Z235" s="206">
        <v>1561842</v>
      </c>
      <c r="AC235" s="205">
        <v>2011</v>
      </c>
      <c r="AD235" s="206" t="s">
        <v>9</v>
      </c>
      <c r="AE235" s="210" t="str">
        <f t="shared" ref="AE235:AK271" si="41">+LEFT(C235,1)</f>
        <v>5</v>
      </c>
      <c r="AF235" s="210" t="str">
        <f t="shared" si="41"/>
        <v>4</v>
      </c>
      <c r="AG235" s="210" t="str">
        <f t="shared" si="41"/>
        <v>1</v>
      </c>
      <c r="AH235" s="210" t="str">
        <f t="shared" si="41"/>
        <v>4</v>
      </c>
      <c r="AI235" s="210" t="str">
        <f t="shared" si="41"/>
        <v>1</v>
      </c>
      <c r="AJ235" s="210" t="str">
        <f t="shared" si="41"/>
        <v>1</v>
      </c>
      <c r="AK235" s="210" t="str">
        <f t="shared" si="41"/>
        <v>2</v>
      </c>
      <c r="AL235" s="210" t="str">
        <f t="shared" si="40"/>
        <v>2</v>
      </c>
      <c r="AM235" s="210" t="str">
        <f t="shared" si="36"/>
        <v>3</v>
      </c>
      <c r="AN235" s="210" t="str">
        <f t="shared" si="36"/>
        <v>7</v>
      </c>
      <c r="AO235" s="210" t="str">
        <f t="shared" si="36"/>
        <v>1</v>
      </c>
      <c r="AP235" s="210" t="str">
        <f t="shared" si="36"/>
        <v>1</v>
      </c>
      <c r="AQ235" s="210" t="str">
        <f t="shared" si="36"/>
        <v>8</v>
      </c>
      <c r="AR235" s="210" t="str">
        <f t="shared" si="36"/>
        <v>2</v>
      </c>
      <c r="AS235" s="210" t="str">
        <f t="shared" si="36"/>
        <v>9</v>
      </c>
      <c r="AT235" s="210" t="str">
        <f t="shared" si="36"/>
        <v>3</v>
      </c>
      <c r="AU235" s="210" t="str">
        <f t="shared" si="38"/>
        <v>1</v>
      </c>
      <c r="AV235" s="210" t="str">
        <f t="shared" si="38"/>
        <v>5</v>
      </c>
      <c r="AW235" s="210" t="str">
        <f t="shared" si="38"/>
        <v>8</v>
      </c>
      <c r="AX235" s="210" t="str">
        <f t="shared" si="38"/>
        <v>1</v>
      </c>
      <c r="AY235" s="210" t="str">
        <f t="shared" si="38"/>
        <v>1</v>
      </c>
      <c r="AZ235" s="210" t="str">
        <f t="shared" si="38"/>
        <v>9</v>
      </c>
      <c r="BA235" s="210" t="str">
        <f t="shared" si="39"/>
        <v>3</v>
      </c>
      <c r="BB235" s="208"/>
    </row>
    <row r="236" spans="1:54" x14ac:dyDescent="0.2">
      <c r="A236" s="205">
        <v>2011</v>
      </c>
      <c r="B236" s="206" t="s">
        <v>10</v>
      </c>
      <c r="C236" s="206">
        <v>559226</v>
      </c>
      <c r="D236" s="206">
        <v>6502</v>
      </c>
      <c r="E236" s="206">
        <v>3359</v>
      </c>
      <c r="F236" s="206">
        <v>14218</v>
      </c>
      <c r="G236" s="206">
        <v>29757</v>
      </c>
      <c r="H236" s="206">
        <v>28914</v>
      </c>
      <c r="I236" s="206">
        <v>33132</v>
      </c>
      <c r="J236" s="206">
        <v>35049</v>
      </c>
      <c r="K236" s="206">
        <v>45135</v>
      </c>
      <c r="L236" s="206">
        <v>78859</v>
      </c>
      <c r="M236" s="206">
        <v>133593</v>
      </c>
      <c r="N236" s="206">
        <v>166801</v>
      </c>
      <c r="O236" s="206">
        <v>24469</v>
      </c>
      <c r="P236" s="206">
        <v>6540</v>
      </c>
      <c r="Q236" s="206">
        <v>114836</v>
      </c>
      <c r="R236" s="206">
        <v>46884</v>
      </c>
      <c r="S236" s="206">
        <v>24835</v>
      </c>
      <c r="T236" s="206">
        <v>9983</v>
      </c>
      <c r="U236" s="206">
        <v>16048</v>
      </c>
      <c r="V236" s="206">
        <v>26582</v>
      </c>
      <c r="W236" s="206">
        <v>12694</v>
      </c>
      <c r="X236" s="206">
        <v>22369</v>
      </c>
      <c r="Y236" s="206">
        <v>385143</v>
      </c>
      <c r="Z236" s="206">
        <v>1824928</v>
      </c>
      <c r="AC236" s="205">
        <v>2011</v>
      </c>
      <c r="AD236" s="206" t="s">
        <v>10</v>
      </c>
      <c r="AE236" s="210" t="str">
        <f t="shared" si="41"/>
        <v>5</v>
      </c>
      <c r="AF236" s="210" t="str">
        <f t="shared" si="41"/>
        <v>6</v>
      </c>
      <c r="AG236" s="210" t="str">
        <f t="shared" si="41"/>
        <v>3</v>
      </c>
      <c r="AH236" s="210" t="str">
        <f t="shared" si="41"/>
        <v>1</v>
      </c>
      <c r="AI236" s="210" t="str">
        <f t="shared" si="41"/>
        <v>2</v>
      </c>
      <c r="AJ236" s="210" t="str">
        <f t="shared" si="41"/>
        <v>2</v>
      </c>
      <c r="AK236" s="210" t="str">
        <f t="shared" si="41"/>
        <v>3</v>
      </c>
      <c r="AL236" s="210" t="str">
        <f t="shared" si="40"/>
        <v>3</v>
      </c>
      <c r="AM236" s="210" t="str">
        <f t="shared" si="36"/>
        <v>4</v>
      </c>
      <c r="AN236" s="210" t="str">
        <f t="shared" si="36"/>
        <v>7</v>
      </c>
      <c r="AO236" s="210" t="str">
        <f t="shared" si="36"/>
        <v>1</v>
      </c>
      <c r="AP236" s="210" t="str">
        <f t="shared" si="36"/>
        <v>1</v>
      </c>
      <c r="AQ236" s="210" t="str">
        <f t="shared" si="36"/>
        <v>2</v>
      </c>
      <c r="AR236" s="210" t="str">
        <f t="shared" si="36"/>
        <v>6</v>
      </c>
      <c r="AS236" s="210" t="str">
        <f t="shared" si="36"/>
        <v>1</v>
      </c>
      <c r="AT236" s="210" t="str">
        <f t="shared" si="36"/>
        <v>4</v>
      </c>
      <c r="AU236" s="210" t="str">
        <f t="shared" si="38"/>
        <v>2</v>
      </c>
      <c r="AV236" s="210" t="str">
        <f t="shared" si="38"/>
        <v>9</v>
      </c>
      <c r="AW236" s="210" t="str">
        <f t="shared" si="38"/>
        <v>1</v>
      </c>
      <c r="AX236" s="210" t="str">
        <f t="shared" si="38"/>
        <v>2</v>
      </c>
      <c r="AY236" s="210" t="str">
        <f t="shared" si="38"/>
        <v>1</v>
      </c>
      <c r="AZ236" s="210" t="str">
        <f t="shared" si="38"/>
        <v>2</v>
      </c>
      <c r="BA236" s="210" t="str">
        <f t="shared" si="39"/>
        <v>3</v>
      </c>
      <c r="BB236" s="208"/>
    </row>
    <row r="237" spans="1:54" x14ac:dyDescent="0.2">
      <c r="A237" s="205">
        <v>2011</v>
      </c>
      <c r="B237" s="206" t="s">
        <v>11</v>
      </c>
      <c r="C237" s="206">
        <v>449208</v>
      </c>
      <c r="D237" s="206">
        <v>6003</v>
      </c>
      <c r="E237" s="206">
        <v>2349</v>
      </c>
      <c r="F237" s="206">
        <v>11540</v>
      </c>
      <c r="G237" s="206">
        <v>28782</v>
      </c>
      <c r="H237" s="206">
        <v>25304</v>
      </c>
      <c r="I237" s="206">
        <v>25315</v>
      </c>
      <c r="J237" s="206">
        <v>31711</v>
      </c>
      <c r="K237" s="206">
        <v>39044</v>
      </c>
      <c r="L237" s="206">
        <v>67457</v>
      </c>
      <c r="M237" s="206">
        <v>120187</v>
      </c>
      <c r="N237" s="206">
        <v>142225</v>
      </c>
      <c r="O237" s="206">
        <v>19903</v>
      </c>
      <c r="P237" s="206">
        <v>6660</v>
      </c>
      <c r="Q237" s="206">
        <v>99104</v>
      </c>
      <c r="R237" s="206">
        <v>39608</v>
      </c>
      <c r="S237" s="206">
        <v>18162</v>
      </c>
      <c r="T237" s="206">
        <v>8713</v>
      </c>
      <c r="U237" s="206">
        <v>13619</v>
      </c>
      <c r="V237" s="206">
        <v>20217</v>
      </c>
      <c r="W237" s="206">
        <v>10890</v>
      </c>
      <c r="X237" s="206">
        <v>19343</v>
      </c>
      <c r="Y237" s="206">
        <v>345427</v>
      </c>
      <c r="Z237" s="206">
        <v>1550771</v>
      </c>
      <c r="AC237" s="205">
        <v>2011</v>
      </c>
      <c r="AD237" s="206" t="s">
        <v>11</v>
      </c>
      <c r="AE237" s="210" t="str">
        <f t="shared" si="41"/>
        <v>4</v>
      </c>
      <c r="AF237" s="210" t="str">
        <f t="shared" si="41"/>
        <v>6</v>
      </c>
      <c r="AG237" s="210" t="str">
        <f t="shared" si="41"/>
        <v>2</v>
      </c>
      <c r="AH237" s="210" t="str">
        <f t="shared" si="41"/>
        <v>1</v>
      </c>
      <c r="AI237" s="210" t="str">
        <f t="shared" si="41"/>
        <v>2</v>
      </c>
      <c r="AJ237" s="210" t="str">
        <f t="shared" si="41"/>
        <v>2</v>
      </c>
      <c r="AK237" s="210" t="str">
        <f t="shared" si="41"/>
        <v>2</v>
      </c>
      <c r="AL237" s="210" t="str">
        <f t="shared" si="40"/>
        <v>3</v>
      </c>
      <c r="AM237" s="210" t="str">
        <f t="shared" si="36"/>
        <v>3</v>
      </c>
      <c r="AN237" s="210" t="str">
        <f t="shared" si="36"/>
        <v>6</v>
      </c>
      <c r="AO237" s="210" t="str">
        <f t="shared" si="36"/>
        <v>1</v>
      </c>
      <c r="AP237" s="210" t="str">
        <f t="shared" si="36"/>
        <v>1</v>
      </c>
      <c r="AQ237" s="210" t="str">
        <f t="shared" si="36"/>
        <v>1</v>
      </c>
      <c r="AR237" s="210" t="str">
        <f t="shared" si="36"/>
        <v>6</v>
      </c>
      <c r="AS237" s="210" t="str">
        <f t="shared" si="36"/>
        <v>9</v>
      </c>
      <c r="AT237" s="210" t="str">
        <f t="shared" si="36"/>
        <v>3</v>
      </c>
      <c r="AU237" s="210" t="str">
        <f t="shared" si="38"/>
        <v>1</v>
      </c>
      <c r="AV237" s="210" t="str">
        <f t="shared" si="38"/>
        <v>8</v>
      </c>
      <c r="AW237" s="210" t="str">
        <f t="shared" si="38"/>
        <v>1</v>
      </c>
      <c r="AX237" s="210" t="str">
        <f t="shared" si="38"/>
        <v>2</v>
      </c>
      <c r="AY237" s="210" t="str">
        <f t="shared" si="38"/>
        <v>1</v>
      </c>
      <c r="AZ237" s="210" t="str">
        <f t="shared" si="38"/>
        <v>1</v>
      </c>
      <c r="BA237" s="210" t="str">
        <f t="shared" si="39"/>
        <v>3</v>
      </c>
      <c r="BB237" s="208"/>
    </row>
    <row r="238" spans="1:54" x14ac:dyDescent="0.2">
      <c r="A238" s="205">
        <v>2012</v>
      </c>
      <c r="B238" s="206" t="s">
        <v>12</v>
      </c>
      <c r="C238" s="206">
        <v>425380</v>
      </c>
      <c r="D238" s="206">
        <v>5617</v>
      </c>
      <c r="E238" s="206">
        <v>1849</v>
      </c>
      <c r="F238" s="206">
        <v>10983</v>
      </c>
      <c r="G238" s="206">
        <v>26068</v>
      </c>
      <c r="H238" s="206">
        <v>21406</v>
      </c>
      <c r="I238" s="206">
        <v>26940</v>
      </c>
      <c r="J238" s="206">
        <v>29500</v>
      </c>
      <c r="K238" s="206">
        <v>34201</v>
      </c>
      <c r="L238" s="206">
        <v>60593</v>
      </c>
      <c r="M238" s="206">
        <v>104454</v>
      </c>
      <c r="N238" s="206">
        <v>129196</v>
      </c>
      <c r="O238" s="206">
        <v>19687</v>
      </c>
      <c r="P238" s="206">
        <v>2642</v>
      </c>
      <c r="Q238" s="206">
        <v>84984</v>
      </c>
      <c r="R238" s="206">
        <v>33321</v>
      </c>
      <c r="S238" s="206">
        <v>18119</v>
      </c>
      <c r="T238" s="206">
        <v>7112</v>
      </c>
      <c r="U238" s="206">
        <v>12325</v>
      </c>
      <c r="V238" s="206">
        <v>19565</v>
      </c>
      <c r="W238" s="206">
        <v>9624</v>
      </c>
      <c r="X238" s="206">
        <v>16558</v>
      </c>
      <c r="Y238" s="206">
        <v>297244</v>
      </c>
      <c r="Z238" s="206">
        <v>1397368</v>
      </c>
      <c r="AC238" s="205">
        <v>2012</v>
      </c>
      <c r="AD238" s="206" t="s">
        <v>12</v>
      </c>
      <c r="AE238" s="210" t="str">
        <f t="shared" si="41"/>
        <v>4</v>
      </c>
      <c r="AF238" s="210" t="str">
        <f t="shared" si="41"/>
        <v>5</v>
      </c>
      <c r="AG238" s="210" t="str">
        <f t="shared" si="41"/>
        <v>1</v>
      </c>
      <c r="AH238" s="210" t="str">
        <f t="shared" si="41"/>
        <v>1</v>
      </c>
      <c r="AI238" s="210" t="str">
        <f t="shared" si="41"/>
        <v>2</v>
      </c>
      <c r="AJ238" s="210" t="str">
        <f t="shared" si="41"/>
        <v>2</v>
      </c>
      <c r="AK238" s="210" t="str">
        <f t="shared" si="41"/>
        <v>2</v>
      </c>
      <c r="AL238" s="210" t="str">
        <f t="shared" si="40"/>
        <v>2</v>
      </c>
      <c r="AM238" s="210" t="str">
        <f t="shared" si="36"/>
        <v>3</v>
      </c>
      <c r="AN238" s="210" t="str">
        <f t="shared" si="36"/>
        <v>6</v>
      </c>
      <c r="AO238" s="210" t="str">
        <f t="shared" si="36"/>
        <v>1</v>
      </c>
      <c r="AP238" s="210" t="str">
        <f t="shared" si="36"/>
        <v>1</v>
      </c>
      <c r="AQ238" s="210" t="str">
        <f t="shared" si="36"/>
        <v>1</v>
      </c>
      <c r="AR238" s="210" t="str">
        <f t="shared" si="36"/>
        <v>2</v>
      </c>
      <c r="AS238" s="210" t="str">
        <f t="shared" si="36"/>
        <v>8</v>
      </c>
      <c r="AT238" s="210" t="str">
        <f t="shared" si="36"/>
        <v>3</v>
      </c>
      <c r="AU238" s="210" t="str">
        <f t="shared" si="38"/>
        <v>1</v>
      </c>
      <c r="AV238" s="210" t="str">
        <f t="shared" si="38"/>
        <v>7</v>
      </c>
      <c r="AW238" s="210" t="str">
        <f t="shared" si="38"/>
        <v>1</v>
      </c>
      <c r="AX238" s="210" t="str">
        <f t="shared" si="38"/>
        <v>1</v>
      </c>
      <c r="AY238" s="210" t="str">
        <f t="shared" si="38"/>
        <v>9</v>
      </c>
      <c r="AZ238" s="210" t="str">
        <f t="shared" si="38"/>
        <v>1</v>
      </c>
      <c r="BA238" s="210" t="str">
        <f t="shared" si="39"/>
        <v>2</v>
      </c>
      <c r="BB238" s="208"/>
    </row>
    <row r="239" spans="1:54" x14ac:dyDescent="0.2">
      <c r="A239" s="205">
        <v>2012</v>
      </c>
      <c r="B239" s="206" t="s">
        <v>13</v>
      </c>
      <c r="C239" s="206">
        <v>428646</v>
      </c>
      <c r="D239" s="206">
        <v>5038</v>
      </c>
      <c r="E239" s="206">
        <v>2036</v>
      </c>
      <c r="F239" s="206">
        <v>10713</v>
      </c>
      <c r="G239" s="206">
        <v>24847</v>
      </c>
      <c r="H239" s="206">
        <v>20376</v>
      </c>
      <c r="I239" s="206">
        <v>25516</v>
      </c>
      <c r="J239" s="206">
        <v>25751</v>
      </c>
      <c r="K239" s="206">
        <v>34862</v>
      </c>
      <c r="L239" s="206">
        <v>54029</v>
      </c>
      <c r="M239" s="206">
        <v>102822</v>
      </c>
      <c r="N239" s="206">
        <v>121558</v>
      </c>
      <c r="O239" s="206">
        <v>18793</v>
      </c>
      <c r="P239" s="206">
        <v>5312</v>
      </c>
      <c r="Q239" s="206">
        <v>76631</v>
      </c>
      <c r="R239" s="206">
        <v>38066</v>
      </c>
      <c r="S239" s="206">
        <v>17245</v>
      </c>
      <c r="T239" s="206">
        <v>6235</v>
      </c>
      <c r="U239" s="206">
        <v>15738</v>
      </c>
      <c r="V239" s="206">
        <v>21618</v>
      </c>
      <c r="W239" s="206">
        <v>8917</v>
      </c>
      <c r="X239" s="206">
        <v>12356</v>
      </c>
      <c r="Y239" s="206">
        <v>279241</v>
      </c>
      <c r="Z239" s="206">
        <v>1356346</v>
      </c>
      <c r="AC239" s="205">
        <v>2012</v>
      </c>
      <c r="AD239" s="206" t="s">
        <v>13</v>
      </c>
      <c r="AE239" s="210" t="str">
        <f t="shared" si="41"/>
        <v>4</v>
      </c>
      <c r="AF239" s="210" t="str">
        <f t="shared" si="41"/>
        <v>5</v>
      </c>
      <c r="AG239" s="210" t="str">
        <f t="shared" si="41"/>
        <v>2</v>
      </c>
      <c r="AH239" s="210" t="str">
        <f t="shared" si="41"/>
        <v>1</v>
      </c>
      <c r="AI239" s="210" t="str">
        <f t="shared" si="41"/>
        <v>2</v>
      </c>
      <c r="AJ239" s="210" t="str">
        <f t="shared" si="41"/>
        <v>2</v>
      </c>
      <c r="AK239" s="210" t="str">
        <f t="shared" si="41"/>
        <v>2</v>
      </c>
      <c r="AL239" s="210" t="str">
        <f t="shared" si="40"/>
        <v>2</v>
      </c>
      <c r="AM239" s="210" t="str">
        <f t="shared" si="36"/>
        <v>3</v>
      </c>
      <c r="AN239" s="210" t="str">
        <f t="shared" si="36"/>
        <v>5</v>
      </c>
      <c r="AO239" s="210" t="str">
        <f t="shared" si="36"/>
        <v>1</v>
      </c>
      <c r="AP239" s="210" t="str">
        <f t="shared" si="36"/>
        <v>1</v>
      </c>
      <c r="AQ239" s="210" t="str">
        <f t="shared" si="36"/>
        <v>1</v>
      </c>
      <c r="AR239" s="210" t="str">
        <f t="shared" si="36"/>
        <v>5</v>
      </c>
      <c r="AS239" s="210" t="str">
        <f t="shared" si="36"/>
        <v>7</v>
      </c>
      <c r="AT239" s="210" t="str">
        <f t="shared" si="36"/>
        <v>3</v>
      </c>
      <c r="AU239" s="210" t="str">
        <f t="shared" si="38"/>
        <v>1</v>
      </c>
      <c r="AV239" s="210" t="str">
        <f t="shared" si="38"/>
        <v>6</v>
      </c>
      <c r="AW239" s="210" t="str">
        <f t="shared" si="38"/>
        <v>1</v>
      </c>
      <c r="AX239" s="210" t="str">
        <f t="shared" si="38"/>
        <v>2</v>
      </c>
      <c r="AY239" s="210" t="str">
        <f t="shared" si="38"/>
        <v>8</v>
      </c>
      <c r="AZ239" s="210" t="str">
        <f t="shared" si="38"/>
        <v>1</v>
      </c>
      <c r="BA239" s="210" t="str">
        <f t="shared" si="39"/>
        <v>2</v>
      </c>
      <c r="BB239" s="208"/>
    </row>
    <row r="240" spans="1:54" x14ac:dyDescent="0.2">
      <c r="A240" s="205">
        <v>2012</v>
      </c>
      <c r="B240" s="206" t="s">
        <v>14</v>
      </c>
      <c r="C240" s="206">
        <v>556178</v>
      </c>
      <c r="D240" s="206">
        <v>7384</v>
      </c>
      <c r="E240" s="206">
        <v>3879</v>
      </c>
      <c r="F240" s="206">
        <v>13928</v>
      </c>
      <c r="G240" s="206">
        <v>34289</v>
      </c>
      <c r="H240" s="206">
        <v>29554</v>
      </c>
      <c r="I240" s="206">
        <v>34503</v>
      </c>
      <c r="J240" s="206">
        <v>37494</v>
      </c>
      <c r="K240" s="206">
        <v>48462</v>
      </c>
      <c r="L240" s="206">
        <v>77265</v>
      </c>
      <c r="M240" s="206">
        <v>137695</v>
      </c>
      <c r="N240" s="206">
        <v>164530</v>
      </c>
      <c r="O240" s="206">
        <v>23999</v>
      </c>
      <c r="P240" s="206">
        <v>8241</v>
      </c>
      <c r="Q240" s="206">
        <v>109682</v>
      </c>
      <c r="R240" s="206">
        <v>53031</v>
      </c>
      <c r="S240" s="206">
        <v>23444</v>
      </c>
      <c r="T240" s="206">
        <v>8036</v>
      </c>
      <c r="U240" s="206">
        <v>18500</v>
      </c>
      <c r="V240" s="206">
        <v>27067</v>
      </c>
      <c r="W240" s="206">
        <v>11433</v>
      </c>
      <c r="X240" s="206">
        <v>20597</v>
      </c>
      <c r="Y240" s="206">
        <v>356095</v>
      </c>
      <c r="Z240" s="206">
        <v>1805286</v>
      </c>
      <c r="AC240" s="205">
        <v>2012</v>
      </c>
      <c r="AD240" s="206" t="s">
        <v>14</v>
      </c>
      <c r="AE240" s="210" t="str">
        <f t="shared" si="41"/>
        <v>5</v>
      </c>
      <c r="AF240" s="210" t="str">
        <f t="shared" si="41"/>
        <v>7</v>
      </c>
      <c r="AG240" s="210" t="str">
        <f t="shared" si="41"/>
        <v>3</v>
      </c>
      <c r="AH240" s="210" t="str">
        <f t="shared" si="41"/>
        <v>1</v>
      </c>
      <c r="AI240" s="210" t="str">
        <f t="shared" si="41"/>
        <v>3</v>
      </c>
      <c r="AJ240" s="210" t="str">
        <f t="shared" si="41"/>
        <v>2</v>
      </c>
      <c r="AK240" s="210" t="str">
        <f t="shared" si="41"/>
        <v>3</v>
      </c>
      <c r="AL240" s="210" t="str">
        <f t="shared" si="40"/>
        <v>3</v>
      </c>
      <c r="AM240" s="210" t="str">
        <f t="shared" si="36"/>
        <v>4</v>
      </c>
      <c r="AN240" s="210" t="str">
        <f t="shared" si="36"/>
        <v>7</v>
      </c>
      <c r="AO240" s="210" t="str">
        <f t="shared" si="36"/>
        <v>1</v>
      </c>
      <c r="AP240" s="210" t="str">
        <f t="shared" si="36"/>
        <v>1</v>
      </c>
      <c r="AQ240" s="210" t="str">
        <f t="shared" si="36"/>
        <v>2</v>
      </c>
      <c r="AR240" s="210" t="str">
        <f t="shared" si="36"/>
        <v>8</v>
      </c>
      <c r="AS240" s="210" t="str">
        <f t="shared" si="36"/>
        <v>1</v>
      </c>
      <c r="AT240" s="210" t="str">
        <f t="shared" si="36"/>
        <v>5</v>
      </c>
      <c r="AU240" s="210" t="str">
        <f t="shared" si="38"/>
        <v>2</v>
      </c>
      <c r="AV240" s="210" t="str">
        <f t="shared" si="38"/>
        <v>8</v>
      </c>
      <c r="AW240" s="210" t="str">
        <f t="shared" si="38"/>
        <v>1</v>
      </c>
      <c r="AX240" s="210" t="str">
        <f t="shared" si="38"/>
        <v>2</v>
      </c>
      <c r="AY240" s="210" t="str">
        <f t="shared" si="38"/>
        <v>1</v>
      </c>
      <c r="AZ240" s="210" t="str">
        <f t="shared" si="38"/>
        <v>2</v>
      </c>
      <c r="BA240" s="210" t="str">
        <f t="shared" si="39"/>
        <v>3</v>
      </c>
      <c r="BB240" s="208"/>
    </row>
    <row r="241" spans="1:54" x14ac:dyDescent="0.2">
      <c r="A241" s="205">
        <v>2012</v>
      </c>
      <c r="B241" s="206" t="s">
        <v>15</v>
      </c>
      <c r="C241" s="206">
        <v>487111</v>
      </c>
      <c r="D241" s="206">
        <v>6325</v>
      </c>
      <c r="E241" s="206">
        <v>3691</v>
      </c>
      <c r="F241" s="206">
        <v>10589</v>
      </c>
      <c r="G241" s="206">
        <v>28570</v>
      </c>
      <c r="H241" s="206">
        <v>24954</v>
      </c>
      <c r="I241" s="206">
        <v>28962</v>
      </c>
      <c r="J241" s="206">
        <v>35067</v>
      </c>
      <c r="K241" s="206">
        <v>40786</v>
      </c>
      <c r="L241" s="206">
        <v>64737</v>
      </c>
      <c r="M241" s="206">
        <v>120017</v>
      </c>
      <c r="N241" s="206">
        <v>141457</v>
      </c>
      <c r="O241" s="206">
        <v>22070</v>
      </c>
      <c r="P241" s="206">
        <v>7416</v>
      </c>
      <c r="Q241" s="206">
        <v>98198</v>
      </c>
      <c r="R241" s="206">
        <v>42121</v>
      </c>
      <c r="S241" s="206">
        <v>20422</v>
      </c>
      <c r="T241" s="206">
        <v>6681</v>
      </c>
      <c r="U241" s="206">
        <v>17189</v>
      </c>
      <c r="V241" s="206">
        <v>19623</v>
      </c>
      <c r="W241" s="206">
        <v>10499</v>
      </c>
      <c r="X241" s="206">
        <v>17317</v>
      </c>
      <c r="Y241" s="206">
        <v>315396</v>
      </c>
      <c r="Z241" s="206">
        <v>1569198</v>
      </c>
      <c r="AC241" s="205">
        <v>2012</v>
      </c>
      <c r="AD241" s="206" t="s">
        <v>15</v>
      </c>
      <c r="AE241" s="210" t="str">
        <f t="shared" si="41"/>
        <v>4</v>
      </c>
      <c r="AF241" s="210" t="str">
        <f t="shared" si="41"/>
        <v>6</v>
      </c>
      <c r="AG241" s="210" t="str">
        <f t="shared" si="41"/>
        <v>3</v>
      </c>
      <c r="AH241" s="210" t="str">
        <f t="shared" si="41"/>
        <v>1</v>
      </c>
      <c r="AI241" s="210" t="str">
        <f t="shared" si="41"/>
        <v>2</v>
      </c>
      <c r="AJ241" s="210" t="str">
        <f t="shared" si="41"/>
        <v>2</v>
      </c>
      <c r="AK241" s="210" t="str">
        <f t="shared" si="41"/>
        <v>2</v>
      </c>
      <c r="AL241" s="210" t="str">
        <f t="shared" si="40"/>
        <v>3</v>
      </c>
      <c r="AM241" s="210" t="str">
        <f t="shared" si="36"/>
        <v>4</v>
      </c>
      <c r="AN241" s="210" t="str">
        <f t="shared" si="36"/>
        <v>6</v>
      </c>
      <c r="AO241" s="210" t="str">
        <f t="shared" si="36"/>
        <v>1</v>
      </c>
      <c r="AP241" s="210" t="str">
        <f t="shared" si="36"/>
        <v>1</v>
      </c>
      <c r="AQ241" s="210" t="str">
        <f t="shared" si="36"/>
        <v>2</v>
      </c>
      <c r="AR241" s="210" t="str">
        <f t="shared" si="36"/>
        <v>7</v>
      </c>
      <c r="AS241" s="210" t="str">
        <f t="shared" ref="AS241:AW304" si="42">+LEFT(Q241,1)</f>
        <v>9</v>
      </c>
      <c r="AT241" s="210" t="str">
        <f t="shared" si="42"/>
        <v>4</v>
      </c>
      <c r="AU241" s="210" t="str">
        <f t="shared" si="38"/>
        <v>2</v>
      </c>
      <c r="AV241" s="210" t="str">
        <f t="shared" si="38"/>
        <v>6</v>
      </c>
      <c r="AW241" s="210" t="str">
        <f t="shared" si="38"/>
        <v>1</v>
      </c>
      <c r="AX241" s="210" t="str">
        <f t="shared" si="38"/>
        <v>1</v>
      </c>
      <c r="AY241" s="210" t="str">
        <f t="shared" si="38"/>
        <v>1</v>
      </c>
      <c r="AZ241" s="210" t="str">
        <f t="shared" si="38"/>
        <v>1</v>
      </c>
      <c r="BA241" s="210" t="str">
        <f t="shared" si="39"/>
        <v>3</v>
      </c>
      <c r="BB241" s="208"/>
    </row>
    <row r="242" spans="1:54" x14ac:dyDescent="0.2">
      <c r="A242" s="205">
        <v>2012</v>
      </c>
      <c r="B242" s="206" t="s">
        <v>4</v>
      </c>
      <c r="C242" s="206">
        <v>538170</v>
      </c>
      <c r="D242" s="206">
        <v>10047</v>
      </c>
      <c r="E242" s="206">
        <v>8438</v>
      </c>
      <c r="F242" s="206">
        <v>13109</v>
      </c>
      <c r="G242" s="206">
        <v>34160</v>
      </c>
      <c r="H242" s="206">
        <v>28232</v>
      </c>
      <c r="I242" s="206">
        <v>31206</v>
      </c>
      <c r="J242" s="206">
        <v>37910</v>
      </c>
      <c r="K242" s="206">
        <v>44936</v>
      </c>
      <c r="L242" s="206">
        <v>71048</v>
      </c>
      <c r="M242" s="206">
        <v>132876</v>
      </c>
      <c r="N242" s="206">
        <v>156674</v>
      </c>
      <c r="O242" s="206">
        <v>24362</v>
      </c>
      <c r="P242" s="206">
        <v>8484</v>
      </c>
      <c r="Q242" s="206">
        <v>109311</v>
      </c>
      <c r="R242" s="206">
        <v>42419</v>
      </c>
      <c r="S242" s="206">
        <v>22999</v>
      </c>
      <c r="T242" s="206">
        <v>8404</v>
      </c>
      <c r="U242" s="206">
        <v>19359</v>
      </c>
      <c r="V242" s="206">
        <v>24346</v>
      </c>
      <c r="W242" s="206">
        <v>13781</v>
      </c>
      <c r="X242" s="206">
        <v>19506</v>
      </c>
      <c r="Y242" s="206">
        <v>349514</v>
      </c>
      <c r="Z242" s="206">
        <v>1749291</v>
      </c>
      <c r="AC242" s="205">
        <v>2012</v>
      </c>
      <c r="AD242" s="206" t="s">
        <v>4</v>
      </c>
      <c r="AE242" s="210" t="str">
        <f t="shared" si="41"/>
        <v>5</v>
      </c>
      <c r="AF242" s="210" t="str">
        <f t="shared" si="41"/>
        <v>1</v>
      </c>
      <c r="AG242" s="210" t="str">
        <f t="shared" si="41"/>
        <v>8</v>
      </c>
      <c r="AH242" s="210" t="str">
        <f t="shared" si="41"/>
        <v>1</v>
      </c>
      <c r="AI242" s="210" t="str">
        <f t="shared" si="41"/>
        <v>3</v>
      </c>
      <c r="AJ242" s="210" t="str">
        <f t="shared" si="41"/>
        <v>2</v>
      </c>
      <c r="AK242" s="210" t="str">
        <f t="shared" si="41"/>
        <v>3</v>
      </c>
      <c r="AL242" s="210" t="str">
        <f t="shared" si="40"/>
        <v>3</v>
      </c>
      <c r="AM242" s="210" t="str">
        <f t="shared" si="40"/>
        <v>4</v>
      </c>
      <c r="AN242" s="210" t="str">
        <f t="shared" si="40"/>
        <v>7</v>
      </c>
      <c r="AO242" s="210" t="str">
        <f t="shared" si="40"/>
        <v>1</v>
      </c>
      <c r="AP242" s="210" t="str">
        <f t="shared" si="40"/>
        <v>1</v>
      </c>
      <c r="AQ242" s="210" t="str">
        <f t="shared" si="40"/>
        <v>2</v>
      </c>
      <c r="AR242" s="210" t="str">
        <f t="shared" si="40"/>
        <v>8</v>
      </c>
      <c r="AS242" s="210" t="str">
        <f t="shared" si="42"/>
        <v>1</v>
      </c>
      <c r="AT242" s="210" t="str">
        <f t="shared" si="42"/>
        <v>4</v>
      </c>
      <c r="AU242" s="210" t="str">
        <f t="shared" si="38"/>
        <v>2</v>
      </c>
      <c r="AV242" s="210" t="str">
        <f t="shared" si="38"/>
        <v>8</v>
      </c>
      <c r="AW242" s="210" t="str">
        <f t="shared" si="38"/>
        <v>1</v>
      </c>
      <c r="AX242" s="210" t="str">
        <f t="shared" si="38"/>
        <v>2</v>
      </c>
      <c r="AY242" s="210" t="str">
        <f t="shared" si="38"/>
        <v>1</v>
      </c>
      <c r="AZ242" s="210" t="str">
        <f t="shared" si="38"/>
        <v>1</v>
      </c>
      <c r="BA242" s="210" t="str">
        <f t="shared" si="39"/>
        <v>3</v>
      </c>
      <c r="BB242" s="208"/>
    </row>
    <row r="243" spans="1:54" x14ac:dyDescent="0.2">
      <c r="A243" s="205">
        <v>2012</v>
      </c>
      <c r="B243" s="206" t="s">
        <v>5</v>
      </c>
      <c r="C243" s="206">
        <v>536618</v>
      </c>
      <c r="D243" s="206">
        <v>7610</v>
      </c>
      <c r="E243" s="206">
        <v>4267</v>
      </c>
      <c r="F243" s="206">
        <v>14285</v>
      </c>
      <c r="G243" s="206">
        <v>33894</v>
      </c>
      <c r="H243" s="206">
        <v>27598</v>
      </c>
      <c r="I243" s="206">
        <v>28593</v>
      </c>
      <c r="J243" s="206">
        <v>39068</v>
      </c>
      <c r="K243" s="206">
        <v>45464</v>
      </c>
      <c r="L243" s="206">
        <v>71306</v>
      </c>
      <c r="M243" s="206">
        <v>128615</v>
      </c>
      <c r="N243" s="206">
        <v>150009</v>
      </c>
      <c r="O243" s="206">
        <v>22857</v>
      </c>
      <c r="P243" s="206">
        <v>7027</v>
      </c>
      <c r="Q243" s="206">
        <v>106280</v>
      </c>
      <c r="R243" s="206">
        <v>42960</v>
      </c>
      <c r="S243" s="206">
        <v>25232</v>
      </c>
      <c r="T243" s="206">
        <v>8522</v>
      </c>
      <c r="U243" s="206">
        <v>18298</v>
      </c>
      <c r="V243" s="206">
        <v>22481</v>
      </c>
      <c r="W243" s="206">
        <v>11737</v>
      </c>
      <c r="X243" s="206">
        <v>17267</v>
      </c>
      <c r="Y243" s="206">
        <v>329867</v>
      </c>
      <c r="Z243" s="206">
        <v>1699855</v>
      </c>
      <c r="AC243" s="205">
        <v>2012</v>
      </c>
      <c r="AD243" s="206" t="s">
        <v>5</v>
      </c>
      <c r="AE243" s="210" t="str">
        <f t="shared" si="41"/>
        <v>5</v>
      </c>
      <c r="AF243" s="210" t="str">
        <f t="shared" si="41"/>
        <v>7</v>
      </c>
      <c r="AG243" s="210" t="str">
        <f t="shared" si="41"/>
        <v>4</v>
      </c>
      <c r="AH243" s="210" t="str">
        <f t="shared" si="41"/>
        <v>1</v>
      </c>
      <c r="AI243" s="210" t="str">
        <f t="shared" si="41"/>
        <v>3</v>
      </c>
      <c r="AJ243" s="210" t="str">
        <f t="shared" si="41"/>
        <v>2</v>
      </c>
      <c r="AK243" s="210" t="str">
        <f t="shared" si="41"/>
        <v>2</v>
      </c>
      <c r="AL243" s="210" t="str">
        <f t="shared" si="40"/>
        <v>3</v>
      </c>
      <c r="AM243" s="210" t="str">
        <f t="shared" si="40"/>
        <v>4</v>
      </c>
      <c r="AN243" s="210" t="str">
        <f t="shared" si="40"/>
        <v>7</v>
      </c>
      <c r="AO243" s="210" t="str">
        <f t="shared" si="40"/>
        <v>1</v>
      </c>
      <c r="AP243" s="210" t="str">
        <f t="shared" si="40"/>
        <v>1</v>
      </c>
      <c r="AQ243" s="210" t="str">
        <f t="shared" si="40"/>
        <v>2</v>
      </c>
      <c r="AR243" s="210" t="str">
        <f t="shared" si="40"/>
        <v>7</v>
      </c>
      <c r="AS243" s="210" t="str">
        <f t="shared" si="42"/>
        <v>1</v>
      </c>
      <c r="AT243" s="210" t="str">
        <f t="shared" si="42"/>
        <v>4</v>
      </c>
      <c r="AU243" s="210" t="str">
        <f t="shared" si="38"/>
        <v>2</v>
      </c>
      <c r="AV243" s="210" t="str">
        <f t="shared" si="38"/>
        <v>8</v>
      </c>
      <c r="AW243" s="210" t="str">
        <f t="shared" si="38"/>
        <v>1</v>
      </c>
      <c r="AX243" s="210" t="str">
        <f t="shared" si="38"/>
        <v>2</v>
      </c>
      <c r="AY243" s="210" t="str">
        <f t="shared" si="38"/>
        <v>1</v>
      </c>
      <c r="AZ243" s="210" t="str">
        <f t="shared" si="38"/>
        <v>1</v>
      </c>
      <c r="BA243" s="210" t="str">
        <f t="shared" si="39"/>
        <v>3</v>
      </c>
      <c r="BB243" s="208"/>
    </row>
    <row r="244" spans="1:54" x14ac:dyDescent="0.2">
      <c r="A244" s="205">
        <v>2012</v>
      </c>
      <c r="B244" s="206" t="s">
        <v>6</v>
      </c>
      <c r="C244" s="206">
        <v>532255</v>
      </c>
      <c r="D244" s="206">
        <v>8147</v>
      </c>
      <c r="E244" s="206">
        <v>8220</v>
      </c>
      <c r="F244" s="206">
        <v>13919</v>
      </c>
      <c r="G244" s="206">
        <v>32693</v>
      </c>
      <c r="H244" s="206">
        <v>26758</v>
      </c>
      <c r="I244" s="206">
        <v>29821</v>
      </c>
      <c r="J244" s="206">
        <v>38827</v>
      </c>
      <c r="K244" s="206">
        <v>45648</v>
      </c>
      <c r="L244" s="206">
        <v>69646</v>
      </c>
      <c r="M244" s="206">
        <v>133726</v>
      </c>
      <c r="N244" s="206">
        <v>153567</v>
      </c>
      <c r="O244" s="206">
        <v>24649</v>
      </c>
      <c r="P244" s="206">
        <v>8291</v>
      </c>
      <c r="Q244" s="206">
        <v>102824</v>
      </c>
      <c r="R244" s="206">
        <v>43724</v>
      </c>
      <c r="S244" s="206">
        <v>28716</v>
      </c>
      <c r="T244" s="206">
        <v>11421</v>
      </c>
      <c r="U244" s="206">
        <v>15981</v>
      </c>
      <c r="V244" s="206">
        <v>19023</v>
      </c>
      <c r="W244" s="206">
        <v>10733</v>
      </c>
      <c r="X244" s="206">
        <v>13491</v>
      </c>
      <c r="Y244" s="206">
        <v>338688</v>
      </c>
      <c r="Z244" s="206">
        <v>1710768</v>
      </c>
      <c r="AC244" s="205">
        <v>2012</v>
      </c>
      <c r="AD244" s="206" t="s">
        <v>6</v>
      </c>
      <c r="AE244" s="210" t="str">
        <f t="shared" si="41"/>
        <v>5</v>
      </c>
      <c r="AF244" s="210" t="str">
        <f t="shared" si="41"/>
        <v>8</v>
      </c>
      <c r="AG244" s="210" t="str">
        <f t="shared" si="41"/>
        <v>8</v>
      </c>
      <c r="AH244" s="210" t="str">
        <f t="shared" si="41"/>
        <v>1</v>
      </c>
      <c r="AI244" s="210" t="str">
        <f t="shared" si="41"/>
        <v>3</v>
      </c>
      <c r="AJ244" s="210" t="str">
        <f t="shared" si="41"/>
        <v>2</v>
      </c>
      <c r="AK244" s="210" t="str">
        <f t="shared" si="41"/>
        <v>2</v>
      </c>
      <c r="AL244" s="210" t="str">
        <f t="shared" si="40"/>
        <v>3</v>
      </c>
      <c r="AM244" s="210" t="str">
        <f t="shared" si="40"/>
        <v>4</v>
      </c>
      <c r="AN244" s="210" t="str">
        <f t="shared" si="40"/>
        <v>6</v>
      </c>
      <c r="AO244" s="210" t="str">
        <f t="shared" si="40"/>
        <v>1</v>
      </c>
      <c r="AP244" s="210" t="str">
        <f t="shared" si="40"/>
        <v>1</v>
      </c>
      <c r="AQ244" s="210" t="str">
        <f t="shared" si="40"/>
        <v>2</v>
      </c>
      <c r="AR244" s="210" t="str">
        <f t="shared" si="40"/>
        <v>8</v>
      </c>
      <c r="AS244" s="210" t="str">
        <f t="shared" si="42"/>
        <v>1</v>
      </c>
      <c r="AT244" s="210" t="str">
        <f t="shared" si="42"/>
        <v>4</v>
      </c>
      <c r="AU244" s="210" t="str">
        <f t="shared" si="38"/>
        <v>2</v>
      </c>
      <c r="AV244" s="210" t="str">
        <f t="shared" si="38"/>
        <v>1</v>
      </c>
      <c r="AW244" s="210" t="str">
        <f t="shared" si="38"/>
        <v>1</v>
      </c>
      <c r="AX244" s="210" t="str">
        <f t="shared" si="38"/>
        <v>1</v>
      </c>
      <c r="AY244" s="210" t="str">
        <f t="shared" si="38"/>
        <v>1</v>
      </c>
      <c r="AZ244" s="210" t="str">
        <f t="shared" si="38"/>
        <v>1</v>
      </c>
      <c r="BA244" s="210" t="str">
        <f t="shared" si="39"/>
        <v>3</v>
      </c>
      <c r="BB244" s="208"/>
    </row>
    <row r="245" spans="1:54" x14ac:dyDescent="0.2">
      <c r="A245" s="205">
        <v>2012</v>
      </c>
      <c r="B245" s="206" t="s">
        <v>7</v>
      </c>
      <c r="C245" s="206">
        <v>529162</v>
      </c>
      <c r="D245" s="206">
        <v>7491</v>
      </c>
      <c r="E245" s="206">
        <v>5530</v>
      </c>
      <c r="F245" s="206">
        <v>12484</v>
      </c>
      <c r="G245" s="206">
        <v>28479</v>
      </c>
      <c r="H245" s="206">
        <v>21731</v>
      </c>
      <c r="I245" s="206">
        <v>26345</v>
      </c>
      <c r="J245" s="206">
        <v>27673</v>
      </c>
      <c r="K245" s="206">
        <v>41768</v>
      </c>
      <c r="L245" s="206">
        <v>61294</v>
      </c>
      <c r="M245" s="206">
        <v>124749</v>
      </c>
      <c r="N245" s="206">
        <v>140501</v>
      </c>
      <c r="O245" s="206">
        <v>20629</v>
      </c>
      <c r="P245" s="206">
        <v>7591</v>
      </c>
      <c r="Q245" s="206">
        <v>93704</v>
      </c>
      <c r="R245" s="206">
        <v>39691</v>
      </c>
      <c r="S245" s="206">
        <v>21690</v>
      </c>
      <c r="T245" s="206">
        <v>9148</v>
      </c>
      <c r="U245" s="206">
        <v>15037</v>
      </c>
      <c r="V245" s="206">
        <v>22527</v>
      </c>
      <c r="W245" s="206">
        <v>11204</v>
      </c>
      <c r="X245" s="206">
        <v>11335</v>
      </c>
      <c r="Y245" s="206">
        <v>307334</v>
      </c>
      <c r="Z245" s="206">
        <v>1587097</v>
      </c>
      <c r="AC245" s="205">
        <v>2012</v>
      </c>
      <c r="AD245" s="206" t="s">
        <v>7</v>
      </c>
      <c r="AE245" s="210" t="str">
        <f t="shared" si="41"/>
        <v>5</v>
      </c>
      <c r="AF245" s="210" t="str">
        <f t="shared" si="41"/>
        <v>7</v>
      </c>
      <c r="AG245" s="210" t="str">
        <f t="shared" si="41"/>
        <v>5</v>
      </c>
      <c r="AH245" s="210" t="str">
        <f t="shared" si="41"/>
        <v>1</v>
      </c>
      <c r="AI245" s="210" t="str">
        <f t="shared" si="41"/>
        <v>2</v>
      </c>
      <c r="AJ245" s="210" t="str">
        <f t="shared" si="41"/>
        <v>2</v>
      </c>
      <c r="AK245" s="210" t="str">
        <f t="shared" si="41"/>
        <v>2</v>
      </c>
      <c r="AL245" s="210" t="str">
        <f t="shared" si="40"/>
        <v>2</v>
      </c>
      <c r="AM245" s="210" t="str">
        <f t="shared" si="40"/>
        <v>4</v>
      </c>
      <c r="AN245" s="210" t="str">
        <f t="shared" si="40"/>
        <v>6</v>
      </c>
      <c r="AO245" s="210" t="str">
        <f t="shared" si="40"/>
        <v>1</v>
      </c>
      <c r="AP245" s="210" t="str">
        <f t="shared" si="40"/>
        <v>1</v>
      </c>
      <c r="AQ245" s="210" t="str">
        <f t="shared" si="40"/>
        <v>2</v>
      </c>
      <c r="AR245" s="210" t="str">
        <f t="shared" si="40"/>
        <v>7</v>
      </c>
      <c r="AS245" s="210" t="str">
        <f t="shared" si="42"/>
        <v>9</v>
      </c>
      <c r="AT245" s="210" t="str">
        <f t="shared" si="42"/>
        <v>3</v>
      </c>
      <c r="AU245" s="210" t="str">
        <f t="shared" si="38"/>
        <v>2</v>
      </c>
      <c r="AV245" s="210" t="str">
        <f t="shared" si="38"/>
        <v>9</v>
      </c>
      <c r="AW245" s="210" t="str">
        <f t="shared" si="38"/>
        <v>1</v>
      </c>
      <c r="AX245" s="210" t="str">
        <f t="shared" si="38"/>
        <v>2</v>
      </c>
      <c r="AY245" s="210" t="str">
        <f t="shared" si="38"/>
        <v>1</v>
      </c>
      <c r="AZ245" s="210" t="str">
        <f t="shared" si="38"/>
        <v>1</v>
      </c>
      <c r="BA245" s="210" t="str">
        <f t="shared" si="39"/>
        <v>3</v>
      </c>
      <c r="BB245" s="208"/>
    </row>
    <row r="246" spans="1:54" x14ac:dyDescent="0.2">
      <c r="A246" s="205">
        <v>2012</v>
      </c>
      <c r="B246" s="206" t="s">
        <v>8</v>
      </c>
      <c r="C246" s="206">
        <v>546122</v>
      </c>
      <c r="D246" s="206">
        <v>6853</v>
      </c>
      <c r="E246" s="206">
        <v>3560</v>
      </c>
      <c r="F246" s="206">
        <v>13295</v>
      </c>
      <c r="G246" s="206">
        <v>25731</v>
      </c>
      <c r="H246" s="206">
        <v>22839</v>
      </c>
      <c r="I246" s="206">
        <v>24563</v>
      </c>
      <c r="J246" s="206">
        <v>27900</v>
      </c>
      <c r="K246" s="206">
        <v>40182</v>
      </c>
      <c r="L246" s="206">
        <v>57578</v>
      </c>
      <c r="M246" s="206">
        <v>116637</v>
      </c>
      <c r="N246" s="206">
        <v>131686</v>
      </c>
      <c r="O246" s="206">
        <v>17648</v>
      </c>
      <c r="P246" s="206">
        <v>7172</v>
      </c>
      <c r="Q246" s="206">
        <v>91818</v>
      </c>
      <c r="R246" s="206">
        <v>38335</v>
      </c>
      <c r="S246" s="206">
        <v>16784</v>
      </c>
      <c r="T246" s="206">
        <v>9758</v>
      </c>
      <c r="U246" s="206">
        <v>13779</v>
      </c>
      <c r="V246" s="206">
        <v>17647</v>
      </c>
      <c r="W246" s="206">
        <v>10368</v>
      </c>
      <c r="X246" s="206">
        <v>11362</v>
      </c>
      <c r="Y246" s="206">
        <v>282327</v>
      </c>
      <c r="Z246" s="206">
        <v>1533944</v>
      </c>
      <c r="AC246" s="205">
        <v>2012</v>
      </c>
      <c r="AD246" s="206" t="s">
        <v>8</v>
      </c>
      <c r="AE246" s="210" t="str">
        <f t="shared" si="41"/>
        <v>5</v>
      </c>
      <c r="AF246" s="210" t="str">
        <f t="shared" si="41"/>
        <v>6</v>
      </c>
      <c r="AG246" s="210" t="str">
        <f t="shared" si="41"/>
        <v>3</v>
      </c>
      <c r="AH246" s="210" t="str">
        <f t="shared" si="41"/>
        <v>1</v>
      </c>
      <c r="AI246" s="210" t="str">
        <f t="shared" si="41"/>
        <v>2</v>
      </c>
      <c r="AJ246" s="210" t="str">
        <f t="shared" si="41"/>
        <v>2</v>
      </c>
      <c r="AK246" s="210" t="str">
        <f t="shared" si="41"/>
        <v>2</v>
      </c>
      <c r="AL246" s="210" t="str">
        <f t="shared" si="40"/>
        <v>2</v>
      </c>
      <c r="AM246" s="210" t="str">
        <f t="shared" si="40"/>
        <v>4</v>
      </c>
      <c r="AN246" s="210" t="str">
        <f t="shared" si="40"/>
        <v>5</v>
      </c>
      <c r="AO246" s="210" t="str">
        <f t="shared" si="40"/>
        <v>1</v>
      </c>
      <c r="AP246" s="210" t="str">
        <f t="shared" si="40"/>
        <v>1</v>
      </c>
      <c r="AQ246" s="210" t="str">
        <f t="shared" si="40"/>
        <v>1</v>
      </c>
      <c r="AR246" s="210" t="str">
        <f t="shared" si="40"/>
        <v>7</v>
      </c>
      <c r="AS246" s="210" t="str">
        <f t="shared" si="42"/>
        <v>9</v>
      </c>
      <c r="AT246" s="210" t="str">
        <f t="shared" si="42"/>
        <v>3</v>
      </c>
      <c r="AU246" s="210" t="str">
        <f t="shared" si="38"/>
        <v>1</v>
      </c>
      <c r="AV246" s="210" t="str">
        <f t="shared" si="38"/>
        <v>9</v>
      </c>
      <c r="AW246" s="210" t="str">
        <f t="shared" si="38"/>
        <v>1</v>
      </c>
      <c r="AX246" s="210" t="str">
        <f t="shared" si="38"/>
        <v>1</v>
      </c>
      <c r="AY246" s="210" t="str">
        <f t="shared" si="38"/>
        <v>1</v>
      </c>
      <c r="AZ246" s="210" t="str">
        <f t="shared" si="38"/>
        <v>1</v>
      </c>
      <c r="BA246" s="210" t="str">
        <f t="shared" si="39"/>
        <v>2</v>
      </c>
      <c r="BB246" s="208"/>
    </row>
    <row r="247" spans="1:54" x14ac:dyDescent="0.2">
      <c r="A247" s="205">
        <v>2012</v>
      </c>
      <c r="B247" s="206" t="s">
        <v>9</v>
      </c>
      <c r="C247" s="206">
        <v>600350</v>
      </c>
      <c r="D247" s="206">
        <v>7405</v>
      </c>
      <c r="E247" s="206">
        <v>3967</v>
      </c>
      <c r="F247" s="206">
        <v>14170</v>
      </c>
      <c r="G247" s="206">
        <v>25634</v>
      </c>
      <c r="H247" s="206">
        <v>23243</v>
      </c>
      <c r="I247" s="206">
        <v>27041</v>
      </c>
      <c r="J247" s="206">
        <v>28871</v>
      </c>
      <c r="K247" s="206">
        <v>44784</v>
      </c>
      <c r="L247" s="206">
        <v>66329</v>
      </c>
      <c r="M247" s="206">
        <v>124908</v>
      </c>
      <c r="N247" s="206">
        <v>143368</v>
      </c>
      <c r="O247" s="206">
        <v>20129</v>
      </c>
      <c r="P247" s="206">
        <v>7824</v>
      </c>
      <c r="Q247" s="206">
        <v>99180</v>
      </c>
      <c r="R247" s="206">
        <v>41433</v>
      </c>
      <c r="S247" s="206">
        <v>17108</v>
      </c>
      <c r="T247" s="206">
        <v>9471</v>
      </c>
      <c r="U247" s="206">
        <v>15366</v>
      </c>
      <c r="V247" s="206">
        <v>20094</v>
      </c>
      <c r="W247" s="206">
        <v>11492</v>
      </c>
      <c r="X247" s="206">
        <v>12224</v>
      </c>
      <c r="Y247" s="206">
        <v>300994</v>
      </c>
      <c r="Z247" s="206">
        <v>1665385</v>
      </c>
      <c r="AC247" s="205">
        <v>2012</v>
      </c>
      <c r="AD247" s="206" t="s">
        <v>9</v>
      </c>
      <c r="AE247" s="210" t="str">
        <f t="shared" si="41"/>
        <v>6</v>
      </c>
      <c r="AF247" s="210" t="str">
        <f t="shared" si="41"/>
        <v>7</v>
      </c>
      <c r="AG247" s="210" t="str">
        <f t="shared" si="41"/>
        <v>3</v>
      </c>
      <c r="AH247" s="210" t="str">
        <f t="shared" si="41"/>
        <v>1</v>
      </c>
      <c r="AI247" s="210" t="str">
        <f t="shared" si="41"/>
        <v>2</v>
      </c>
      <c r="AJ247" s="210" t="str">
        <f t="shared" si="41"/>
        <v>2</v>
      </c>
      <c r="AK247" s="210" t="str">
        <f t="shared" si="41"/>
        <v>2</v>
      </c>
      <c r="AL247" s="210" t="str">
        <f t="shared" si="40"/>
        <v>2</v>
      </c>
      <c r="AM247" s="210" t="str">
        <f t="shared" si="40"/>
        <v>4</v>
      </c>
      <c r="AN247" s="210" t="str">
        <f t="shared" si="40"/>
        <v>6</v>
      </c>
      <c r="AO247" s="210" t="str">
        <f t="shared" si="40"/>
        <v>1</v>
      </c>
      <c r="AP247" s="210" t="str">
        <f t="shared" si="40"/>
        <v>1</v>
      </c>
      <c r="AQ247" s="210" t="str">
        <f t="shared" si="40"/>
        <v>2</v>
      </c>
      <c r="AR247" s="210" t="str">
        <f t="shared" si="40"/>
        <v>7</v>
      </c>
      <c r="AS247" s="210" t="str">
        <f t="shared" si="42"/>
        <v>9</v>
      </c>
      <c r="AT247" s="210" t="str">
        <f t="shared" si="42"/>
        <v>4</v>
      </c>
      <c r="AU247" s="210" t="str">
        <f t="shared" si="38"/>
        <v>1</v>
      </c>
      <c r="AV247" s="210" t="str">
        <f t="shared" si="38"/>
        <v>9</v>
      </c>
      <c r="AW247" s="210" t="str">
        <f t="shared" si="38"/>
        <v>1</v>
      </c>
      <c r="AX247" s="210" t="str">
        <f t="shared" si="38"/>
        <v>2</v>
      </c>
      <c r="AY247" s="210" t="str">
        <f t="shared" si="38"/>
        <v>1</v>
      </c>
      <c r="AZ247" s="210" t="str">
        <f t="shared" si="38"/>
        <v>1</v>
      </c>
      <c r="BA247" s="210" t="str">
        <f t="shared" si="39"/>
        <v>3</v>
      </c>
      <c r="BB247" s="208"/>
    </row>
    <row r="248" spans="1:54" x14ac:dyDescent="0.2">
      <c r="A248" s="205">
        <v>2012</v>
      </c>
      <c r="B248" s="206" t="s">
        <v>10</v>
      </c>
      <c r="C248" s="206">
        <v>550055</v>
      </c>
      <c r="D248" s="206">
        <v>7365</v>
      </c>
      <c r="E248" s="206">
        <v>2717</v>
      </c>
      <c r="F248" s="206">
        <v>12182</v>
      </c>
      <c r="G248" s="206">
        <v>26042</v>
      </c>
      <c r="H248" s="206">
        <v>21163</v>
      </c>
      <c r="I248" s="206">
        <v>23800</v>
      </c>
      <c r="J248" s="206">
        <v>25886</v>
      </c>
      <c r="K248" s="206">
        <v>39618</v>
      </c>
      <c r="L248" s="206">
        <v>56829</v>
      </c>
      <c r="M248" s="206">
        <v>111951</v>
      </c>
      <c r="N248" s="206">
        <v>124167</v>
      </c>
      <c r="O248" s="206">
        <v>16523</v>
      </c>
      <c r="P248" s="206">
        <v>6333</v>
      </c>
      <c r="Q248" s="206">
        <v>90245</v>
      </c>
      <c r="R248" s="206">
        <v>36250</v>
      </c>
      <c r="S248" s="206">
        <v>14419</v>
      </c>
      <c r="T248" s="206">
        <v>7366</v>
      </c>
      <c r="U248" s="206">
        <v>14611</v>
      </c>
      <c r="V248" s="206">
        <v>17036</v>
      </c>
      <c r="W248" s="206">
        <v>10579</v>
      </c>
      <c r="X248" s="206">
        <v>9913</v>
      </c>
      <c r="Y248" s="206">
        <v>265628</v>
      </c>
      <c r="Z248" s="206">
        <v>1490678</v>
      </c>
      <c r="AC248" s="205">
        <v>2012</v>
      </c>
      <c r="AD248" s="206" t="s">
        <v>10</v>
      </c>
      <c r="AE248" s="210" t="str">
        <f t="shared" si="41"/>
        <v>5</v>
      </c>
      <c r="AF248" s="210" t="str">
        <f t="shared" si="41"/>
        <v>7</v>
      </c>
      <c r="AG248" s="210" t="str">
        <f t="shared" si="41"/>
        <v>2</v>
      </c>
      <c r="AH248" s="210" t="str">
        <f t="shared" si="41"/>
        <v>1</v>
      </c>
      <c r="AI248" s="210" t="str">
        <f t="shared" si="41"/>
        <v>2</v>
      </c>
      <c r="AJ248" s="210" t="str">
        <f t="shared" si="41"/>
        <v>2</v>
      </c>
      <c r="AK248" s="210" t="str">
        <f t="shared" si="41"/>
        <v>2</v>
      </c>
      <c r="AL248" s="210" t="str">
        <f t="shared" si="40"/>
        <v>2</v>
      </c>
      <c r="AM248" s="210" t="str">
        <f t="shared" si="40"/>
        <v>3</v>
      </c>
      <c r="AN248" s="210" t="str">
        <f t="shared" si="40"/>
        <v>5</v>
      </c>
      <c r="AO248" s="210" t="str">
        <f t="shared" si="40"/>
        <v>1</v>
      </c>
      <c r="AP248" s="210" t="str">
        <f t="shared" si="40"/>
        <v>1</v>
      </c>
      <c r="AQ248" s="210" t="str">
        <f t="shared" si="40"/>
        <v>1</v>
      </c>
      <c r="AR248" s="210" t="str">
        <f t="shared" si="40"/>
        <v>6</v>
      </c>
      <c r="AS248" s="210" t="str">
        <f t="shared" si="42"/>
        <v>9</v>
      </c>
      <c r="AT248" s="210" t="str">
        <f t="shared" si="42"/>
        <v>3</v>
      </c>
      <c r="AU248" s="210" t="str">
        <f t="shared" si="38"/>
        <v>1</v>
      </c>
      <c r="AV248" s="210" t="str">
        <f t="shared" si="38"/>
        <v>7</v>
      </c>
      <c r="AW248" s="210" t="str">
        <f t="shared" si="38"/>
        <v>1</v>
      </c>
      <c r="AX248" s="210" t="str">
        <f t="shared" si="38"/>
        <v>1</v>
      </c>
      <c r="AY248" s="210" t="str">
        <f t="shared" si="38"/>
        <v>1</v>
      </c>
      <c r="AZ248" s="210" t="str">
        <f t="shared" si="38"/>
        <v>9</v>
      </c>
      <c r="BA248" s="210" t="str">
        <f t="shared" si="39"/>
        <v>2</v>
      </c>
      <c r="BB248" s="208"/>
    </row>
    <row r="249" spans="1:54" x14ac:dyDescent="0.2">
      <c r="A249" s="205">
        <v>2012</v>
      </c>
      <c r="B249" s="206" t="s">
        <v>11</v>
      </c>
      <c r="C249" s="206">
        <v>511266</v>
      </c>
      <c r="D249" s="206">
        <v>6690</v>
      </c>
      <c r="E249" s="206">
        <v>1840</v>
      </c>
      <c r="F249" s="206">
        <v>11443</v>
      </c>
      <c r="G249" s="206">
        <v>24760</v>
      </c>
      <c r="H249" s="206">
        <v>20976</v>
      </c>
      <c r="I249" s="206">
        <v>19973</v>
      </c>
      <c r="J249" s="206">
        <v>25482</v>
      </c>
      <c r="K249" s="206">
        <v>34581</v>
      </c>
      <c r="L249" s="206">
        <v>54641</v>
      </c>
      <c r="M249" s="206">
        <v>106585</v>
      </c>
      <c r="N249" s="206">
        <v>116657</v>
      </c>
      <c r="O249" s="206">
        <v>13425</v>
      </c>
      <c r="P249" s="206">
        <v>6792</v>
      </c>
      <c r="Q249" s="206">
        <v>80914</v>
      </c>
      <c r="R249" s="206">
        <v>33727</v>
      </c>
      <c r="S249" s="206">
        <v>16579</v>
      </c>
      <c r="T249" s="206">
        <v>8124</v>
      </c>
      <c r="U249" s="206">
        <v>13034</v>
      </c>
      <c r="V249" s="206">
        <v>16290</v>
      </c>
      <c r="W249" s="206">
        <v>9993</v>
      </c>
      <c r="X249" s="206">
        <v>8994</v>
      </c>
      <c r="Y249" s="206">
        <v>255436</v>
      </c>
      <c r="Z249" s="206">
        <v>1398202</v>
      </c>
      <c r="AC249" s="205">
        <v>2012</v>
      </c>
      <c r="AD249" s="206" t="s">
        <v>11</v>
      </c>
      <c r="AE249" s="210" t="str">
        <f t="shared" si="41"/>
        <v>5</v>
      </c>
      <c r="AF249" s="210" t="str">
        <f t="shared" si="41"/>
        <v>6</v>
      </c>
      <c r="AG249" s="210" t="str">
        <f t="shared" si="41"/>
        <v>1</v>
      </c>
      <c r="AH249" s="210" t="str">
        <f t="shared" si="41"/>
        <v>1</v>
      </c>
      <c r="AI249" s="210" t="str">
        <f t="shared" si="41"/>
        <v>2</v>
      </c>
      <c r="AJ249" s="210" t="str">
        <f t="shared" si="41"/>
        <v>2</v>
      </c>
      <c r="AK249" s="210" t="str">
        <f t="shared" si="41"/>
        <v>1</v>
      </c>
      <c r="AL249" s="210" t="str">
        <f t="shared" si="40"/>
        <v>2</v>
      </c>
      <c r="AM249" s="210" t="str">
        <f t="shared" si="40"/>
        <v>3</v>
      </c>
      <c r="AN249" s="210" t="str">
        <f t="shared" si="40"/>
        <v>5</v>
      </c>
      <c r="AO249" s="210" t="str">
        <f t="shared" si="40"/>
        <v>1</v>
      </c>
      <c r="AP249" s="210" t="str">
        <f t="shared" si="40"/>
        <v>1</v>
      </c>
      <c r="AQ249" s="210" t="str">
        <f t="shared" si="40"/>
        <v>1</v>
      </c>
      <c r="AR249" s="210" t="str">
        <f t="shared" si="40"/>
        <v>6</v>
      </c>
      <c r="AS249" s="210" t="str">
        <f t="shared" si="42"/>
        <v>8</v>
      </c>
      <c r="AT249" s="210" t="str">
        <f t="shared" si="42"/>
        <v>3</v>
      </c>
      <c r="AU249" s="210" t="str">
        <f t="shared" si="38"/>
        <v>1</v>
      </c>
      <c r="AV249" s="210" t="str">
        <f t="shared" si="38"/>
        <v>8</v>
      </c>
      <c r="AW249" s="210" t="str">
        <f t="shared" si="38"/>
        <v>1</v>
      </c>
      <c r="AX249" s="210" t="str">
        <f t="shared" si="38"/>
        <v>1</v>
      </c>
      <c r="AY249" s="210" t="str">
        <f t="shared" si="38"/>
        <v>9</v>
      </c>
      <c r="AZ249" s="210" t="str">
        <f t="shared" si="38"/>
        <v>8</v>
      </c>
      <c r="BA249" s="210" t="str">
        <f t="shared" si="39"/>
        <v>2</v>
      </c>
      <c r="BB249" s="208"/>
    </row>
    <row r="250" spans="1:54" x14ac:dyDescent="0.2">
      <c r="A250" s="205">
        <v>2013</v>
      </c>
      <c r="B250" s="206" t="s">
        <v>12</v>
      </c>
      <c r="C250" s="206">
        <v>439208</v>
      </c>
      <c r="D250" s="206">
        <v>6019</v>
      </c>
      <c r="E250" s="206">
        <v>1878</v>
      </c>
      <c r="F250" s="206">
        <v>10337</v>
      </c>
      <c r="G250" s="206">
        <v>19190</v>
      </c>
      <c r="H250" s="206">
        <v>15365</v>
      </c>
      <c r="I250" s="206">
        <v>18949</v>
      </c>
      <c r="J250" s="206">
        <v>23540</v>
      </c>
      <c r="K250" s="206">
        <v>31030</v>
      </c>
      <c r="L250" s="206">
        <v>48997</v>
      </c>
      <c r="M250" s="206">
        <v>93596</v>
      </c>
      <c r="N250" s="206">
        <v>100624</v>
      </c>
      <c r="O250" s="206">
        <v>14891</v>
      </c>
      <c r="P250" s="206">
        <v>6412</v>
      </c>
      <c r="Q250" s="206">
        <v>66997</v>
      </c>
      <c r="R250" s="206">
        <v>30459</v>
      </c>
      <c r="S250" s="206">
        <v>15843</v>
      </c>
      <c r="T250" s="206">
        <v>6878</v>
      </c>
      <c r="U250" s="206">
        <v>10695</v>
      </c>
      <c r="V250" s="206">
        <v>14004</v>
      </c>
      <c r="W250" s="206">
        <v>8435</v>
      </c>
      <c r="X250" s="206">
        <v>8844</v>
      </c>
      <c r="Y250" s="206">
        <v>220677</v>
      </c>
      <c r="Z250" s="206">
        <v>1212868</v>
      </c>
      <c r="AC250" s="205">
        <v>2013</v>
      </c>
      <c r="AD250" s="206" t="s">
        <v>12</v>
      </c>
      <c r="AE250" s="210" t="str">
        <f t="shared" si="41"/>
        <v>4</v>
      </c>
      <c r="AF250" s="210" t="str">
        <f t="shared" si="41"/>
        <v>6</v>
      </c>
      <c r="AG250" s="210" t="str">
        <f t="shared" si="41"/>
        <v>1</v>
      </c>
      <c r="AH250" s="210" t="str">
        <f t="shared" si="41"/>
        <v>1</v>
      </c>
      <c r="AI250" s="210" t="str">
        <f t="shared" si="41"/>
        <v>1</v>
      </c>
      <c r="AJ250" s="210" t="str">
        <f t="shared" si="41"/>
        <v>1</v>
      </c>
      <c r="AK250" s="210" t="str">
        <f t="shared" si="41"/>
        <v>1</v>
      </c>
      <c r="AL250" s="210" t="str">
        <f t="shared" si="40"/>
        <v>2</v>
      </c>
      <c r="AM250" s="210" t="str">
        <f t="shared" si="40"/>
        <v>3</v>
      </c>
      <c r="AN250" s="210" t="str">
        <f t="shared" si="40"/>
        <v>4</v>
      </c>
      <c r="AO250" s="210" t="str">
        <f t="shared" si="40"/>
        <v>9</v>
      </c>
      <c r="AP250" s="210" t="str">
        <f t="shared" si="40"/>
        <v>1</v>
      </c>
      <c r="AQ250" s="210" t="str">
        <f t="shared" si="40"/>
        <v>1</v>
      </c>
      <c r="AR250" s="210" t="str">
        <f t="shared" si="40"/>
        <v>6</v>
      </c>
      <c r="AS250" s="210" t="str">
        <f t="shared" si="42"/>
        <v>6</v>
      </c>
      <c r="AT250" s="210" t="str">
        <f t="shared" si="42"/>
        <v>3</v>
      </c>
      <c r="AU250" s="210" t="str">
        <f t="shared" si="38"/>
        <v>1</v>
      </c>
      <c r="AV250" s="210" t="str">
        <f t="shared" si="38"/>
        <v>6</v>
      </c>
      <c r="AW250" s="210" t="str">
        <f t="shared" si="38"/>
        <v>1</v>
      </c>
      <c r="AX250" s="210" t="str">
        <f t="shared" si="38"/>
        <v>1</v>
      </c>
      <c r="AY250" s="210" t="str">
        <f t="shared" si="38"/>
        <v>8</v>
      </c>
      <c r="AZ250" s="210" t="str">
        <f t="shared" si="38"/>
        <v>8</v>
      </c>
      <c r="BA250" s="210" t="str">
        <f t="shared" si="39"/>
        <v>2</v>
      </c>
      <c r="BB250" s="208"/>
    </row>
    <row r="251" spans="1:54" x14ac:dyDescent="0.2">
      <c r="A251" s="205">
        <v>2013</v>
      </c>
      <c r="B251" s="206" t="s">
        <v>13</v>
      </c>
      <c r="C251" s="206">
        <v>389263</v>
      </c>
      <c r="D251" s="206">
        <v>5868</v>
      </c>
      <c r="E251" s="206">
        <v>2797</v>
      </c>
      <c r="F251" s="206">
        <v>7710</v>
      </c>
      <c r="G251" s="206">
        <v>17887</v>
      </c>
      <c r="H251" s="206">
        <v>12690</v>
      </c>
      <c r="I251" s="206">
        <v>15109</v>
      </c>
      <c r="J251" s="206">
        <v>18041</v>
      </c>
      <c r="K251" s="206">
        <v>29470</v>
      </c>
      <c r="L251" s="206">
        <v>44635</v>
      </c>
      <c r="M251" s="206">
        <v>79439</v>
      </c>
      <c r="N251" s="206">
        <v>85305</v>
      </c>
      <c r="O251" s="206">
        <v>11382</v>
      </c>
      <c r="P251" s="206">
        <v>5186</v>
      </c>
      <c r="Q251" s="206">
        <v>64504</v>
      </c>
      <c r="R251" s="206">
        <v>26893</v>
      </c>
      <c r="S251" s="206">
        <v>10450</v>
      </c>
      <c r="T251" s="206">
        <v>6186</v>
      </c>
      <c r="U251" s="206">
        <v>8910</v>
      </c>
      <c r="V251" s="206">
        <v>13017</v>
      </c>
      <c r="W251" s="206">
        <v>8199</v>
      </c>
      <c r="X251" s="206">
        <v>7952</v>
      </c>
      <c r="Y251" s="206">
        <v>153383</v>
      </c>
      <c r="Z251" s="206">
        <v>1024276</v>
      </c>
      <c r="AC251" s="205">
        <v>2013</v>
      </c>
      <c r="AD251" s="206" t="s">
        <v>13</v>
      </c>
      <c r="AE251" s="210" t="str">
        <f t="shared" si="41"/>
        <v>3</v>
      </c>
      <c r="AF251" s="210" t="str">
        <f t="shared" si="41"/>
        <v>5</v>
      </c>
      <c r="AG251" s="210" t="str">
        <f t="shared" si="41"/>
        <v>2</v>
      </c>
      <c r="AH251" s="210" t="str">
        <f t="shared" si="41"/>
        <v>7</v>
      </c>
      <c r="AI251" s="210" t="str">
        <f t="shared" si="41"/>
        <v>1</v>
      </c>
      <c r="AJ251" s="210" t="str">
        <f t="shared" si="41"/>
        <v>1</v>
      </c>
      <c r="AK251" s="210" t="str">
        <f t="shared" si="41"/>
        <v>1</v>
      </c>
      <c r="AL251" s="210" t="str">
        <f t="shared" si="40"/>
        <v>1</v>
      </c>
      <c r="AM251" s="210" t="str">
        <f t="shared" si="40"/>
        <v>2</v>
      </c>
      <c r="AN251" s="210" t="str">
        <f t="shared" si="40"/>
        <v>4</v>
      </c>
      <c r="AO251" s="210" t="str">
        <f t="shared" si="40"/>
        <v>7</v>
      </c>
      <c r="AP251" s="210" t="str">
        <f t="shared" si="40"/>
        <v>8</v>
      </c>
      <c r="AQ251" s="210" t="str">
        <f t="shared" si="40"/>
        <v>1</v>
      </c>
      <c r="AR251" s="210" t="str">
        <f t="shared" si="40"/>
        <v>5</v>
      </c>
      <c r="AS251" s="210" t="str">
        <f t="shared" si="42"/>
        <v>6</v>
      </c>
      <c r="AT251" s="210" t="str">
        <f t="shared" si="42"/>
        <v>2</v>
      </c>
      <c r="AU251" s="210" t="str">
        <f t="shared" si="38"/>
        <v>1</v>
      </c>
      <c r="AV251" s="210" t="str">
        <f t="shared" si="38"/>
        <v>6</v>
      </c>
      <c r="AW251" s="210" t="str">
        <f t="shared" si="38"/>
        <v>8</v>
      </c>
      <c r="AX251" s="210" t="str">
        <f t="shared" si="38"/>
        <v>1</v>
      </c>
      <c r="AY251" s="210" t="str">
        <f t="shared" si="38"/>
        <v>8</v>
      </c>
      <c r="AZ251" s="210" t="str">
        <f t="shared" si="38"/>
        <v>7</v>
      </c>
      <c r="BA251" s="210" t="str">
        <f t="shared" si="39"/>
        <v>1</v>
      </c>
      <c r="BB251" s="208"/>
    </row>
    <row r="252" spans="1:54" x14ac:dyDescent="0.2">
      <c r="A252" s="205">
        <v>2013</v>
      </c>
      <c r="B252" s="206" t="s">
        <v>14</v>
      </c>
      <c r="C252" s="206">
        <v>398539</v>
      </c>
      <c r="D252" s="206">
        <v>6261</v>
      </c>
      <c r="E252" s="206">
        <v>2821</v>
      </c>
      <c r="F252" s="206">
        <v>7506</v>
      </c>
      <c r="G252" s="206">
        <v>20469</v>
      </c>
      <c r="H252" s="206">
        <v>17189</v>
      </c>
      <c r="I252" s="206">
        <v>15836</v>
      </c>
      <c r="J252" s="206">
        <v>20404</v>
      </c>
      <c r="K252" s="206">
        <v>32210</v>
      </c>
      <c r="L252" s="206">
        <v>45753</v>
      </c>
      <c r="M252" s="206">
        <v>90909</v>
      </c>
      <c r="N252" s="206">
        <v>99845</v>
      </c>
      <c r="O252" s="206">
        <v>6163</v>
      </c>
      <c r="P252" s="206">
        <v>5286</v>
      </c>
      <c r="Q252" s="206">
        <v>60852</v>
      </c>
      <c r="R252" s="206">
        <v>30355</v>
      </c>
      <c r="S252" s="206">
        <v>12306</v>
      </c>
      <c r="T252" s="206">
        <v>5578</v>
      </c>
      <c r="U252" s="206">
        <v>12033</v>
      </c>
      <c r="V252" s="206">
        <v>13281</v>
      </c>
      <c r="W252" s="206">
        <v>7584</v>
      </c>
      <c r="X252" s="206">
        <v>8449</v>
      </c>
      <c r="Y252" s="206">
        <v>187733</v>
      </c>
      <c r="Z252" s="206">
        <v>1107362</v>
      </c>
      <c r="AC252" s="205">
        <v>2013</v>
      </c>
      <c r="AD252" s="206" t="s">
        <v>14</v>
      </c>
      <c r="AE252" s="210" t="str">
        <f t="shared" si="41"/>
        <v>3</v>
      </c>
      <c r="AF252" s="210" t="str">
        <f t="shared" si="41"/>
        <v>6</v>
      </c>
      <c r="AG252" s="210" t="str">
        <f t="shared" si="41"/>
        <v>2</v>
      </c>
      <c r="AH252" s="210" t="str">
        <f t="shared" si="41"/>
        <v>7</v>
      </c>
      <c r="AI252" s="210" t="str">
        <f t="shared" si="41"/>
        <v>2</v>
      </c>
      <c r="AJ252" s="210" t="str">
        <f t="shared" si="41"/>
        <v>1</v>
      </c>
      <c r="AK252" s="210" t="str">
        <f t="shared" si="41"/>
        <v>1</v>
      </c>
      <c r="AL252" s="210" t="str">
        <f t="shared" si="40"/>
        <v>2</v>
      </c>
      <c r="AM252" s="210" t="str">
        <f t="shared" si="40"/>
        <v>3</v>
      </c>
      <c r="AN252" s="210" t="str">
        <f t="shared" si="40"/>
        <v>4</v>
      </c>
      <c r="AO252" s="210" t="str">
        <f t="shared" si="40"/>
        <v>9</v>
      </c>
      <c r="AP252" s="210" t="str">
        <f t="shared" si="40"/>
        <v>9</v>
      </c>
      <c r="AQ252" s="210" t="str">
        <f t="shared" si="40"/>
        <v>6</v>
      </c>
      <c r="AR252" s="210" t="str">
        <f t="shared" si="40"/>
        <v>5</v>
      </c>
      <c r="AS252" s="210" t="str">
        <f t="shared" si="42"/>
        <v>6</v>
      </c>
      <c r="AT252" s="210" t="str">
        <f t="shared" si="42"/>
        <v>3</v>
      </c>
      <c r="AU252" s="210" t="str">
        <f t="shared" si="38"/>
        <v>1</v>
      </c>
      <c r="AV252" s="210" t="str">
        <f t="shared" si="38"/>
        <v>5</v>
      </c>
      <c r="AW252" s="210" t="str">
        <f t="shared" si="38"/>
        <v>1</v>
      </c>
      <c r="AX252" s="210" t="str">
        <f t="shared" si="38"/>
        <v>1</v>
      </c>
      <c r="AY252" s="210" t="str">
        <f t="shared" si="38"/>
        <v>7</v>
      </c>
      <c r="AZ252" s="210" t="str">
        <f t="shared" si="38"/>
        <v>8</v>
      </c>
      <c r="BA252" s="210" t="str">
        <f t="shared" si="39"/>
        <v>1</v>
      </c>
      <c r="BB252" s="208"/>
    </row>
    <row r="253" spans="1:54" x14ac:dyDescent="0.2">
      <c r="A253" s="205">
        <v>2013</v>
      </c>
      <c r="B253" s="206" t="s">
        <v>15</v>
      </c>
      <c r="C253" s="206">
        <v>468453</v>
      </c>
      <c r="D253" s="206">
        <v>6550</v>
      </c>
      <c r="E253" s="206">
        <v>2446</v>
      </c>
      <c r="F253" s="206">
        <v>9008</v>
      </c>
      <c r="G253" s="206">
        <v>14918</v>
      </c>
      <c r="H253" s="206">
        <v>19400</v>
      </c>
      <c r="I253" s="206">
        <v>15219</v>
      </c>
      <c r="J253" s="206">
        <v>23275</v>
      </c>
      <c r="K253" s="206">
        <v>34378</v>
      </c>
      <c r="L253" s="206">
        <v>46348</v>
      </c>
      <c r="M253" s="206">
        <v>87619</v>
      </c>
      <c r="N253" s="206">
        <v>110670</v>
      </c>
      <c r="O253" s="206">
        <v>13629</v>
      </c>
      <c r="P253" s="206">
        <v>4429</v>
      </c>
      <c r="Q253" s="206">
        <v>72124</v>
      </c>
      <c r="R253" s="206">
        <v>30502</v>
      </c>
      <c r="S253" s="206">
        <v>13041</v>
      </c>
      <c r="T253" s="206">
        <v>5091</v>
      </c>
      <c r="U253" s="206">
        <v>11736</v>
      </c>
      <c r="V253" s="206">
        <v>14834</v>
      </c>
      <c r="W253" s="206">
        <v>7208</v>
      </c>
      <c r="X253" s="206">
        <v>7000</v>
      </c>
      <c r="Y253" s="206">
        <v>218014</v>
      </c>
      <c r="Z253" s="206">
        <v>1235892</v>
      </c>
      <c r="AC253" s="205">
        <v>2013</v>
      </c>
      <c r="AD253" s="206" t="s">
        <v>15</v>
      </c>
      <c r="AE253" s="210" t="str">
        <f t="shared" si="41"/>
        <v>4</v>
      </c>
      <c r="AF253" s="210" t="str">
        <f t="shared" si="41"/>
        <v>6</v>
      </c>
      <c r="AG253" s="210" t="str">
        <f t="shared" si="41"/>
        <v>2</v>
      </c>
      <c r="AH253" s="210" t="str">
        <f t="shared" si="41"/>
        <v>9</v>
      </c>
      <c r="AI253" s="210" t="str">
        <f t="shared" si="41"/>
        <v>1</v>
      </c>
      <c r="AJ253" s="210" t="str">
        <f t="shared" si="41"/>
        <v>1</v>
      </c>
      <c r="AK253" s="210" t="str">
        <f t="shared" si="41"/>
        <v>1</v>
      </c>
      <c r="AL253" s="210" t="str">
        <f t="shared" si="40"/>
        <v>2</v>
      </c>
      <c r="AM253" s="210" t="str">
        <f t="shared" si="40"/>
        <v>3</v>
      </c>
      <c r="AN253" s="210" t="str">
        <f t="shared" si="40"/>
        <v>4</v>
      </c>
      <c r="AO253" s="210" t="str">
        <f t="shared" si="40"/>
        <v>8</v>
      </c>
      <c r="AP253" s="210" t="str">
        <f t="shared" si="40"/>
        <v>1</v>
      </c>
      <c r="AQ253" s="210" t="str">
        <f t="shared" si="40"/>
        <v>1</v>
      </c>
      <c r="AR253" s="210" t="str">
        <f t="shared" si="40"/>
        <v>4</v>
      </c>
      <c r="AS253" s="210" t="str">
        <f t="shared" si="42"/>
        <v>7</v>
      </c>
      <c r="AT253" s="210" t="str">
        <f t="shared" si="42"/>
        <v>3</v>
      </c>
      <c r="AU253" s="210" t="str">
        <f t="shared" si="38"/>
        <v>1</v>
      </c>
      <c r="AV253" s="210" t="str">
        <f t="shared" si="38"/>
        <v>5</v>
      </c>
      <c r="AW253" s="210" t="str">
        <f t="shared" si="38"/>
        <v>1</v>
      </c>
      <c r="AX253" s="210" t="str">
        <f t="shared" si="38"/>
        <v>1</v>
      </c>
      <c r="AY253" s="210" t="str">
        <f t="shared" si="38"/>
        <v>7</v>
      </c>
      <c r="AZ253" s="210" t="str">
        <f t="shared" si="38"/>
        <v>7</v>
      </c>
      <c r="BA253" s="210" t="str">
        <f t="shared" si="39"/>
        <v>2</v>
      </c>
      <c r="BB253" s="208"/>
    </row>
    <row r="254" spans="1:54" x14ac:dyDescent="0.2">
      <c r="A254" s="205">
        <v>2013</v>
      </c>
      <c r="B254" s="206" t="s">
        <v>4</v>
      </c>
      <c r="C254" s="206">
        <v>523971</v>
      </c>
      <c r="D254" s="206">
        <v>5541</v>
      </c>
      <c r="E254" s="206">
        <v>2397</v>
      </c>
      <c r="F254" s="206">
        <v>11405</v>
      </c>
      <c r="G254" s="206">
        <v>24735</v>
      </c>
      <c r="H254" s="206">
        <v>23647</v>
      </c>
      <c r="I254" s="206">
        <v>18617</v>
      </c>
      <c r="J254" s="206">
        <v>27763</v>
      </c>
      <c r="K254" s="206">
        <v>37844</v>
      </c>
      <c r="L254" s="206">
        <v>59178</v>
      </c>
      <c r="M254" s="206">
        <v>105118</v>
      </c>
      <c r="N254" s="206">
        <v>125465</v>
      </c>
      <c r="O254" s="206">
        <v>16605</v>
      </c>
      <c r="P254" s="206">
        <v>5246</v>
      </c>
      <c r="Q254" s="206">
        <v>82933</v>
      </c>
      <c r="R254" s="206">
        <v>33114</v>
      </c>
      <c r="S254" s="206">
        <v>16899</v>
      </c>
      <c r="T254" s="206">
        <v>6581</v>
      </c>
      <c r="U254" s="206">
        <v>15232</v>
      </c>
      <c r="V254" s="206">
        <v>16723</v>
      </c>
      <c r="W254" s="206">
        <v>9046</v>
      </c>
      <c r="X254" s="206">
        <v>9329</v>
      </c>
      <c r="Y254" s="206">
        <v>281467</v>
      </c>
      <c r="Z254" s="206">
        <v>1458856</v>
      </c>
      <c r="AC254" s="205">
        <v>2013</v>
      </c>
      <c r="AD254" s="206" t="s">
        <v>4</v>
      </c>
      <c r="AE254" s="210" t="str">
        <f t="shared" si="41"/>
        <v>5</v>
      </c>
      <c r="AF254" s="210" t="str">
        <f t="shared" si="41"/>
        <v>5</v>
      </c>
      <c r="AG254" s="210" t="str">
        <f t="shared" si="41"/>
        <v>2</v>
      </c>
      <c r="AH254" s="210" t="str">
        <f t="shared" si="41"/>
        <v>1</v>
      </c>
      <c r="AI254" s="210" t="str">
        <f t="shared" si="41"/>
        <v>2</v>
      </c>
      <c r="AJ254" s="210" t="str">
        <f t="shared" si="41"/>
        <v>2</v>
      </c>
      <c r="AK254" s="210" t="str">
        <f t="shared" si="41"/>
        <v>1</v>
      </c>
      <c r="AL254" s="210" t="str">
        <f t="shared" si="40"/>
        <v>2</v>
      </c>
      <c r="AM254" s="210" t="str">
        <f t="shared" si="40"/>
        <v>3</v>
      </c>
      <c r="AN254" s="210" t="str">
        <f t="shared" si="40"/>
        <v>5</v>
      </c>
      <c r="AO254" s="210" t="str">
        <f t="shared" si="40"/>
        <v>1</v>
      </c>
      <c r="AP254" s="210" t="str">
        <f t="shared" si="40"/>
        <v>1</v>
      </c>
      <c r="AQ254" s="210" t="str">
        <f t="shared" si="40"/>
        <v>1</v>
      </c>
      <c r="AR254" s="210" t="str">
        <f t="shared" si="40"/>
        <v>5</v>
      </c>
      <c r="AS254" s="210" t="str">
        <f t="shared" si="42"/>
        <v>8</v>
      </c>
      <c r="AT254" s="210" t="str">
        <f t="shared" si="42"/>
        <v>3</v>
      </c>
      <c r="AU254" s="210" t="str">
        <f t="shared" si="38"/>
        <v>1</v>
      </c>
      <c r="AV254" s="210" t="str">
        <f t="shared" si="38"/>
        <v>6</v>
      </c>
      <c r="AW254" s="210" t="str">
        <f t="shared" si="38"/>
        <v>1</v>
      </c>
      <c r="AX254" s="210" t="str">
        <f t="shared" si="38"/>
        <v>1</v>
      </c>
      <c r="AY254" s="210" t="str">
        <f t="shared" si="38"/>
        <v>9</v>
      </c>
      <c r="AZ254" s="210" t="str">
        <f t="shared" si="38"/>
        <v>9</v>
      </c>
      <c r="BA254" s="210" t="str">
        <f t="shared" si="39"/>
        <v>2</v>
      </c>
      <c r="BB254" s="208"/>
    </row>
    <row r="255" spans="1:54" x14ac:dyDescent="0.2">
      <c r="A255" s="205">
        <v>2013</v>
      </c>
      <c r="B255" s="206" t="s">
        <v>5</v>
      </c>
      <c r="C255" s="206">
        <v>481048</v>
      </c>
      <c r="D255" s="206">
        <v>5814</v>
      </c>
      <c r="E255" s="206">
        <v>1594</v>
      </c>
      <c r="F255" s="206">
        <v>9187</v>
      </c>
      <c r="G255" s="206">
        <v>18363</v>
      </c>
      <c r="H255" s="206">
        <v>19017</v>
      </c>
      <c r="I255" s="206">
        <v>16350</v>
      </c>
      <c r="J255" s="206">
        <v>24118</v>
      </c>
      <c r="K255" s="206">
        <v>32283</v>
      </c>
      <c r="L255" s="206">
        <v>46321</v>
      </c>
      <c r="M255" s="206">
        <v>93980</v>
      </c>
      <c r="N255" s="206">
        <v>112848</v>
      </c>
      <c r="O255" s="206">
        <v>14279</v>
      </c>
      <c r="P255" s="206">
        <v>5370</v>
      </c>
      <c r="Q255" s="206">
        <v>74746</v>
      </c>
      <c r="R255" s="206">
        <v>33169</v>
      </c>
      <c r="S255" s="206">
        <v>13740</v>
      </c>
      <c r="T255" s="206">
        <v>5309</v>
      </c>
      <c r="U255" s="206">
        <v>12158</v>
      </c>
      <c r="V255" s="206">
        <v>14293</v>
      </c>
      <c r="W255" s="206">
        <v>7173</v>
      </c>
      <c r="X255" s="206">
        <v>8998</v>
      </c>
      <c r="Y255" s="206">
        <v>248000</v>
      </c>
      <c r="Z255" s="206">
        <v>1298158</v>
      </c>
      <c r="AC255" s="205">
        <v>2013</v>
      </c>
      <c r="AD255" s="206" t="s">
        <v>5</v>
      </c>
      <c r="AE255" s="210" t="str">
        <f t="shared" si="41"/>
        <v>4</v>
      </c>
      <c r="AF255" s="210" t="str">
        <f t="shared" si="41"/>
        <v>5</v>
      </c>
      <c r="AG255" s="210" t="str">
        <f t="shared" si="41"/>
        <v>1</v>
      </c>
      <c r="AH255" s="210" t="str">
        <f t="shared" si="41"/>
        <v>9</v>
      </c>
      <c r="AI255" s="210" t="str">
        <f t="shared" si="41"/>
        <v>1</v>
      </c>
      <c r="AJ255" s="210" t="str">
        <f t="shared" si="41"/>
        <v>1</v>
      </c>
      <c r="AK255" s="210" t="str">
        <f t="shared" si="41"/>
        <v>1</v>
      </c>
      <c r="AL255" s="210" t="str">
        <f t="shared" si="40"/>
        <v>2</v>
      </c>
      <c r="AM255" s="210" t="str">
        <f t="shared" si="40"/>
        <v>3</v>
      </c>
      <c r="AN255" s="210" t="str">
        <f t="shared" si="40"/>
        <v>4</v>
      </c>
      <c r="AO255" s="210" t="str">
        <f t="shared" si="40"/>
        <v>9</v>
      </c>
      <c r="AP255" s="210" t="str">
        <f t="shared" si="40"/>
        <v>1</v>
      </c>
      <c r="AQ255" s="210" t="str">
        <f t="shared" si="40"/>
        <v>1</v>
      </c>
      <c r="AR255" s="210" t="str">
        <f t="shared" si="40"/>
        <v>5</v>
      </c>
      <c r="AS255" s="210" t="str">
        <f t="shared" si="42"/>
        <v>7</v>
      </c>
      <c r="AT255" s="210" t="str">
        <f t="shared" si="42"/>
        <v>3</v>
      </c>
      <c r="AU255" s="210" t="str">
        <f t="shared" si="38"/>
        <v>1</v>
      </c>
      <c r="AV255" s="210" t="str">
        <f t="shared" si="38"/>
        <v>5</v>
      </c>
      <c r="AW255" s="210" t="str">
        <f t="shared" si="38"/>
        <v>1</v>
      </c>
      <c r="AX255" s="210" t="str">
        <f t="shared" si="38"/>
        <v>1</v>
      </c>
      <c r="AY255" s="210" t="str">
        <f t="shared" si="38"/>
        <v>7</v>
      </c>
      <c r="AZ255" s="210" t="str">
        <f t="shared" si="38"/>
        <v>8</v>
      </c>
      <c r="BA255" s="210" t="str">
        <f t="shared" si="39"/>
        <v>2</v>
      </c>
      <c r="BB255" s="208"/>
    </row>
    <row r="256" spans="1:54" x14ac:dyDescent="0.2">
      <c r="A256" s="205">
        <v>2013</v>
      </c>
      <c r="B256" s="206" t="s">
        <v>6</v>
      </c>
      <c r="C256" s="206">
        <v>601659</v>
      </c>
      <c r="D256" s="206">
        <v>7503</v>
      </c>
      <c r="E256" s="206">
        <v>1801</v>
      </c>
      <c r="F256" s="206">
        <v>10901</v>
      </c>
      <c r="G256" s="206">
        <v>24175</v>
      </c>
      <c r="H256" s="206">
        <v>23015</v>
      </c>
      <c r="I256" s="206">
        <v>18962</v>
      </c>
      <c r="J256" s="206">
        <v>27436</v>
      </c>
      <c r="K256" s="206">
        <v>38542</v>
      </c>
      <c r="L256" s="206">
        <v>43143</v>
      </c>
      <c r="M256" s="206">
        <v>109403</v>
      </c>
      <c r="N256" s="206">
        <v>131078</v>
      </c>
      <c r="O256" s="206">
        <v>13917</v>
      </c>
      <c r="P256" s="206">
        <v>6496</v>
      </c>
      <c r="Q256" s="206">
        <v>82396</v>
      </c>
      <c r="R256" s="206">
        <v>38798</v>
      </c>
      <c r="S256" s="206">
        <v>16127</v>
      </c>
      <c r="T256" s="206">
        <v>7016</v>
      </c>
      <c r="U256" s="206">
        <v>13186</v>
      </c>
      <c r="V256" s="206">
        <v>18145</v>
      </c>
      <c r="W256" s="206">
        <v>9168</v>
      </c>
      <c r="X256" s="206">
        <v>6200</v>
      </c>
      <c r="Y256" s="206">
        <v>294881</v>
      </c>
      <c r="Z256" s="206">
        <v>1543948</v>
      </c>
      <c r="AC256" s="205">
        <v>2013</v>
      </c>
      <c r="AD256" s="206" t="s">
        <v>6</v>
      </c>
      <c r="AE256" s="210" t="str">
        <f t="shared" si="41"/>
        <v>6</v>
      </c>
      <c r="AF256" s="210" t="str">
        <f t="shared" si="41"/>
        <v>7</v>
      </c>
      <c r="AG256" s="210" t="str">
        <f t="shared" si="41"/>
        <v>1</v>
      </c>
      <c r="AH256" s="210" t="str">
        <f t="shared" si="41"/>
        <v>1</v>
      </c>
      <c r="AI256" s="210" t="str">
        <f t="shared" si="41"/>
        <v>2</v>
      </c>
      <c r="AJ256" s="210" t="str">
        <f t="shared" si="41"/>
        <v>2</v>
      </c>
      <c r="AK256" s="210" t="str">
        <f t="shared" si="41"/>
        <v>1</v>
      </c>
      <c r="AL256" s="210" t="str">
        <f t="shared" si="40"/>
        <v>2</v>
      </c>
      <c r="AM256" s="210" t="str">
        <f t="shared" si="40"/>
        <v>3</v>
      </c>
      <c r="AN256" s="210" t="str">
        <f t="shared" si="40"/>
        <v>4</v>
      </c>
      <c r="AO256" s="210" t="str">
        <f t="shared" si="40"/>
        <v>1</v>
      </c>
      <c r="AP256" s="210" t="str">
        <f t="shared" si="40"/>
        <v>1</v>
      </c>
      <c r="AQ256" s="210" t="str">
        <f t="shared" si="40"/>
        <v>1</v>
      </c>
      <c r="AR256" s="210" t="str">
        <f t="shared" si="40"/>
        <v>6</v>
      </c>
      <c r="AS256" s="210" t="str">
        <f t="shared" si="42"/>
        <v>8</v>
      </c>
      <c r="AT256" s="210" t="str">
        <f t="shared" si="42"/>
        <v>3</v>
      </c>
      <c r="AU256" s="210" t="str">
        <f t="shared" si="38"/>
        <v>1</v>
      </c>
      <c r="AV256" s="210" t="str">
        <f t="shared" si="38"/>
        <v>7</v>
      </c>
      <c r="AW256" s="210" t="str">
        <f t="shared" si="38"/>
        <v>1</v>
      </c>
      <c r="AX256" s="210" t="str">
        <f t="shared" si="38"/>
        <v>1</v>
      </c>
      <c r="AY256" s="210" t="str">
        <f t="shared" si="38"/>
        <v>9</v>
      </c>
      <c r="AZ256" s="210" t="str">
        <f t="shared" si="38"/>
        <v>6</v>
      </c>
      <c r="BA256" s="210" t="str">
        <f t="shared" si="39"/>
        <v>2</v>
      </c>
      <c r="BB256" s="208"/>
    </row>
    <row r="257" spans="1:54" x14ac:dyDescent="0.2">
      <c r="A257" s="205">
        <v>2013</v>
      </c>
      <c r="B257" s="206" t="s">
        <v>7</v>
      </c>
      <c r="C257" s="206">
        <v>549376</v>
      </c>
      <c r="D257" s="206">
        <v>5203</v>
      </c>
      <c r="E257" s="206">
        <v>2243</v>
      </c>
      <c r="F257" s="206">
        <v>11102</v>
      </c>
      <c r="G257" s="206">
        <v>21900</v>
      </c>
      <c r="H257" s="206">
        <v>13662</v>
      </c>
      <c r="I257" s="206">
        <v>19851</v>
      </c>
      <c r="J257" s="206">
        <v>27126</v>
      </c>
      <c r="K257" s="206">
        <v>36387</v>
      </c>
      <c r="L257" s="206">
        <v>23193</v>
      </c>
      <c r="M257" s="206">
        <v>89656</v>
      </c>
      <c r="N257" s="206">
        <v>122579</v>
      </c>
      <c r="O257" s="206">
        <v>15745</v>
      </c>
      <c r="P257" s="206">
        <v>6947</v>
      </c>
      <c r="Q257" s="206">
        <v>74735</v>
      </c>
      <c r="R257" s="206">
        <v>36901</v>
      </c>
      <c r="S257" s="206">
        <v>14669</v>
      </c>
      <c r="T257" s="206">
        <v>6668</v>
      </c>
      <c r="U257" s="206">
        <v>10895</v>
      </c>
      <c r="V257" s="206">
        <v>15035</v>
      </c>
      <c r="W257" s="206">
        <v>7259</v>
      </c>
      <c r="X257" s="206">
        <v>6565</v>
      </c>
      <c r="Y257" s="206">
        <v>271845</v>
      </c>
      <c r="Z257" s="206">
        <v>1389542</v>
      </c>
      <c r="AC257" s="205">
        <v>2013</v>
      </c>
      <c r="AD257" s="206" t="s">
        <v>7</v>
      </c>
      <c r="AE257" s="210" t="str">
        <f t="shared" si="41"/>
        <v>5</v>
      </c>
      <c r="AF257" s="210" t="str">
        <f t="shared" si="41"/>
        <v>5</v>
      </c>
      <c r="AG257" s="210" t="str">
        <f t="shared" si="41"/>
        <v>2</v>
      </c>
      <c r="AH257" s="210" t="str">
        <f t="shared" si="41"/>
        <v>1</v>
      </c>
      <c r="AI257" s="210" t="str">
        <f t="shared" si="41"/>
        <v>2</v>
      </c>
      <c r="AJ257" s="210" t="str">
        <f t="shared" si="41"/>
        <v>1</v>
      </c>
      <c r="AK257" s="210" t="str">
        <f t="shared" si="41"/>
        <v>1</v>
      </c>
      <c r="AL257" s="210" t="str">
        <f t="shared" si="40"/>
        <v>2</v>
      </c>
      <c r="AM257" s="210" t="str">
        <f t="shared" si="40"/>
        <v>3</v>
      </c>
      <c r="AN257" s="210" t="str">
        <f t="shared" si="40"/>
        <v>2</v>
      </c>
      <c r="AO257" s="210" t="str">
        <f t="shared" si="40"/>
        <v>8</v>
      </c>
      <c r="AP257" s="210" t="str">
        <f t="shared" si="40"/>
        <v>1</v>
      </c>
      <c r="AQ257" s="210" t="str">
        <f t="shared" si="40"/>
        <v>1</v>
      </c>
      <c r="AR257" s="210" t="str">
        <f t="shared" si="40"/>
        <v>6</v>
      </c>
      <c r="AS257" s="210" t="str">
        <f t="shared" si="42"/>
        <v>7</v>
      </c>
      <c r="AT257" s="210" t="str">
        <f t="shared" si="42"/>
        <v>3</v>
      </c>
      <c r="AU257" s="210" t="str">
        <f t="shared" si="38"/>
        <v>1</v>
      </c>
      <c r="AV257" s="210" t="str">
        <f t="shared" si="38"/>
        <v>6</v>
      </c>
      <c r="AW257" s="210" t="str">
        <f t="shared" si="38"/>
        <v>1</v>
      </c>
      <c r="AX257" s="210" t="str">
        <f t="shared" si="38"/>
        <v>1</v>
      </c>
      <c r="AY257" s="210" t="str">
        <f t="shared" si="38"/>
        <v>7</v>
      </c>
      <c r="AZ257" s="210" t="str">
        <f t="shared" si="38"/>
        <v>6</v>
      </c>
      <c r="BA257" s="210" t="str">
        <f t="shared" si="39"/>
        <v>2</v>
      </c>
      <c r="BB257" s="208"/>
    </row>
    <row r="258" spans="1:54" x14ac:dyDescent="0.2">
      <c r="A258" s="205">
        <v>2013</v>
      </c>
      <c r="B258" s="206" t="s">
        <v>8</v>
      </c>
      <c r="C258" s="206">
        <v>524435</v>
      </c>
      <c r="D258" s="206">
        <v>3377</v>
      </c>
      <c r="E258" s="206">
        <v>2473</v>
      </c>
      <c r="F258" s="206">
        <v>11527</v>
      </c>
      <c r="G258" s="206">
        <v>21609</v>
      </c>
      <c r="H258" s="206">
        <v>21353</v>
      </c>
      <c r="I258" s="206">
        <v>19600</v>
      </c>
      <c r="J258" s="206">
        <v>27091</v>
      </c>
      <c r="K258" s="206">
        <v>36323</v>
      </c>
      <c r="L258" s="206">
        <v>43002</v>
      </c>
      <c r="M258" s="206">
        <v>90194</v>
      </c>
      <c r="N258" s="206">
        <v>123167</v>
      </c>
      <c r="O258" s="206">
        <v>16380</v>
      </c>
      <c r="P258" s="206">
        <v>6323</v>
      </c>
      <c r="Q258" s="206">
        <v>71277</v>
      </c>
      <c r="R258" s="206">
        <v>37623</v>
      </c>
      <c r="S258" s="206">
        <v>15789</v>
      </c>
      <c r="T258" s="206">
        <v>6080</v>
      </c>
      <c r="U258" s="206">
        <v>12973</v>
      </c>
      <c r="V258" s="206">
        <v>6653</v>
      </c>
      <c r="W258" s="206">
        <v>6799</v>
      </c>
      <c r="X258" s="206">
        <v>8090</v>
      </c>
      <c r="Y258" s="206">
        <v>261174</v>
      </c>
      <c r="Z258" s="206">
        <v>1373312</v>
      </c>
      <c r="AC258" s="205">
        <v>2013</v>
      </c>
      <c r="AD258" s="206" t="s">
        <v>8</v>
      </c>
      <c r="AE258" s="210" t="str">
        <f t="shared" si="41"/>
        <v>5</v>
      </c>
      <c r="AF258" s="210" t="str">
        <f t="shared" si="41"/>
        <v>3</v>
      </c>
      <c r="AG258" s="210" t="str">
        <f t="shared" si="41"/>
        <v>2</v>
      </c>
      <c r="AH258" s="210" t="str">
        <f t="shared" si="41"/>
        <v>1</v>
      </c>
      <c r="AI258" s="210" t="str">
        <f t="shared" si="41"/>
        <v>2</v>
      </c>
      <c r="AJ258" s="210" t="str">
        <f t="shared" si="41"/>
        <v>2</v>
      </c>
      <c r="AK258" s="210" t="str">
        <f t="shared" si="41"/>
        <v>1</v>
      </c>
      <c r="AL258" s="210" t="str">
        <f t="shared" si="40"/>
        <v>2</v>
      </c>
      <c r="AM258" s="210" t="str">
        <f t="shared" si="40"/>
        <v>3</v>
      </c>
      <c r="AN258" s="210" t="str">
        <f t="shared" si="40"/>
        <v>4</v>
      </c>
      <c r="AO258" s="210" t="str">
        <f t="shared" si="40"/>
        <v>9</v>
      </c>
      <c r="AP258" s="210" t="str">
        <f t="shared" si="40"/>
        <v>1</v>
      </c>
      <c r="AQ258" s="210" t="str">
        <f t="shared" si="40"/>
        <v>1</v>
      </c>
      <c r="AR258" s="210" t="str">
        <f t="shared" si="40"/>
        <v>6</v>
      </c>
      <c r="AS258" s="210" t="str">
        <f t="shared" si="42"/>
        <v>7</v>
      </c>
      <c r="AT258" s="210" t="str">
        <f t="shared" si="42"/>
        <v>3</v>
      </c>
      <c r="AU258" s="210" t="str">
        <f t="shared" si="38"/>
        <v>1</v>
      </c>
      <c r="AV258" s="210" t="str">
        <f t="shared" si="38"/>
        <v>6</v>
      </c>
      <c r="AW258" s="210" t="str">
        <f t="shared" si="38"/>
        <v>1</v>
      </c>
      <c r="AX258" s="210" t="str">
        <f t="shared" si="38"/>
        <v>6</v>
      </c>
      <c r="AY258" s="210" t="str">
        <f t="shared" si="38"/>
        <v>6</v>
      </c>
      <c r="AZ258" s="210" t="str">
        <f t="shared" si="38"/>
        <v>8</v>
      </c>
      <c r="BA258" s="210" t="str">
        <f t="shared" si="39"/>
        <v>2</v>
      </c>
      <c r="BB258" s="208"/>
    </row>
    <row r="259" spans="1:54" x14ac:dyDescent="0.2">
      <c r="A259" s="205">
        <v>2013</v>
      </c>
      <c r="B259" s="206" t="s">
        <v>9</v>
      </c>
      <c r="C259" s="206">
        <v>499798</v>
      </c>
      <c r="D259" s="206">
        <v>7228</v>
      </c>
      <c r="E259" s="206">
        <v>2082</v>
      </c>
      <c r="F259" s="206">
        <v>13436</v>
      </c>
      <c r="G259" s="206">
        <v>24244</v>
      </c>
      <c r="H259" s="206">
        <v>22813</v>
      </c>
      <c r="I259" s="206">
        <v>21053</v>
      </c>
      <c r="J259" s="206">
        <v>29677</v>
      </c>
      <c r="K259" s="206">
        <v>38398</v>
      </c>
      <c r="L259" s="206">
        <v>51353</v>
      </c>
      <c r="M259" s="206">
        <v>101589</v>
      </c>
      <c r="N259" s="206">
        <v>130037</v>
      </c>
      <c r="O259" s="206">
        <v>18465</v>
      </c>
      <c r="P259" s="206">
        <v>6955</v>
      </c>
      <c r="Q259" s="206">
        <v>83975</v>
      </c>
      <c r="R259" s="206">
        <v>40258</v>
      </c>
      <c r="S259" s="206">
        <v>17573</v>
      </c>
      <c r="T259" s="206">
        <v>6711</v>
      </c>
      <c r="U259" s="206">
        <v>16112</v>
      </c>
      <c r="V259" s="206">
        <v>14789</v>
      </c>
      <c r="W259" s="206">
        <v>8090</v>
      </c>
      <c r="X259" s="206">
        <v>7740</v>
      </c>
      <c r="Y259" s="206">
        <v>247256</v>
      </c>
      <c r="Z259" s="206">
        <v>1409632</v>
      </c>
      <c r="AC259" s="205">
        <v>2013</v>
      </c>
      <c r="AD259" s="206" t="s">
        <v>9</v>
      </c>
      <c r="AE259" s="210" t="str">
        <f t="shared" si="41"/>
        <v>4</v>
      </c>
      <c r="AF259" s="210" t="str">
        <f t="shared" si="41"/>
        <v>7</v>
      </c>
      <c r="AG259" s="210" t="str">
        <f t="shared" si="41"/>
        <v>2</v>
      </c>
      <c r="AH259" s="210" t="str">
        <f t="shared" si="41"/>
        <v>1</v>
      </c>
      <c r="AI259" s="210" t="str">
        <f t="shared" si="41"/>
        <v>2</v>
      </c>
      <c r="AJ259" s="210" t="str">
        <f t="shared" si="41"/>
        <v>2</v>
      </c>
      <c r="AK259" s="210" t="str">
        <f t="shared" si="41"/>
        <v>2</v>
      </c>
      <c r="AL259" s="210" t="str">
        <f t="shared" si="40"/>
        <v>2</v>
      </c>
      <c r="AM259" s="210" t="str">
        <f t="shared" si="40"/>
        <v>3</v>
      </c>
      <c r="AN259" s="210" t="str">
        <f t="shared" si="40"/>
        <v>5</v>
      </c>
      <c r="AO259" s="210" t="str">
        <f t="shared" si="40"/>
        <v>1</v>
      </c>
      <c r="AP259" s="210" t="str">
        <f t="shared" si="40"/>
        <v>1</v>
      </c>
      <c r="AQ259" s="210" t="str">
        <f t="shared" si="40"/>
        <v>1</v>
      </c>
      <c r="AR259" s="210" t="str">
        <f t="shared" si="40"/>
        <v>6</v>
      </c>
      <c r="AS259" s="210" t="str">
        <f t="shared" si="42"/>
        <v>8</v>
      </c>
      <c r="AT259" s="210" t="str">
        <f t="shared" si="42"/>
        <v>4</v>
      </c>
      <c r="AU259" s="210" t="str">
        <f t="shared" si="38"/>
        <v>1</v>
      </c>
      <c r="AV259" s="210" t="str">
        <f t="shared" si="38"/>
        <v>6</v>
      </c>
      <c r="AW259" s="210" t="str">
        <f t="shared" si="38"/>
        <v>1</v>
      </c>
      <c r="AX259" s="210" t="str">
        <f t="shared" si="38"/>
        <v>1</v>
      </c>
      <c r="AY259" s="210" t="str">
        <f t="shared" si="38"/>
        <v>8</v>
      </c>
      <c r="AZ259" s="210" t="str">
        <f t="shared" si="38"/>
        <v>7</v>
      </c>
      <c r="BA259" s="210" t="str">
        <f t="shared" si="39"/>
        <v>2</v>
      </c>
      <c r="BB259" s="208"/>
    </row>
    <row r="260" spans="1:54" x14ac:dyDescent="0.2">
      <c r="A260" s="205">
        <v>2013</v>
      </c>
      <c r="B260" s="206" t="s">
        <v>10</v>
      </c>
      <c r="C260" s="206">
        <v>467085</v>
      </c>
      <c r="D260" s="206">
        <v>6668</v>
      </c>
      <c r="E260" s="206">
        <v>1382</v>
      </c>
      <c r="F260" s="206">
        <v>12018</v>
      </c>
      <c r="G260" s="206">
        <v>16770</v>
      </c>
      <c r="H260" s="206">
        <v>21928</v>
      </c>
      <c r="I260" s="206">
        <v>16731</v>
      </c>
      <c r="J260" s="206">
        <v>26707</v>
      </c>
      <c r="K260" s="206">
        <v>36792</v>
      </c>
      <c r="L260" s="206">
        <v>44545</v>
      </c>
      <c r="M260" s="206">
        <v>93413</v>
      </c>
      <c r="N260" s="206">
        <v>117229</v>
      </c>
      <c r="O260" s="206">
        <v>10791</v>
      </c>
      <c r="P260" s="206">
        <v>6501</v>
      </c>
      <c r="Q260" s="206">
        <v>79143</v>
      </c>
      <c r="R260" s="206">
        <v>37350</v>
      </c>
      <c r="S260" s="206">
        <v>15739</v>
      </c>
      <c r="T260" s="206">
        <v>6103</v>
      </c>
      <c r="U260" s="206">
        <v>14190</v>
      </c>
      <c r="V260" s="206">
        <v>12502</v>
      </c>
      <c r="W260" s="206">
        <v>8159</v>
      </c>
      <c r="X260" s="206">
        <v>5103</v>
      </c>
      <c r="Y260" s="206">
        <v>196337</v>
      </c>
      <c r="Z260" s="206">
        <v>1253186</v>
      </c>
      <c r="AC260" s="205">
        <v>2013</v>
      </c>
      <c r="AD260" s="206" t="s">
        <v>10</v>
      </c>
      <c r="AE260" s="210" t="str">
        <f t="shared" si="41"/>
        <v>4</v>
      </c>
      <c r="AF260" s="210" t="str">
        <f t="shared" si="41"/>
        <v>6</v>
      </c>
      <c r="AG260" s="210" t="str">
        <f t="shared" si="41"/>
        <v>1</v>
      </c>
      <c r="AH260" s="210" t="str">
        <f t="shared" si="41"/>
        <v>1</v>
      </c>
      <c r="AI260" s="210" t="str">
        <f t="shared" si="41"/>
        <v>1</v>
      </c>
      <c r="AJ260" s="210" t="str">
        <f t="shared" si="41"/>
        <v>2</v>
      </c>
      <c r="AK260" s="210" t="str">
        <f t="shared" si="41"/>
        <v>1</v>
      </c>
      <c r="AL260" s="210" t="str">
        <f t="shared" si="40"/>
        <v>2</v>
      </c>
      <c r="AM260" s="210" t="str">
        <f t="shared" si="40"/>
        <v>3</v>
      </c>
      <c r="AN260" s="210" t="str">
        <f t="shared" si="40"/>
        <v>4</v>
      </c>
      <c r="AO260" s="210" t="str">
        <f t="shared" si="40"/>
        <v>9</v>
      </c>
      <c r="AP260" s="210" t="str">
        <f t="shared" si="40"/>
        <v>1</v>
      </c>
      <c r="AQ260" s="210" t="str">
        <f t="shared" si="40"/>
        <v>1</v>
      </c>
      <c r="AR260" s="210" t="str">
        <f t="shared" si="40"/>
        <v>6</v>
      </c>
      <c r="AS260" s="210" t="str">
        <f t="shared" si="42"/>
        <v>7</v>
      </c>
      <c r="AT260" s="210" t="str">
        <f t="shared" si="42"/>
        <v>3</v>
      </c>
      <c r="AU260" s="210" t="str">
        <f t="shared" si="38"/>
        <v>1</v>
      </c>
      <c r="AV260" s="210" t="str">
        <f t="shared" si="38"/>
        <v>6</v>
      </c>
      <c r="AW260" s="210" t="str">
        <f t="shared" si="38"/>
        <v>1</v>
      </c>
      <c r="AX260" s="210" t="str">
        <f t="shared" si="38"/>
        <v>1</v>
      </c>
      <c r="AY260" s="210" t="str">
        <f t="shared" si="38"/>
        <v>8</v>
      </c>
      <c r="AZ260" s="210" t="str">
        <f t="shared" si="38"/>
        <v>5</v>
      </c>
      <c r="BA260" s="210" t="str">
        <f t="shared" si="39"/>
        <v>1</v>
      </c>
      <c r="BB260" s="208"/>
    </row>
    <row r="261" spans="1:54" x14ac:dyDescent="0.2">
      <c r="A261" s="205">
        <v>2013</v>
      </c>
      <c r="B261" s="206" t="s">
        <v>11</v>
      </c>
      <c r="C261" s="206">
        <v>412370</v>
      </c>
      <c r="D261" s="206">
        <v>5324</v>
      </c>
      <c r="E261" s="206">
        <v>1270</v>
      </c>
      <c r="F261" s="206">
        <v>9899</v>
      </c>
      <c r="G261" s="206">
        <v>16847</v>
      </c>
      <c r="H261" s="206">
        <v>18011</v>
      </c>
      <c r="I261" s="206">
        <v>14860</v>
      </c>
      <c r="J261" s="206">
        <v>21480</v>
      </c>
      <c r="K261" s="206">
        <v>29266</v>
      </c>
      <c r="L261" s="206">
        <v>36617</v>
      </c>
      <c r="M261" s="206">
        <v>75232</v>
      </c>
      <c r="N261" s="206">
        <v>102120</v>
      </c>
      <c r="O261" s="206">
        <v>14256</v>
      </c>
      <c r="P261" s="206">
        <v>5383</v>
      </c>
      <c r="Q261" s="206">
        <v>67659</v>
      </c>
      <c r="R261" s="206">
        <v>29630</v>
      </c>
      <c r="S261" s="206">
        <v>12092</v>
      </c>
      <c r="T261" s="206">
        <v>5067</v>
      </c>
      <c r="U261" s="206">
        <v>11963</v>
      </c>
      <c r="V261" s="206">
        <v>10058</v>
      </c>
      <c r="W261" s="206">
        <v>6122</v>
      </c>
      <c r="X261" s="206">
        <v>5683</v>
      </c>
      <c r="Y261" s="206">
        <v>200968</v>
      </c>
      <c r="Z261" s="206">
        <v>1112177</v>
      </c>
      <c r="AC261" s="205">
        <v>2013</v>
      </c>
      <c r="AD261" s="206" t="s">
        <v>11</v>
      </c>
      <c r="AE261" s="210" t="str">
        <f t="shared" si="41"/>
        <v>4</v>
      </c>
      <c r="AF261" s="210" t="str">
        <f t="shared" si="41"/>
        <v>5</v>
      </c>
      <c r="AG261" s="210" t="str">
        <f t="shared" si="41"/>
        <v>1</v>
      </c>
      <c r="AH261" s="210" t="str">
        <f t="shared" si="41"/>
        <v>9</v>
      </c>
      <c r="AI261" s="210" t="str">
        <f t="shared" si="41"/>
        <v>1</v>
      </c>
      <c r="AJ261" s="210" t="str">
        <f t="shared" si="41"/>
        <v>1</v>
      </c>
      <c r="AK261" s="210" t="str">
        <f t="shared" si="41"/>
        <v>1</v>
      </c>
      <c r="AL261" s="210" t="str">
        <f t="shared" si="40"/>
        <v>2</v>
      </c>
      <c r="AM261" s="210" t="str">
        <f t="shared" si="40"/>
        <v>2</v>
      </c>
      <c r="AN261" s="210" t="str">
        <f t="shared" si="40"/>
        <v>3</v>
      </c>
      <c r="AO261" s="210" t="str">
        <f t="shared" si="40"/>
        <v>7</v>
      </c>
      <c r="AP261" s="210" t="str">
        <f t="shared" si="40"/>
        <v>1</v>
      </c>
      <c r="AQ261" s="210" t="str">
        <f t="shared" si="40"/>
        <v>1</v>
      </c>
      <c r="AR261" s="210" t="str">
        <f t="shared" si="40"/>
        <v>5</v>
      </c>
      <c r="AS261" s="210" t="str">
        <f t="shared" si="42"/>
        <v>6</v>
      </c>
      <c r="AT261" s="210" t="str">
        <f t="shared" si="42"/>
        <v>2</v>
      </c>
      <c r="AU261" s="210" t="str">
        <f t="shared" si="38"/>
        <v>1</v>
      </c>
      <c r="AV261" s="210" t="str">
        <f t="shared" si="38"/>
        <v>5</v>
      </c>
      <c r="AW261" s="210" t="str">
        <f t="shared" si="38"/>
        <v>1</v>
      </c>
      <c r="AX261" s="210" t="str">
        <f t="shared" si="38"/>
        <v>1</v>
      </c>
      <c r="AY261" s="210" t="str">
        <f t="shared" si="38"/>
        <v>6</v>
      </c>
      <c r="AZ261" s="210" t="str">
        <f t="shared" si="38"/>
        <v>5</v>
      </c>
      <c r="BA261" s="210" t="str">
        <f t="shared" si="39"/>
        <v>2</v>
      </c>
      <c r="BB261" s="208"/>
    </row>
    <row r="262" spans="1:54" x14ac:dyDescent="0.2">
      <c r="A262" s="205">
        <v>2014</v>
      </c>
      <c r="B262" s="206" t="s">
        <v>12</v>
      </c>
      <c r="C262" s="206">
        <v>364372</v>
      </c>
      <c r="D262" s="206">
        <v>4763</v>
      </c>
      <c r="E262" s="206">
        <v>940</v>
      </c>
      <c r="F262" s="206">
        <v>8074</v>
      </c>
      <c r="G262" s="206">
        <v>15181</v>
      </c>
      <c r="H262" s="206">
        <v>14921</v>
      </c>
      <c r="I262" s="206">
        <v>11388</v>
      </c>
      <c r="J262" s="206">
        <v>18063</v>
      </c>
      <c r="K262" s="206">
        <v>22240</v>
      </c>
      <c r="L262" s="206">
        <v>26678</v>
      </c>
      <c r="M262" s="206">
        <v>63989</v>
      </c>
      <c r="N262" s="206">
        <v>90405</v>
      </c>
      <c r="O262" s="206">
        <v>12067</v>
      </c>
      <c r="P262" s="206">
        <v>4756</v>
      </c>
      <c r="Q262" s="206">
        <v>59105</v>
      </c>
      <c r="R262" s="206">
        <v>23191</v>
      </c>
      <c r="S262" s="206">
        <v>13482</v>
      </c>
      <c r="T262" s="206">
        <v>4679</v>
      </c>
      <c r="U262" s="206">
        <v>7897</v>
      </c>
      <c r="V262" s="206">
        <v>8727</v>
      </c>
      <c r="W262" s="206">
        <v>4926</v>
      </c>
      <c r="X262" s="206">
        <v>3743</v>
      </c>
      <c r="Y262" s="206">
        <v>148086</v>
      </c>
      <c r="Z262" s="206">
        <v>931673</v>
      </c>
      <c r="AC262" s="205">
        <v>2014</v>
      </c>
      <c r="AD262" s="206" t="s">
        <v>12</v>
      </c>
      <c r="AE262" s="210" t="str">
        <f t="shared" si="41"/>
        <v>3</v>
      </c>
      <c r="AF262" s="210" t="str">
        <f t="shared" si="41"/>
        <v>4</v>
      </c>
      <c r="AG262" s="210" t="str">
        <f t="shared" si="41"/>
        <v>9</v>
      </c>
      <c r="AH262" s="210" t="str">
        <f t="shared" si="41"/>
        <v>8</v>
      </c>
      <c r="AI262" s="210" t="str">
        <f t="shared" si="41"/>
        <v>1</v>
      </c>
      <c r="AJ262" s="210" t="str">
        <f t="shared" si="41"/>
        <v>1</v>
      </c>
      <c r="AK262" s="210" t="str">
        <f t="shared" si="41"/>
        <v>1</v>
      </c>
      <c r="AL262" s="210" t="str">
        <f t="shared" si="40"/>
        <v>1</v>
      </c>
      <c r="AM262" s="210" t="str">
        <f t="shared" si="40"/>
        <v>2</v>
      </c>
      <c r="AN262" s="210" t="str">
        <f t="shared" si="40"/>
        <v>2</v>
      </c>
      <c r="AO262" s="210" t="str">
        <f t="shared" si="40"/>
        <v>6</v>
      </c>
      <c r="AP262" s="210" t="str">
        <f t="shared" si="40"/>
        <v>9</v>
      </c>
      <c r="AQ262" s="210" t="str">
        <f t="shared" si="40"/>
        <v>1</v>
      </c>
      <c r="AR262" s="210" t="str">
        <f t="shared" si="40"/>
        <v>4</v>
      </c>
      <c r="AS262" s="210" t="str">
        <f t="shared" si="42"/>
        <v>5</v>
      </c>
      <c r="AT262" s="210" t="str">
        <f t="shared" si="42"/>
        <v>2</v>
      </c>
      <c r="AU262" s="210" t="str">
        <f t="shared" si="38"/>
        <v>1</v>
      </c>
      <c r="AV262" s="210" t="str">
        <f t="shared" si="38"/>
        <v>4</v>
      </c>
      <c r="AW262" s="210" t="str">
        <f t="shared" si="38"/>
        <v>7</v>
      </c>
      <c r="AX262" s="210" t="str">
        <f t="shared" si="38"/>
        <v>8</v>
      </c>
      <c r="AY262" s="210" t="str">
        <f t="shared" si="38"/>
        <v>4</v>
      </c>
      <c r="AZ262" s="210" t="str">
        <f t="shared" si="38"/>
        <v>3</v>
      </c>
      <c r="BA262" s="210" t="str">
        <f t="shared" si="39"/>
        <v>1</v>
      </c>
      <c r="BB262" s="208"/>
    </row>
    <row r="263" spans="1:54" x14ac:dyDescent="0.2">
      <c r="A263" s="205">
        <v>2014</v>
      </c>
      <c r="B263" s="206" t="s">
        <v>13</v>
      </c>
      <c r="C263" s="206">
        <v>361273</v>
      </c>
      <c r="D263" s="206">
        <v>4238</v>
      </c>
      <c r="E263" s="206">
        <v>1275</v>
      </c>
      <c r="F263" s="206">
        <v>7676</v>
      </c>
      <c r="G263" s="206">
        <v>14103</v>
      </c>
      <c r="H263" s="206">
        <v>13760</v>
      </c>
      <c r="I263" s="206">
        <v>10765</v>
      </c>
      <c r="J263" s="206">
        <v>16400</v>
      </c>
      <c r="K263" s="206">
        <v>21589</v>
      </c>
      <c r="L263" s="206">
        <v>24953</v>
      </c>
      <c r="M263" s="206">
        <v>57854</v>
      </c>
      <c r="N263" s="206">
        <v>87253</v>
      </c>
      <c r="O263" s="206">
        <v>12336</v>
      </c>
      <c r="P263" s="206">
        <v>4424</v>
      </c>
      <c r="Q263" s="206">
        <v>56721</v>
      </c>
      <c r="R263" s="206">
        <v>25440</v>
      </c>
      <c r="S263" s="206">
        <v>11138</v>
      </c>
      <c r="T263" s="206">
        <v>3711</v>
      </c>
      <c r="U263" s="206">
        <v>8539</v>
      </c>
      <c r="V263" s="206">
        <v>10442</v>
      </c>
      <c r="W263" s="206">
        <v>5003</v>
      </c>
      <c r="X263" s="206">
        <v>3643</v>
      </c>
      <c r="Y263" s="206">
        <v>163486</v>
      </c>
      <c r="Z263" s="206">
        <v>926022</v>
      </c>
      <c r="AC263" s="205">
        <v>2014</v>
      </c>
      <c r="AD263" s="206" t="s">
        <v>13</v>
      </c>
      <c r="AE263" s="210" t="str">
        <f t="shared" si="41"/>
        <v>3</v>
      </c>
      <c r="AF263" s="210" t="str">
        <f t="shared" si="41"/>
        <v>4</v>
      </c>
      <c r="AG263" s="210" t="str">
        <f t="shared" si="41"/>
        <v>1</v>
      </c>
      <c r="AH263" s="210" t="str">
        <f t="shared" si="41"/>
        <v>7</v>
      </c>
      <c r="AI263" s="210" t="str">
        <f t="shared" si="41"/>
        <v>1</v>
      </c>
      <c r="AJ263" s="210" t="str">
        <f t="shared" si="41"/>
        <v>1</v>
      </c>
      <c r="AK263" s="210" t="str">
        <f t="shared" si="41"/>
        <v>1</v>
      </c>
      <c r="AL263" s="210" t="str">
        <f t="shared" si="40"/>
        <v>1</v>
      </c>
      <c r="AM263" s="210" t="str">
        <f t="shared" si="40"/>
        <v>2</v>
      </c>
      <c r="AN263" s="210" t="str">
        <f t="shared" si="40"/>
        <v>2</v>
      </c>
      <c r="AO263" s="210" t="str">
        <f t="shared" si="40"/>
        <v>5</v>
      </c>
      <c r="AP263" s="210" t="str">
        <f t="shared" si="40"/>
        <v>8</v>
      </c>
      <c r="AQ263" s="210" t="str">
        <f t="shared" si="40"/>
        <v>1</v>
      </c>
      <c r="AR263" s="210" t="str">
        <f t="shared" si="40"/>
        <v>4</v>
      </c>
      <c r="AS263" s="210" t="str">
        <f t="shared" si="42"/>
        <v>5</v>
      </c>
      <c r="AT263" s="210" t="str">
        <f t="shared" si="42"/>
        <v>2</v>
      </c>
      <c r="AU263" s="210" t="str">
        <f t="shared" si="38"/>
        <v>1</v>
      </c>
      <c r="AV263" s="210" t="str">
        <f t="shared" si="38"/>
        <v>3</v>
      </c>
      <c r="AW263" s="210" t="str">
        <f t="shared" si="38"/>
        <v>8</v>
      </c>
      <c r="AX263" s="210" t="str">
        <f t="shared" si="38"/>
        <v>1</v>
      </c>
      <c r="AY263" s="210" t="str">
        <f t="shared" si="38"/>
        <v>5</v>
      </c>
      <c r="AZ263" s="210" t="str">
        <f t="shared" si="38"/>
        <v>3</v>
      </c>
      <c r="BA263" s="210" t="str">
        <f t="shared" si="39"/>
        <v>1</v>
      </c>
      <c r="BB263" s="208"/>
    </row>
    <row r="264" spans="1:54" x14ac:dyDescent="0.2">
      <c r="A264" s="205">
        <v>2014</v>
      </c>
      <c r="B264" s="206" t="s">
        <v>14</v>
      </c>
      <c r="C264" s="206">
        <v>309486</v>
      </c>
      <c r="D264" s="206">
        <v>3759</v>
      </c>
      <c r="E264" s="206">
        <v>1220</v>
      </c>
      <c r="F264" s="206">
        <v>5991</v>
      </c>
      <c r="G264" s="206">
        <v>12663</v>
      </c>
      <c r="H264" s="206">
        <v>11975</v>
      </c>
      <c r="I264" s="206">
        <v>11025</v>
      </c>
      <c r="J264" s="206">
        <v>11978</v>
      </c>
      <c r="K264" s="206">
        <v>23660</v>
      </c>
      <c r="L264" s="206">
        <v>24263</v>
      </c>
      <c r="M264" s="206">
        <v>58510</v>
      </c>
      <c r="N264" s="206">
        <v>93485</v>
      </c>
      <c r="O264" s="206">
        <v>10469</v>
      </c>
      <c r="P264" s="206">
        <v>4428</v>
      </c>
      <c r="Q264" s="206">
        <v>62113</v>
      </c>
      <c r="R264" s="206">
        <v>23828</v>
      </c>
      <c r="S264" s="206">
        <v>10267</v>
      </c>
      <c r="T264" s="206">
        <v>3538</v>
      </c>
      <c r="U264" s="206">
        <v>4919</v>
      </c>
      <c r="V264" s="206">
        <v>8136</v>
      </c>
      <c r="W264" s="206">
        <v>4786</v>
      </c>
      <c r="X264" s="206">
        <v>4796</v>
      </c>
      <c r="Y264" s="206">
        <v>186612</v>
      </c>
      <c r="Z264" s="206">
        <v>891907</v>
      </c>
      <c r="AC264" s="205">
        <v>2014</v>
      </c>
      <c r="AD264" s="206" t="s">
        <v>14</v>
      </c>
      <c r="AE264" s="210" t="str">
        <f t="shared" si="41"/>
        <v>3</v>
      </c>
      <c r="AF264" s="210" t="str">
        <f t="shared" si="41"/>
        <v>3</v>
      </c>
      <c r="AG264" s="210" t="str">
        <f t="shared" si="41"/>
        <v>1</v>
      </c>
      <c r="AH264" s="210" t="str">
        <f t="shared" si="41"/>
        <v>5</v>
      </c>
      <c r="AI264" s="210" t="str">
        <f t="shared" si="41"/>
        <v>1</v>
      </c>
      <c r="AJ264" s="210" t="str">
        <f t="shared" si="41"/>
        <v>1</v>
      </c>
      <c r="AK264" s="210" t="str">
        <f t="shared" si="41"/>
        <v>1</v>
      </c>
      <c r="AL264" s="210" t="str">
        <f t="shared" si="40"/>
        <v>1</v>
      </c>
      <c r="AM264" s="210" t="str">
        <f t="shared" si="40"/>
        <v>2</v>
      </c>
      <c r="AN264" s="210" t="str">
        <f t="shared" si="40"/>
        <v>2</v>
      </c>
      <c r="AO264" s="210" t="str">
        <f t="shared" si="40"/>
        <v>5</v>
      </c>
      <c r="AP264" s="210" t="str">
        <f t="shared" si="40"/>
        <v>9</v>
      </c>
      <c r="AQ264" s="210" t="str">
        <f t="shared" si="40"/>
        <v>1</v>
      </c>
      <c r="AR264" s="210" t="str">
        <f t="shared" si="40"/>
        <v>4</v>
      </c>
      <c r="AS264" s="210" t="str">
        <f t="shared" si="42"/>
        <v>6</v>
      </c>
      <c r="AT264" s="210" t="str">
        <f t="shared" si="42"/>
        <v>2</v>
      </c>
      <c r="AU264" s="210" t="str">
        <f t="shared" si="38"/>
        <v>1</v>
      </c>
      <c r="AV264" s="210" t="str">
        <f t="shared" si="38"/>
        <v>3</v>
      </c>
      <c r="AW264" s="210" t="str">
        <f t="shared" si="38"/>
        <v>4</v>
      </c>
      <c r="AX264" s="210" t="str">
        <f t="shared" si="38"/>
        <v>8</v>
      </c>
      <c r="AY264" s="210" t="str">
        <f t="shared" si="38"/>
        <v>4</v>
      </c>
      <c r="AZ264" s="210" t="str">
        <f t="shared" si="38"/>
        <v>4</v>
      </c>
      <c r="BA264" s="210" t="str">
        <f t="shared" si="39"/>
        <v>1</v>
      </c>
      <c r="BB264" s="208"/>
    </row>
    <row r="265" spans="1:54" x14ac:dyDescent="0.2">
      <c r="A265" s="205">
        <v>2014</v>
      </c>
      <c r="B265" s="206" t="s">
        <v>15</v>
      </c>
      <c r="C265" s="206">
        <v>420239</v>
      </c>
      <c r="D265" s="206">
        <v>425</v>
      </c>
      <c r="E265" s="206">
        <v>2127</v>
      </c>
      <c r="F265" s="206">
        <v>10059</v>
      </c>
      <c r="G265" s="206">
        <v>19110</v>
      </c>
      <c r="H265" s="206">
        <v>17856</v>
      </c>
      <c r="I265" s="206">
        <v>13455</v>
      </c>
      <c r="J265" s="206">
        <v>21171</v>
      </c>
      <c r="K265" s="206">
        <v>29791</v>
      </c>
      <c r="L265" s="206">
        <v>29403</v>
      </c>
      <c r="M265" s="206">
        <v>72886</v>
      </c>
      <c r="N265" s="206">
        <v>121283</v>
      </c>
      <c r="O265" s="206">
        <v>13049</v>
      </c>
      <c r="P265" s="206">
        <v>4838</v>
      </c>
      <c r="Q265" s="206">
        <v>84765</v>
      </c>
      <c r="R265" s="206">
        <v>32873</v>
      </c>
      <c r="S265" s="206">
        <v>13125</v>
      </c>
      <c r="T265" s="206">
        <v>7230</v>
      </c>
      <c r="U265" s="206">
        <v>13238</v>
      </c>
      <c r="V265" s="206">
        <v>10350</v>
      </c>
      <c r="W265" s="206">
        <v>5029</v>
      </c>
      <c r="X265" s="206">
        <v>6357</v>
      </c>
      <c r="Y265" s="206">
        <v>245561</v>
      </c>
      <c r="Z265" s="206">
        <v>1194220</v>
      </c>
      <c r="AC265" s="205">
        <v>2014</v>
      </c>
      <c r="AD265" s="206" t="s">
        <v>15</v>
      </c>
      <c r="AE265" s="210" t="str">
        <f t="shared" si="41"/>
        <v>4</v>
      </c>
      <c r="AF265" s="210" t="str">
        <f t="shared" si="41"/>
        <v>4</v>
      </c>
      <c r="AG265" s="210" t="str">
        <f t="shared" si="41"/>
        <v>2</v>
      </c>
      <c r="AH265" s="210" t="str">
        <f t="shared" si="41"/>
        <v>1</v>
      </c>
      <c r="AI265" s="210" t="str">
        <f t="shared" si="41"/>
        <v>1</v>
      </c>
      <c r="AJ265" s="210" t="str">
        <f t="shared" si="41"/>
        <v>1</v>
      </c>
      <c r="AK265" s="210" t="str">
        <f t="shared" si="41"/>
        <v>1</v>
      </c>
      <c r="AL265" s="210" t="str">
        <f t="shared" si="40"/>
        <v>2</v>
      </c>
      <c r="AM265" s="210" t="str">
        <f t="shared" si="40"/>
        <v>2</v>
      </c>
      <c r="AN265" s="210" t="str">
        <f t="shared" si="40"/>
        <v>2</v>
      </c>
      <c r="AO265" s="210" t="str">
        <f t="shared" si="40"/>
        <v>7</v>
      </c>
      <c r="AP265" s="210" t="str">
        <f t="shared" si="40"/>
        <v>1</v>
      </c>
      <c r="AQ265" s="210" t="str">
        <f t="shared" si="40"/>
        <v>1</v>
      </c>
      <c r="AR265" s="210" t="str">
        <f t="shared" si="40"/>
        <v>4</v>
      </c>
      <c r="AS265" s="210" t="str">
        <f t="shared" si="42"/>
        <v>8</v>
      </c>
      <c r="AT265" s="210" t="str">
        <f t="shared" si="42"/>
        <v>3</v>
      </c>
      <c r="AU265" s="210" t="str">
        <f t="shared" si="38"/>
        <v>1</v>
      </c>
      <c r="AV265" s="210" t="str">
        <f t="shared" si="38"/>
        <v>7</v>
      </c>
      <c r="AW265" s="210" t="str">
        <f t="shared" si="38"/>
        <v>1</v>
      </c>
      <c r="AX265" s="210" t="str">
        <f t="shared" si="38"/>
        <v>1</v>
      </c>
      <c r="AY265" s="210" t="str">
        <f t="shared" si="38"/>
        <v>5</v>
      </c>
      <c r="AZ265" s="210" t="str">
        <f t="shared" si="38"/>
        <v>6</v>
      </c>
      <c r="BA265" s="210" t="str">
        <f t="shared" si="39"/>
        <v>2</v>
      </c>
      <c r="BB265" s="208"/>
    </row>
    <row r="266" spans="1:54" x14ac:dyDescent="0.2">
      <c r="A266" s="205">
        <v>2014</v>
      </c>
      <c r="B266" s="206" t="s">
        <v>4</v>
      </c>
      <c r="C266" s="206">
        <v>394703</v>
      </c>
      <c r="D266" s="206">
        <v>6041</v>
      </c>
      <c r="E266" s="206">
        <v>1908</v>
      </c>
      <c r="F266" s="206">
        <v>9493</v>
      </c>
      <c r="G266" s="206">
        <v>17078</v>
      </c>
      <c r="H266" s="206">
        <v>18651</v>
      </c>
      <c r="I266" s="206">
        <v>12481</v>
      </c>
      <c r="J266" s="206">
        <v>18214</v>
      </c>
      <c r="K266" s="206">
        <v>30832</v>
      </c>
      <c r="L266" s="206">
        <v>28045</v>
      </c>
      <c r="M266" s="206">
        <v>68210</v>
      </c>
      <c r="N266" s="206">
        <v>110089</v>
      </c>
      <c r="O266" s="206">
        <v>13894</v>
      </c>
      <c r="P266" s="206">
        <v>5152</v>
      </c>
      <c r="Q266" s="206">
        <v>72875</v>
      </c>
      <c r="R266" s="206">
        <v>32792</v>
      </c>
      <c r="S266" s="206">
        <v>14829</v>
      </c>
      <c r="T266" s="206">
        <v>7460</v>
      </c>
      <c r="U266" s="206">
        <v>12057</v>
      </c>
      <c r="V266" s="206">
        <v>12235</v>
      </c>
      <c r="W266" s="206">
        <v>4455</v>
      </c>
      <c r="X266" s="206">
        <v>6616</v>
      </c>
      <c r="Y266" s="206">
        <v>222099</v>
      </c>
      <c r="Z266" s="206">
        <v>1120209</v>
      </c>
      <c r="AC266" s="205">
        <v>2014</v>
      </c>
      <c r="AD266" s="206" t="s">
        <v>4</v>
      </c>
      <c r="AE266" s="210" t="str">
        <f t="shared" si="41"/>
        <v>3</v>
      </c>
      <c r="AF266" s="210" t="str">
        <f t="shared" si="41"/>
        <v>6</v>
      </c>
      <c r="AG266" s="210" t="str">
        <f t="shared" si="41"/>
        <v>1</v>
      </c>
      <c r="AH266" s="210" t="str">
        <f t="shared" si="41"/>
        <v>9</v>
      </c>
      <c r="AI266" s="210" t="str">
        <f t="shared" si="41"/>
        <v>1</v>
      </c>
      <c r="AJ266" s="210" t="str">
        <f t="shared" si="41"/>
        <v>1</v>
      </c>
      <c r="AK266" s="210" t="str">
        <f t="shared" si="41"/>
        <v>1</v>
      </c>
      <c r="AL266" s="210" t="str">
        <f t="shared" si="40"/>
        <v>1</v>
      </c>
      <c r="AM266" s="210" t="str">
        <f t="shared" si="40"/>
        <v>3</v>
      </c>
      <c r="AN266" s="210" t="str">
        <f t="shared" si="40"/>
        <v>2</v>
      </c>
      <c r="AO266" s="210" t="str">
        <f t="shared" si="40"/>
        <v>6</v>
      </c>
      <c r="AP266" s="210" t="str">
        <f t="shared" si="40"/>
        <v>1</v>
      </c>
      <c r="AQ266" s="210" t="str">
        <f t="shared" si="40"/>
        <v>1</v>
      </c>
      <c r="AR266" s="210" t="str">
        <f t="shared" si="40"/>
        <v>5</v>
      </c>
      <c r="AS266" s="210" t="str">
        <f t="shared" si="42"/>
        <v>7</v>
      </c>
      <c r="AT266" s="210" t="str">
        <f t="shared" si="42"/>
        <v>3</v>
      </c>
      <c r="AU266" s="210" t="str">
        <f t="shared" si="38"/>
        <v>1</v>
      </c>
      <c r="AV266" s="210" t="str">
        <f t="shared" si="38"/>
        <v>7</v>
      </c>
      <c r="AW266" s="210" t="str">
        <f t="shared" si="38"/>
        <v>1</v>
      </c>
      <c r="AX266" s="210" t="str">
        <f t="shared" si="38"/>
        <v>1</v>
      </c>
      <c r="AY266" s="210" t="str">
        <f t="shared" si="38"/>
        <v>4</v>
      </c>
      <c r="AZ266" s="210" t="str">
        <f t="shared" si="38"/>
        <v>6</v>
      </c>
      <c r="BA266" s="210" t="str">
        <f t="shared" si="39"/>
        <v>2</v>
      </c>
      <c r="BB266" s="208"/>
    </row>
    <row r="267" spans="1:54" x14ac:dyDescent="0.2">
      <c r="A267" s="205">
        <v>2014</v>
      </c>
      <c r="B267" s="206" t="s">
        <v>5</v>
      </c>
      <c r="C267" s="206">
        <v>370711</v>
      </c>
      <c r="D267" s="206">
        <v>5258</v>
      </c>
      <c r="E267" s="206">
        <v>1369</v>
      </c>
      <c r="F267" s="206">
        <v>8634</v>
      </c>
      <c r="G267" s="206">
        <v>16170</v>
      </c>
      <c r="H267" s="206">
        <v>16903</v>
      </c>
      <c r="I267" s="206">
        <v>10952</v>
      </c>
      <c r="J267" s="206">
        <v>20081</v>
      </c>
      <c r="K267" s="206">
        <v>25837</v>
      </c>
      <c r="L267" s="206">
        <v>35174</v>
      </c>
      <c r="M267" s="206">
        <v>65397</v>
      </c>
      <c r="N267" s="206">
        <v>94372</v>
      </c>
      <c r="O267" s="206">
        <v>12055</v>
      </c>
      <c r="P267" s="206">
        <v>4778</v>
      </c>
      <c r="Q267" s="206">
        <v>61630</v>
      </c>
      <c r="R267" s="206">
        <v>26491</v>
      </c>
      <c r="S267" s="206">
        <v>12975</v>
      </c>
      <c r="T267" s="206">
        <v>5382</v>
      </c>
      <c r="U267" s="206">
        <v>10496</v>
      </c>
      <c r="V267" s="206">
        <v>9343</v>
      </c>
      <c r="W267" s="206">
        <v>4207</v>
      </c>
      <c r="X267" s="206">
        <v>4984</v>
      </c>
      <c r="Y267" s="206">
        <v>210974</v>
      </c>
      <c r="Z267" s="206">
        <v>1034173</v>
      </c>
      <c r="AC267" s="205">
        <v>2014</v>
      </c>
      <c r="AD267" s="206" t="s">
        <v>5</v>
      </c>
      <c r="AE267" s="210" t="str">
        <f t="shared" si="41"/>
        <v>3</v>
      </c>
      <c r="AF267" s="210" t="str">
        <f t="shared" si="41"/>
        <v>5</v>
      </c>
      <c r="AG267" s="210" t="str">
        <f t="shared" si="41"/>
        <v>1</v>
      </c>
      <c r="AH267" s="210" t="str">
        <f t="shared" si="41"/>
        <v>8</v>
      </c>
      <c r="AI267" s="210" t="str">
        <f t="shared" si="41"/>
        <v>1</v>
      </c>
      <c r="AJ267" s="210" t="str">
        <f t="shared" si="41"/>
        <v>1</v>
      </c>
      <c r="AK267" s="210" t="str">
        <f t="shared" si="41"/>
        <v>1</v>
      </c>
      <c r="AL267" s="210" t="str">
        <f t="shared" si="40"/>
        <v>2</v>
      </c>
      <c r="AM267" s="210" t="str">
        <f t="shared" si="40"/>
        <v>2</v>
      </c>
      <c r="AN267" s="210" t="str">
        <f t="shared" si="40"/>
        <v>3</v>
      </c>
      <c r="AO267" s="210" t="str">
        <f t="shared" si="40"/>
        <v>6</v>
      </c>
      <c r="AP267" s="210" t="str">
        <f t="shared" si="40"/>
        <v>9</v>
      </c>
      <c r="AQ267" s="210" t="str">
        <f t="shared" si="40"/>
        <v>1</v>
      </c>
      <c r="AR267" s="210" t="str">
        <f t="shared" si="40"/>
        <v>4</v>
      </c>
      <c r="AS267" s="210" t="str">
        <f t="shared" si="42"/>
        <v>6</v>
      </c>
      <c r="AT267" s="210" t="str">
        <f t="shared" si="42"/>
        <v>2</v>
      </c>
      <c r="AU267" s="210" t="str">
        <f t="shared" si="38"/>
        <v>1</v>
      </c>
      <c r="AV267" s="210" t="str">
        <f t="shared" si="38"/>
        <v>5</v>
      </c>
      <c r="AW267" s="210" t="str">
        <f t="shared" si="38"/>
        <v>1</v>
      </c>
      <c r="AX267" s="210" t="str">
        <f t="shared" si="38"/>
        <v>9</v>
      </c>
      <c r="AY267" s="210" t="str">
        <f t="shared" si="38"/>
        <v>4</v>
      </c>
      <c r="AZ267" s="210" t="str">
        <f t="shared" si="38"/>
        <v>4</v>
      </c>
      <c r="BA267" s="210" t="str">
        <f t="shared" si="39"/>
        <v>2</v>
      </c>
      <c r="BB267" s="208"/>
    </row>
    <row r="268" spans="1:54" x14ac:dyDescent="0.2">
      <c r="A268" s="205">
        <v>2014</v>
      </c>
      <c r="B268" s="206" t="s">
        <v>6</v>
      </c>
      <c r="C268" s="206">
        <v>345153</v>
      </c>
      <c r="D268" s="206">
        <v>6046</v>
      </c>
      <c r="E268" s="206">
        <v>1122</v>
      </c>
      <c r="F268" s="206">
        <v>7693</v>
      </c>
      <c r="G268" s="206">
        <v>14073</v>
      </c>
      <c r="H268" s="206">
        <v>15861</v>
      </c>
      <c r="I268" s="206">
        <v>10924</v>
      </c>
      <c r="J268" s="206">
        <v>17401</v>
      </c>
      <c r="K268" s="206">
        <v>26217</v>
      </c>
      <c r="L268" s="206">
        <v>41321</v>
      </c>
      <c r="M268" s="206">
        <v>72335</v>
      </c>
      <c r="N268" s="206">
        <v>90854</v>
      </c>
      <c r="O268" s="206">
        <v>10869</v>
      </c>
      <c r="P268" s="206">
        <v>3990</v>
      </c>
      <c r="Q268" s="206">
        <v>56526</v>
      </c>
      <c r="R268" s="206">
        <v>24393</v>
      </c>
      <c r="S268" s="206">
        <v>12413</v>
      </c>
      <c r="T268" s="206">
        <v>4724</v>
      </c>
      <c r="U268" s="206">
        <v>7840</v>
      </c>
      <c r="V268" s="206">
        <v>8857</v>
      </c>
      <c r="W268" s="206">
        <v>2432</v>
      </c>
      <c r="X268" s="206">
        <v>3697</v>
      </c>
      <c r="Y268" s="206">
        <v>179122</v>
      </c>
      <c r="Z268" s="206">
        <v>963863</v>
      </c>
      <c r="AC268" s="205">
        <v>2014</v>
      </c>
      <c r="AD268" s="206" t="s">
        <v>6</v>
      </c>
      <c r="AE268" s="210" t="str">
        <f t="shared" si="41"/>
        <v>3</v>
      </c>
      <c r="AF268" s="210" t="str">
        <f t="shared" si="41"/>
        <v>6</v>
      </c>
      <c r="AG268" s="210" t="str">
        <f t="shared" si="41"/>
        <v>1</v>
      </c>
      <c r="AH268" s="210" t="str">
        <f t="shared" si="41"/>
        <v>7</v>
      </c>
      <c r="AI268" s="210" t="str">
        <f t="shared" si="41"/>
        <v>1</v>
      </c>
      <c r="AJ268" s="210" t="str">
        <f t="shared" si="41"/>
        <v>1</v>
      </c>
      <c r="AK268" s="210" t="str">
        <f t="shared" si="41"/>
        <v>1</v>
      </c>
      <c r="AL268" s="210" t="str">
        <f t="shared" si="40"/>
        <v>1</v>
      </c>
      <c r="AM268" s="210" t="str">
        <f t="shared" si="40"/>
        <v>2</v>
      </c>
      <c r="AN268" s="210" t="str">
        <f t="shared" si="40"/>
        <v>4</v>
      </c>
      <c r="AO268" s="210" t="str">
        <f t="shared" si="40"/>
        <v>7</v>
      </c>
      <c r="AP268" s="210" t="str">
        <f t="shared" si="40"/>
        <v>9</v>
      </c>
      <c r="AQ268" s="210" t="str">
        <f t="shared" si="40"/>
        <v>1</v>
      </c>
      <c r="AR268" s="210" t="str">
        <f t="shared" si="40"/>
        <v>3</v>
      </c>
      <c r="AS268" s="210" t="str">
        <f t="shared" si="42"/>
        <v>5</v>
      </c>
      <c r="AT268" s="210" t="str">
        <f t="shared" si="42"/>
        <v>2</v>
      </c>
      <c r="AU268" s="210" t="str">
        <f t="shared" si="38"/>
        <v>1</v>
      </c>
      <c r="AV268" s="210" t="str">
        <f t="shared" si="38"/>
        <v>4</v>
      </c>
      <c r="AW268" s="210" t="str">
        <f t="shared" si="38"/>
        <v>7</v>
      </c>
      <c r="AX268" s="210" t="str">
        <f t="shared" si="38"/>
        <v>8</v>
      </c>
      <c r="AY268" s="210" t="str">
        <f t="shared" si="38"/>
        <v>2</v>
      </c>
      <c r="AZ268" s="210" t="str">
        <f t="shared" si="38"/>
        <v>3</v>
      </c>
      <c r="BA268" s="210" t="str">
        <f t="shared" si="39"/>
        <v>1</v>
      </c>
      <c r="BB268" s="208"/>
    </row>
    <row r="269" spans="1:54" x14ac:dyDescent="0.2">
      <c r="A269" s="205">
        <v>2014</v>
      </c>
      <c r="B269" s="206" t="s">
        <v>7</v>
      </c>
      <c r="C269" s="206">
        <v>363416</v>
      </c>
      <c r="D269" s="206">
        <v>4787</v>
      </c>
      <c r="E269" s="206">
        <v>1034</v>
      </c>
      <c r="F269" s="206">
        <v>7609</v>
      </c>
      <c r="G269" s="206">
        <v>14390</v>
      </c>
      <c r="H269" s="206">
        <v>13166</v>
      </c>
      <c r="I269" s="206">
        <v>17269</v>
      </c>
      <c r="J269" s="206">
        <v>15193</v>
      </c>
      <c r="K269" s="206">
        <v>23934</v>
      </c>
      <c r="L269" s="206">
        <v>33116</v>
      </c>
      <c r="M269" s="206">
        <v>69952</v>
      </c>
      <c r="N269" s="206">
        <v>88094</v>
      </c>
      <c r="O269" s="206">
        <v>9089</v>
      </c>
      <c r="P269" s="206">
        <v>3735</v>
      </c>
      <c r="Q269" s="206">
        <v>52268</v>
      </c>
      <c r="R269" s="206">
        <v>22993</v>
      </c>
      <c r="S269" s="206">
        <v>11602</v>
      </c>
      <c r="T269" s="206">
        <v>5082</v>
      </c>
      <c r="U269" s="206">
        <v>8417</v>
      </c>
      <c r="V269" s="206">
        <v>10301</v>
      </c>
      <c r="W269" s="206">
        <v>3458</v>
      </c>
      <c r="X269" s="206">
        <v>3836</v>
      </c>
      <c r="Y269" s="206">
        <v>196806</v>
      </c>
      <c r="Z269" s="206">
        <v>979547</v>
      </c>
      <c r="AC269" s="205">
        <v>2014</v>
      </c>
      <c r="AD269" s="206" t="s">
        <v>7</v>
      </c>
      <c r="AE269" s="210" t="str">
        <f t="shared" si="41"/>
        <v>3</v>
      </c>
      <c r="AF269" s="210" t="str">
        <f t="shared" si="41"/>
        <v>4</v>
      </c>
      <c r="AG269" s="210" t="str">
        <f t="shared" si="41"/>
        <v>1</v>
      </c>
      <c r="AH269" s="210" t="str">
        <f t="shared" si="41"/>
        <v>7</v>
      </c>
      <c r="AI269" s="210" t="str">
        <f t="shared" si="41"/>
        <v>1</v>
      </c>
      <c r="AJ269" s="210" t="str">
        <f t="shared" si="41"/>
        <v>1</v>
      </c>
      <c r="AK269" s="210" t="str">
        <f t="shared" si="41"/>
        <v>1</v>
      </c>
      <c r="AL269" s="210" t="str">
        <f t="shared" si="40"/>
        <v>1</v>
      </c>
      <c r="AM269" s="210" t="str">
        <f t="shared" si="40"/>
        <v>2</v>
      </c>
      <c r="AN269" s="210" t="str">
        <f t="shared" si="40"/>
        <v>3</v>
      </c>
      <c r="AO269" s="210" t="str">
        <f t="shared" si="40"/>
        <v>6</v>
      </c>
      <c r="AP269" s="210" t="str">
        <f t="shared" si="40"/>
        <v>8</v>
      </c>
      <c r="AQ269" s="210" t="str">
        <f t="shared" si="40"/>
        <v>9</v>
      </c>
      <c r="AR269" s="210" t="str">
        <f t="shared" si="40"/>
        <v>3</v>
      </c>
      <c r="AS269" s="210" t="str">
        <f t="shared" si="42"/>
        <v>5</v>
      </c>
      <c r="AT269" s="210" t="str">
        <f t="shared" si="42"/>
        <v>2</v>
      </c>
      <c r="AU269" s="210" t="str">
        <f t="shared" si="38"/>
        <v>1</v>
      </c>
      <c r="AV269" s="210" t="str">
        <f t="shared" si="38"/>
        <v>5</v>
      </c>
      <c r="AW269" s="210" t="str">
        <f t="shared" si="38"/>
        <v>8</v>
      </c>
      <c r="AX269" s="210" t="str">
        <f t="shared" ref="AX269:BA332" si="43">+LEFT(V269,1)</f>
        <v>1</v>
      </c>
      <c r="AY269" s="210" t="str">
        <f t="shared" si="43"/>
        <v>3</v>
      </c>
      <c r="AZ269" s="210" t="str">
        <f t="shared" si="43"/>
        <v>3</v>
      </c>
      <c r="BA269" s="210" t="str">
        <f t="shared" si="39"/>
        <v>1</v>
      </c>
      <c r="BB269" s="208"/>
    </row>
    <row r="270" spans="1:54" x14ac:dyDescent="0.2">
      <c r="A270" s="205">
        <v>2014</v>
      </c>
      <c r="B270" s="206" t="s">
        <v>8</v>
      </c>
      <c r="C270" s="206">
        <v>438340</v>
      </c>
      <c r="D270" s="206">
        <v>6068</v>
      </c>
      <c r="E270" s="206">
        <v>1741</v>
      </c>
      <c r="F270" s="206">
        <v>10466</v>
      </c>
      <c r="G270" s="206">
        <v>18667</v>
      </c>
      <c r="H270" s="206">
        <v>18672</v>
      </c>
      <c r="I270" s="206">
        <v>25251</v>
      </c>
      <c r="J270" s="206">
        <v>21915</v>
      </c>
      <c r="K270" s="206">
        <v>31197</v>
      </c>
      <c r="L270" s="206">
        <v>45934</v>
      </c>
      <c r="M270" s="206">
        <v>89873</v>
      </c>
      <c r="N270" s="206">
        <v>100688</v>
      </c>
      <c r="O270" s="206">
        <v>14113</v>
      </c>
      <c r="P270" s="206">
        <v>5087</v>
      </c>
      <c r="Q270" s="206">
        <v>63514</v>
      </c>
      <c r="R270" s="206">
        <v>40757</v>
      </c>
      <c r="S270" s="206">
        <v>14170</v>
      </c>
      <c r="T270" s="206">
        <v>5568</v>
      </c>
      <c r="U270" s="206">
        <v>10280</v>
      </c>
      <c r="V270" s="206">
        <v>10358</v>
      </c>
      <c r="W270" s="206">
        <v>5467</v>
      </c>
      <c r="X270" s="206">
        <v>4988</v>
      </c>
      <c r="Y270" s="206">
        <v>221736</v>
      </c>
      <c r="Z270" s="206">
        <v>1204850</v>
      </c>
      <c r="AC270" s="205">
        <v>2014</v>
      </c>
      <c r="AD270" s="206" t="s">
        <v>8</v>
      </c>
      <c r="AE270" s="210" t="str">
        <f t="shared" si="41"/>
        <v>4</v>
      </c>
      <c r="AF270" s="210" t="str">
        <f t="shared" si="41"/>
        <v>6</v>
      </c>
      <c r="AG270" s="210" t="str">
        <f t="shared" si="41"/>
        <v>1</v>
      </c>
      <c r="AH270" s="210" t="str">
        <f t="shared" si="41"/>
        <v>1</v>
      </c>
      <c r="AI270" s="210" t="str">
        <f t="shared" si="41"/>
        <v>1</v>
      </c>
      <c r="AJ270" s="210" t="str">
        <f t="shared" si="41"/>
        <v>1</v>
      </c>
      <c r="AK270" s="210" t="str">
        <f t="shared" si="41"/>
        <v>2</v>
      </c>
      <c r="AL270" s="210" t="str">
        <f t="shared" si="40"/>
        <v>2</v>
      </c>
      <c r="AM270" s="210" t="str">
        <f t="shared" si="40"/>
        <v>3</v>
      </c>
      <c r="AN270" s="210" t="str">
        <f t="shared" si="40"/>
        <v>4</v>
      </c>
      <c r="AO270" s="210" t="str">
        <f t="shared" si="40"/>
        <v>8</v>
      </c>
      <c r="AP270" s="210" t="str">
        <f t="shared" si="40"/>
        <v>1</v>
      </c>
      <c r="AQ270" s="210" t="str">
        <f t="shared" si="40"/>
        <v>1</v>
      </c>
      <c r="AR270" s="210" t="str">
        <f t="shared" si="40"/>
        <v>5</v>
      </c>
      <c r="AS270" s="210" t="str">
        <f t="shared" si="42"/>
        <v>6</v>
      </c>
      <c r="AT270" s="210" t="str">
        <f t="shared" si="42"/>
        <v>4</v>
      </c>
      <c r="AU270" s="210" t="str">
        <f t="shared" si="42"/>
        <v>1</v>
      </c>
      <c r="AV270" s="210" t="str">
        <f t="shared" si="42"/>
        <v>5</v>
      </c>
      <c r="AW270" s="210" t="str">
        <f t="shared" si="42"/>
        <v>1</v>
      </c>
      <c r="AX270" s="210" t="str">
        <f t="shared" si="43"/>
        <v>1</v>
      </c>
      <c r="AY270" s="210" t="str">
        <f t="shared" si="43"/>
        <v>5</v>
      </c>
      <c r="AZ270" s="210" t="str">
        <f t="shared" si="43"/>
        <v>4</v>
      </c>
      <c r="BA270" s="210" t="str">
        <f t="shared" si="39"/>
        <v>2</v>
      </c>
      <c r="BB270" s="208"/>
    </row>
    <row r="271" spans="1:54" x14ac:dyDescent="0.2">
      <c r="A271" s="205">
        <v>2014</v>
      </c>
      <c r="B271" s="206" t="s">
        <v>9</v>
      </c>
      <c r="C271" s="206">
        <v>418467</v>
      </c>
      <c r="D271" s="206">
        <v>5060</v>
      </c>
      <c r="E271" s="206">
        <v>1572</v>
      </c>
      <c r="F271" s="206">
        <v>11111</v>
      </c>
      <c r="G271" s="206">
        <v>18710</v>
      </c>
      <c r="H271" s="206">
        <v>19797</v>
      </c>
      <c r="I271" s="206">
        <v>19426</v>
      </c>
      <c r="J271" s="206">
        <v>19223</v>
      </c>
      <c r="K271" s="206">
        <v>30292</v>
      </c>
      <c r="L271" s="206">
        <v>47131</v>
      </c>
      <c r="M271" s="206">
        <v>93096</v>
      </c>
      <c r="N271" s="206">
        <v>108058</v>
      </c>
      <c r="O271" s="206">
        <v>13944</v>
      </c>
      <c r="P271" s="206">
        <v>4535</v>
      </c>
      <c r="Q271" s="206">
        <v>62617</v>
      </c>
      <c r="R271" s="206">
        <v>33957</v>
      </c>
      <c r="S271" s="206">
        <v>14807</v>
      </c>
      <c r="T271" s="206">
        <v>5265</v>
      </c>
      <c r="U271" s="206">
        <v>9301</v>
      </c>
      <c r="V271" s="206">
        <v>9478</v>
      </c>
      <c r="W271" s="206">
        <v>6820</v>
      </c>
      <c r="X271" s="206">
        <v>4250</v>
      </c>
      <c r="Y271" s="206">
        <v>228450</v>
      </c>
      <c r="Z271" s="206">
        <v>1185367</v>
      </c>
      <c r="AC271" s="205">
        <v>2014</v>
      </c>
      <c r="AD271" s="206" t="s">
        <v>9</v>
      </c>
      <c r="AE271" s="210" t="str">
        <f t="shared" si="41"/>
        <v>4</v>
      </c>
      <c r="AF271" s="210" t="str">
        <f t="shared" si="41"/>
        <v>5</v>
      </c>
      <c r="AG271" s="210" t="str">
        <f t="shared" si="41"/>
        <v>1</v>
      </c>
      <c r="AH271" s="210" t="str">
        <f t="shared" ref="AH271:AM315" si="44">+LEFT(F271,1)</f>
        <v>1</v>
      </c>
      <c r="AI271" s="210" t="str">
        <f t="shared" si="44"/>
        <v>1</v>
      </c>
      <c r="AJ271" s="210" t="str">
        <f t="shared" si="44"/>
        <v>1</v>
      </c>
      <c r="AK271" s="210" t="str">
        <f t="shared" si="44"/>
        <v>1</v>
      </c>
      <c r="AL271" s="210" t="str">
        <f t="shared" si="40"/>
        <v>1</v>
      </c>
      <c r="AM271" s="210" t="str">
        <f t="shared" si="40"/>
        <v>3</v>
      </c>
      <c r="AN271" s="210" t="str">
        <f t="shared" si="40"/>
        <v>4</v>
      </c>
      <c r="AO271" s="210" t="str">
        <f t="shared" si="40"/>
        <v>9</v>
      </c>
      <c r="AP271" s="210" t="str">
        <f t="shared" si="40"/>
        <v>1</v>
      </c>
      <c r="AQ271" s="210" t="str">
        <f t="shared" si="40"/>
        <v>1</v>
      </c>
      <c r="AR271" s="210" t="str">
        <f t="shared" si="40"/>
        <v>4</v>
      </c>
      <c r="AS271" s="210" t="str">
        <f t="shared" si="42"/>
        <v>6</v>
      </c>
      <c r="AT271" s="210" t="str">
        <f t="shared" si="42"/>
        <v>3</v>
      </c>
      <c r="AU271" s="210" t="str">
        <f t="shared" si="42"/>
        <v>1</v>
      </c>
      <c r="AV271" s="210" t="str">
        <f t="shared" si="42"/>
        <v>5</v>
      </c>
      <c r="AW271" s="210" t="str">
        <f t="shared" si="42"/>
        <v>9</v>
      </c>
      <c r="AX271" s="210" t="str">
        <f t="shared" si="43"/>
        <v>9</v>
      </c>
      <c r="AY271" s="210" t="str">
        <f t="shared" si="43"/>
        <v>6</v>
      </c>
      <c r="AZ271" s="210" t="str">
        <f t="shared" si="43"/>
        <v>4</v>
      </c>
      <c r="BA271" s="210" t="str">
        <f t="shared" si="39"/>
        <v>2</v>
      </c>
      <c r="BB271" s="208"/>
    </row>
    <row r="272" spans="1:54" x14ac:dyDescent="0.2">
      <c r="A272" s="205">
        <v>2014</v>
      </c>
      <c r="B272" s="206" t="s">
        <v>10</v>
      </c>
      <c r="C272" s="206">
        <v>418585</v>
      </c>
      <c r="D272" s="206">
        <v>3519</v>
      </c>
      <c r="E272" s="206">
        <v>1511</v>
      </c>
      <c r="F272" s="206">
        <v>8246</v>
      </c>
      <c r="G272" s="206">
        <v>14248</v>
      </c>
      <c r="H272" s="206">
        <v>15804</v>
      </c>
      <c r="I272" s="206">
        <v>18884</v>
      </c>
      <c r="J272" s="206">
        <v>17437</v>
      </c>
      <c r="K272" s="206">
        <v>27427</v>
      </c>
      <c r="L272" s="206">
        <v>42761</v>
      </c>
      <c r="M272" s="206">
        <v>89207</v>
      </c>
      <c r="N272" s="206">
        <v>97457</v>
      </c>
      <c r="O272" s="206">
        <v>12080</v>
      </c>
      <c r="P272" s="206">
        <v>4065</v>
      </c>
      <c r="Q272" s="206">
        <v>63688</v>
      </c>
      <c r="R272" s="206">
        <v>26605</v>
      </c>
      <c r="S272" s="206">
        <v>11884</v>
      </c>
      <c r="T272" s="206">
        <v>4036</v>
      </c>
      <c r="U272" s="206">
        <v>8647</v>
      </c>
      <c r="V272" s="206">
        <v>7930</v>
      </c>
      <c r="W272" s="206">
        <v>4754</v>
      </c>
      <c r="X272" s="206">
        <v>4185</v>
      </c>
      <c r="Y272" s="206">
        <v>212815</v>
      </c>
      <c r="Z272" s="206">
        <v>1115775</v>
      </c>
      <c r="AC272" s="205">
        <v>2014</v>
      </c>
      <c r="AD272" s="206" t="s">
        <v>10</v>
      </c>
      <c r="AE272" s="210" t="str">
        <f t="shared" ref="AE272:AL331" si="45">+LEFT(C272,1)</f>
        <v>4</v>
      </c>
      <c r="AF272" s="210" t="str">
        <f t="shared" si="45"/>
        <v>3</v>
      </c>
      <c r="AG272" s="210" t="str">
        <f t="shared" si="45"/>
        <v>1</v>
      </c>
      <c r="AH272" s="210" t="str">
        <f t="shared" si="44"/>
        <v>8</v>
      </c>
      <c r="AI272" s="210" t="str">
        <f t="shared" si="44"/>
        <v>1</v>
      </c>
      <c r="AJ272" s="210" t="str">
        <f t="shared" si="44"/>
        <v>1</v>
      </c>
      <c r="AK272" s="210" t="str">
        <f t="shared" si="44"/>
        <v>1</v>
      </c>
      <c r="AL272" s="210" t="str">
        <f t="shared" si="40"/>
        <v>1</v>
      </c>
      <c r="AM272" s="210" t="str">
        <f t="shared" si="40"/>
        <v>2</v>
      </c>
      <c r="AN272" s="210" t="str">
        <f t="shared" si="40"/>
        <v>4</v>
      </c>
      <c r="AO272" s="210" t="str">
        <f t="shared" si="40"/>
        <v>8</v>
      </c>
      <c r="AP272" s="210" t="str">
        <f t="shared" si="40"/>
        <v>9</v>
      </c>
      <c r="AQ272" s="210" t="str">
        <f t="shared" si="40"/>
        <v>1</v>
      </c>
      <c r="AR272" s="210" t="str">
        <f t="shared" si="40"/>
        <v>4</v>
      </c>
      <c r="AS272" s="210" t="str">
        <f t="shared" si="42"/>
        <v>6</v>
      </c>
      <c r="AT272" s="210" t="str">
        <f t="shared" si="42"/>
        <v>2</v>
      </c>
      <c r="AU272" s="210" t="str">
        <f t="shared" si="42"/>
        <v>1</v>
      </c>
      <c r="AV272" s="210" t="str">
        <f t="shared" si="42"/>
        <v>4</v>
      </c>
      <c r="AW272" s="210" t="str">
        <f t="shared" si="42"/>
        <v>8</v>
      </c>
      <c r="AX272" s="210" t="str">
        <f t="shared" si="43"/>
        <v>7</v>
      </c>
      <c r="AY272" s="210" t="str">
        <f t="shared" si="43"/>
        <v>4</v>
      </c>
      <c r="AZ272" s="210" t="str">
        <f t="shared" si="43"/>
        <v>4</v>
      </c>
      <c r="BA272" s="210" t="str">
        <f t="shared" si="39"/>
        <v>2</v>
      </c>
      <c r="BB272" s="208"/>
    </row>
    <row r="273" spans="1:54" x14ac:dyDescent="0.2">
      <c r="A273" s="205">
        <v>2014</v>
      </c>
      <c r="B273" s="206" t="s">
        <v>11</v>
      </c>
      <c r="C273" s="206">
        <v>396347</v>
      </c>
      <c r="D273" s="206">
        <v>1561</v>
      </c>
      <c r="E273" s="206">
        <v>1215</v>
      </c>
      <c r="F273" s="206">
        <v>6031</v>
      </c>
      <c r="G273" s="206">
        <v>13941</v>
      </c>
      <c r="H273" s="206">
        <v>10690</v>
      </c>
      <c r="I273" s="206">
        <v>12788</v>
      </c>
      <c r="J273" s="206">
        <v>14511</v>
      </c>
      <c r="K273" s="206">
        <v>26728</v>
      </c>
      <c r="L273" s="206">
        <v>40204</v>
      </c>
      <c r="M273" s="206">
        <v>74458</v>
      </c>
      <c r="N273" s="206">
        <v>83794</v>
      </c>
      <c r="O273" s="206">
        <v>8709</v>
      </c>
      <c r="P273" s="206">
        <v>4020</v>
      </c>
      <c r="Q273" s="206">
        <v>56554</v>
      </c>
      <c r="R273" s="206">
        <v>29552</v>
      </c>
      <c r="S273" s="206">
        <v>10704</v>
      </c>
      <c r="T273" s="206">
        <v>3140</v>
      </c>
      <c r="U273" s="206">
        <v>7861</v>
      </c>
      <c r="V273" s="206">
        <v>5247</v>
      </c>
      <c r="W273" s="206">
        <v>4478</v>
      </c>
      <c r="X273" s="206">
        <v>4903</v>
      </c>
      <c r="Y273" s="206">
        <v>220064</v>
      </c>
      <c r="Z273" s="206">
        <v>1037500</v>
      </c>
      <c r="AC273" s="205">
        <v>2014</v>
      </c>
      <c r="AD273" s="206" t="s">
        <v>11</v>
      </c>
      <c r="AE273" s="210" t="str">
        <f t="shared" si="45"/>
        <v>3</v>
      </c>
      <c r="AF273" s="210" t="str">
        <f t="shared" si="45"/>
        <v>1</v>
      </c>
      <c r="AG273" s="210" t="str">
        <f t="shared" si="45"/>
        <v>1</v>
      </c>
      <c r="AH273" s="210" t="str">
        <f t="shared" si="44"/>
        <v>6</v>
      </c>
      <c r="AI273" s="210" t="str">
        <f t="shared" si="44"/>
        <v>1</v>
      </c>
      <c r="AJ273" s="210" t="str">
        <f t="shared" si="44"/>
        <v>1</v>
      </c>
      <c r="AK273" s="210" t="str">
        <f t="shared" si="44"/>
        <v>1</v>
      </c>
      <c r="AL273" s="210" t="str">
        <f t="shared" si="40"/>
        <v>1</v>
      </c>
      <c r="AM273" s="210" t="str">
        <f t="shared" si="40"/>
        <v>2</v>
      </c>
      <c r="AN273" s="210" t="str">
        <f t="shared" si="40"/>
        <v>4</v>
      </c>
      <c r="AO273" s="210" t="str">
        <f t="shared" si="40"/>
        <v>7</v>
      </c>
      <c r="AP273" s="210" t="str">
        <f t="shared" si="40"/>
        <v>8</v>
      </c>
      <c r="AQ273" s="210" t="str">
        <f t="shared" si="40"/>
        <v>8</v>
      </c>
      <c r="AR273" s="210" t="str">
        <f t="shared" si="40"/>
        <v>4</v>
      </c>
      <c r="AS273" s="210" t="str">
        <f t="shared" si="42"/>
        <v>5</v>
      </c>
      <c r="AT273" s="210" t="str">
        <f t="shared" si="42"/>
        <v>2</v>
      </c>
      <c r="AU273" s="210" t="str">
        <f t="shared" si="42"/>
        <v>1</v>
      </c>
      <c r="AV273" s="210" t="str">
        <f t="shared" si="42"/>
        <v>3</v>
      </c>
      <c r="AW273" s="210" t="str">
        <f t="shared" si="42"/>
        <v>7</v>
      </c>
      <c r="AX273" s="210" t="str">
        <f t="shared" si="43"/>
        <v>5</v>
      </c>
      <c r="AY273" s="210" t="str">
        <f t="shared" si="43"/>
        <v>4</v>
      </c>
      <c r="AZ273" s="210" t="str">
        <f t="shared" si="43"/>
        <v>4</v>
      </c>
      <c r="BA273" s="210" t="str">
        <f t="shared" si="39"/>
        <v>2</v>
      </c>
      <c r="BB273" s="208"/>
    </row>
    <row r="274" spans="1:54" x14ac:dyDescent="0.2">
      <c r="A274" s="205">
        <v>2015</v>
      </c>
      <c r="B274" s="206" t="s">
        <v>12</v>
      </c>
      <c r="C274" s="206">
        <v>380206</v>
      </c>
      <c r="D274" s="206">
        <v>2679</v>
      </c>
      <c r="E274" s="206">
        <v>964</v>
      </c>
      <c r="F274" s="206">
        <v>6394</v>
      </c>
      <c r="G274" s="206">
        <v>12684</v>
      </c>
      <c r="H274" s="206">
        <v>10643</v>
      </c>
      <c r="I274" s="206">
        <v>10543</v>
      </c>
      <c r="J274" s="206">
        <v>15322</v>
      </c>
      <c r="K274" s="206">
        <v>25611</v>
      </c>
      <c r="L274" s="206">
        <v>39132</v>
      </c>
      <c r="M274" s="206">
        <v>73581</v>
      </c>
      <c r="N274" s="206">
        <v>85185</v>
      </c>
      <c r="O274" s="206">
        <v>10478</v>
      </c>
      <c r="P274" s="206">
        <v>2764</v>
      </c>
      <c r="Q274" s="206">
        <v>53853</v>
      </c>
      <c r="R274" s="206">
        <v>23654</v>
      </c>
      <c r="S274" s="206">
        <v>11394</v>
      </c>
      <c r="T274" s="206">
        <v>3637</v>
      </c>
      <c r="U274" s="206">
        <v>7062</v>
      </c>
      <c r="V274" s="206">
        <v>0</v>
      </c>
      <c r="W274" s="206">
        <v>4306</v>
      </c>
      <c r="X274" s="206">
        <v>3534</v>
      </c>
      <c r="Y274" s="206">
        <v>202799</v>
      </c>
      <c r="Z274" s="206">
        <v>986425</v>
      </c>
      <c r="AC274" s="205">
        <v>2015</v>
      </c>
      <c r="AD274" s="206" t="s">
        <v>12</v>
      </c>
      <c r="AE274" s="210" t="str">
        <f t="shared" si="45"/>
        <v>3</v>
      </c>
      <c r="AF274" s="210" t="str">
        <f t="shared" si="45"/>
        <v>2</v>
      </c>
      <c r="AG274" s="210" t="str">
        <f t="shared" si="45"/>
        <v>9</v>
      </c>
      <c r="AH274" s="210" t="str">
        <f t="shared" si="44"/>
        <v>6</v>
      </c>
      <c r="AI274" s="210" t="str">
        <f t="shared" si="44"/>
        <v>1</v>
      </c>
      <c r="AJ274" s="210" t="str">
        <f t="shared" si="44"/>
        <v>1</v>
      </c>
      <c r="AK274" s="210" t="str">
        <f t="shared" si="44"/>
        <v>1</v>
      </c>
      <c r="AL274" s="210" t="str">
        <f t="shared" si="40"/>
        <v>1</v>
      </c>
      <c r="AM274" s="210" t="str">
        <f t="shared" si="40"/>
        <v>2</v>
      </c>
      <c r="AN274" s="210" t="str">
        <f t="shared" si="40"/>
        <v>3</v>
      </c>
      <c r="AO274" s="210" t="str">
        <f t="shared" si="40"/>
        <v>7</v>
      </c>
      <c r="AP274" s="210" t="str">
        <f t="shared" si="40"/>
        <v>8</v>
      </c>
      <c r="AQ274" s="210" t="str">
        <f t="shared" si="40"/>
        <v>1</v>
      </c>
      <c r="AR274" s="210" t="str">
        <f t="shared" si="40"/>
        <v>2</v>
      </c>
      <c r="AS274" s="210" t="str">
        <f t="shared" si="42"/>
        <v>5</v>
      </c>
      <c r="AT274" s="210" t="str">
        <f t="shared" si="42"/>
        <v>2</v>
      </c>
      <c r="AU274" s="210" t="str">
        <f t="shared" si="42"/>
        <v>1</v>
      </c>
      <c r="AV274" s="210" t="str">
        <f t="shared" si="42"/>
        <v>3</v>
      </c>
      <c r="AW274" s="210" t="str">
        <f t="shared" si="42"/>
        <v>7</v>
      </c>
      <c r="AX274" s="210" t="str">
        <f t="shared" si="43"/>
        <v>0</v>
      </c>
      <c r="AY274" s="210" t="str">
        <f t="shared" si="43"/>
        <v>4</v>
      </c>
      <c r="AZ274" s="210" t="str">
        <f t="shared" si="43"/>
        <v>3</v>
      </c>
      <c r="BA274" s="210" t="str">
        <f t="shared" si="39"/>
        <v>2</v>
      </c>
      <c r="BB274" s="208"/>
    </row>
    <row r="275" spans="1:54" x14ac:dyDescent="0.2">
      <c r="A275" s="205">
        <v>2015</v>
      </c>
      <c r="B275" s="206" t="s">
        <v>13</v>
      </c>
      <c r="C275" s="206">
        <v>411133</v>
      </c>
      <c r="D275" s="206">
        <v>3666</v>
      </c>
      <c r="E275" s="206">
        <v>2532</v>
      </c>
      <c r="F275" s="206">
        <v>8064</v>
      </c>
      <c r="G275" s="206">
        <v>12404</v>
      </c>
      <c r="H275" s="206">
        <v>11824</v>
      </c>
      <c r="I275" s="206">
        <v>19102</v>
      </c>
      <c r="J275" s="206">
        <v>16738</v>
      </c>
      <c r="K275" s="206">
        <v>26484</v>
      </c>
      <c r="L275" s="206">
        <v>38530</v>
      </c>
      <c r="M275" s="206">
        <v>79627</v>
      </c>
      <c r="N275" s="206">
        <v>86312</v>
      </c>
      <c r="O275" s="206">
        <v>10668</v>
      </c>
      <c r="P275" s="206">
        <v>3843</v>
      </c>
      <c r="Q275" s="206">
        <v>62901</v>
      </c>
      <c r="R275" s="206">
        <v>23392</v>
      </c>
      <c r="S275" s="206">
        <v>9957</v>
      </c>
      <c r="T275" s="206">
        <v>3990</v>
      </c>
      <c r="U275" s="206">
        <v>72</v>
      </c>
      <c r="V275" s="206">
        <v>4079</v>
      </c>
      <c r="W275" s="206">
        <v>4520</v>
      </c>
      <c r="X275" s="206">
        <v>4657</v>
      </c>
      <c r="Y275" s="206">
        <v>195864</v>
      </c>
      <c r="Z275" s="206">
        <v>1040359</v>
      </c>
      <c r="AC275" s="205">
        <v>2015</v>
      </c>
      <c r="AD275" s="206" t="s">
        <v>13</v>
      </c>
      <c r="AE275" s="210" t="str">
        <f t="shared" si="45"/>
        <v>4</v>
      </c>
      <c r="AF275" s="210" t="str">
        <f t="shared" si="45"/>
        <v>3</v>
      </c>
      <c r="AG275" s="210" t="str">
        <f t="shared" si="45"/>
        <v>2</v>
      </c>
      <c r="AH275" s="210" t="str">
        <f t="shared" si="44"/>
        <v>8</v>
      </c>
      <c r="AI275" s="210" t="str">
        <f t="shared" si="44"/>
        <v>1</v>
      </c>
      <c r="AJ275" s="210" t="str">
        <f t="shared" si="44"/>
        <v>1</v>
      </c>
      <c r="AK275" s="210" t="str">
        <f t="shared" si="44"/>
        <v>1</v>
      </c>
      <c r="AL275" s="210" t="str">
        <f t="shared" si="40"/>
        <v>1</v>
      </c>
      <c r="AM275" s="210" t="str">
        <f t="shared" si="40"/>
        <v>2</v>
      </c>
      <c r="AN275" s="210" t="str">
        <f t="shared" si="40"/>
        <v>3</v>
      </c>
      <c r="AO275" s="210" t="str">
        <f t="shared" si="40"/>
        <v>7</v>
      </c>
      <c r="AP275" s="210" t="str">
        <f t="shared" si="40"/>
        <v>8</v>
      </c>
      <c r="AQ275" s="210" t="str">
        <f t="shared" si="40"/>
        <v>1</v>
      </c>
      <c r="AR275" s="210" t="str">
        <f t="shared" si="40"/>
        <v>3</v>
      </c>
      <c r="AS275" s="210" t="str">
        <f t="shared" si="42"/>
        <v>6</v>
      </c>
      <c r="AT275" s="210" t="str">
        <f t="shared" si="42"/>
        <v>2</v>
      </c>
      <c r="AU275" s="210" t="str">
        <f t="shared" si="42"/>
        <v>9</v>
      </c>
      <c r="AV275" s="210" t="str">
        <f t="shared" si="42"/>
        <v>3</v>
      </c>
      <c r="AW275" s="210" t="str">
        <f t="shared" si="42"/>
        <v>7</v>
      </c>
      <c r="AX275" s="210" t="str">
        <f t="shared" si="43"/>
        <v>4</v>
      </c>
      <c r="AY275" s="210" t="str">
        <f t="shared" si="43"/>
        <v>4</v>
      </c>
      <c r="AZ275" s="210" t="str">
        <f t="shared" si="43"/>
        <v>4</v>
      </c>
      <c r="BA275" s="210" t="str">
        <f t="shared" si="39"/>
        <v>1</v>
      </c>
      <c r="BB275" s="208"/>
    </row>
    <row r="276" spans="1:54" x14ac:dyDescent="0.2">
      <c r="A276" s="205">
        <v>2015</v>
      </c>
      <c r="B276" s="206" t="s">
        <v>14</v>
      </c>
      <c r="C276" s="206">
        <v>488107</v>
      </c>
      <c r="D276" s="206">
        <v>9410</v>
      </c>
      <c r="E276" s="206">
        <v>5946</v>
      </c>
      <c r="F276" s="206">
        <v>11257</v>
      </c>
      <c r="G276" s="206">
        <v>12482</v>
      </c>
      <c r="H276" s="206">
        <v>17727</v>
      </c>
      <c r="I276" s="206">
        <v>46108</v>
      </c>
      <c r="J276" s="206">
        <v>23853</v>
      </c>
      <c r="K276" s="206">
        <v>35900</v>
      </c>
      <c r="L276" s="206">
        <v>52107</v>
      </c>
      <c r="M276" s="206">
        <v>106952</v>
      </c>
      <c r="N276" s="206">
        <v>116931</v>
      </c>
      <c r="O276" s="206">
        <v>12384</v>
      </c>
      <c r="P276" s="206">
        <v>5342</v>
      </c>
      <c r="Q276" s="206">
        <v>81835</v>
      </c>
      <c r="R276" s="206">
        <v>33189</v>
      </c>
      <c r="S276" s="206">
        <v>16072</v>
      </c>
      <c r="T276" s="206">
        <v>9423</v>
      </c>
      <c r="U276" s="206">
        <v>10588</v>
      </c>
      <c r="V276" s="206">
        <v>11957</v>
      </c>
      <c r="W276" s="206">
        <v>12194</v>
      </c>
      <c r="X276" s="206">
        <v>7856</v>
      </c>
      <c r="Y276" s="206">
        <v>254282</v>
      </c>
      <c r="Z276" s="206">
        <v>1381902</v>
      </c>
      <c r="AC276" s="205">
        <v>2015</v>
      </c>
      <c r="AD276" s="206" t="s">
        <v>14</v>
      </c>
      <c r="AE276" s="210" t="str">
        <f t="shared" si="45"/>
        <v>4</v>
      </c>
      <c r="AF276" s="210" t="str">
        <f t="shared" si="45"/>
        <v>9</v>
      </c>
      <c r="AG276" s="210" t="str">
        <f t="shared" si="45"/>
        <v>5</v>
      </c>
      <c r="AH276" s="210" t="str">
        <f t="shared" si="44"/>
        <v>1</v>
      </c>
      <c r="AI276" s="210" t="str">
        <f t="shared" si="44"/>
        <v>1</v>
      </c>
      <c r="AJ276" s="210" t="str">
        <f t="shared" si="44"/>
        <v>1</v>
      </c>
      <c r="AK276" s="210" t="str">
        <f t="shared" si="44"/>
        <v>4</v>
      </c>
      <c r="AL276" s="210" t="str">
        <f t="shared" si="40"/>
        <v>2</v>
      </c>
      <c r="AM276" s="210" t="str">
        <f t="shared" si="40"/>
        <v>3</v>
      </c>
      <c r="AN276" s="210" t="str">
        <f t="shared" si="40"/>
        <v>5</v>
      </c>
      <c r="AO276" s="210" t="str">
        <f t="shared" si="40"/>
        <v>1</v>
      </c>
      <c r="AP276" s="210" t="str">
        <f t="shared" si="40"/>
        <v>1</v>
      </c>
      <c r="AQ276" s="210" t="str">
        <f t="shared" si="40"/>
        <v>1</v>
      </c>
      <c r="AR276" s="210" t="str">
        <f t="shared" si="40"/>
        <v>5</v>
      </c>
      <c r="AS276" s="210" t="str">
        <f t="shared" si="42"/>
        <v>8</v>
      </c>
      <c r="AT276" s="210" t="str">
        <f t="shared" si="42"/>
        <v>3</v>
      </c>
      <c r="AU276" s="210" t="str">
        <f t="shared" si="42"/>
        <v>1</v>
      </c>
      <c r="AV276" s="210" t="str">
        <f t="shared" si="42"/>
        <v>9</v>
      </c>
      <c r="AW276" s="210" t="str">
        <f t="shared" si="42"/>
        <v>1</v>
      </c>
      <c r="AX276" s="210" t="str">
        <f t="shared" si="43"/>
        <v>1</v>
      </c>
      <c r="AY276" s="210" t="str">
        <f t="shared" si="43"/>
        <v>1</v>
      </c>
      <c r="AZ276" s="210" t="str">
        <f t="shared" si="43"/>
        <v>7</v>
      </c>
      <c r="BA276" s="210" t="str">
        <f t="shared" si="39"/>
        <v>2</v>
      </c>
      <c r="BB276" s="208"/>
    </row>
    <row r="277" spans="1:54" x14ac:dyDescent="0.2">
      <c r="A277" s="205">
        <v>2015</v>
      </c>
      <c r="B277" s="206" t="s">
        <v>15</v>
      </c>
      <c r="C277" s="206">
        <v>537246</v>
      </c>
      <c r="D277" s="206">
        <v>12173</v>
      </c>
      <c r="E277" s="206">
        <v>9149</v>
      </c>
      <c r="F277" s="206">
        <v>13298</v>
      </c>
      <c r="G277" s="206">
        <v>19987</v>
      </c>
      <c r="H277" s="206">
        <v>18344</v>
      </c>
      <c r="I277" s="206">
        <v>55657</v>
      </c>
      <c r="J277" s="206">
        <v>25635</v>
      </c>
      <c r="K277" s="206">
        <v>38109</v>
      </c>
      <c r="L277" s="206">
        <v>54682</v>
      </c>
      <c r="M277" s="206">
        <v>107767</v>
      </c>
      <c r="N277" s="206">
        <v>122631</v>
      </c>
      <c r="O277" s="206">
        <v>13905</v>
      </c>
      <c r="P277" s="206">
        <v>4094</v>
      </c>
      <c r="Q277" s="206">
        <v>88671</v>
      </c>
      <c r="R277" s="206">
        <v>36467</v>
      </c>
      <c r="S277" s="206">
        <v>17632</v>
      </c>
      <c r="T277" s="206">
        <v>9696</v>
      </c>
      <c r="U277" s="206">
        <v>13798</v>
      </c>
      <c r="V277" s="206">
        <v>16522</v>
      </c>
      <c r="W277" s="206">
        <v>17868</v>
      </c>
      <c r="X277" s="206">
        <v>10776</v>
      </c>
      <c r="Y277" s="206">
        <v>260214</v>
      </c>
      <c r="Z277" s="206">
        <v>1504321</v>
      </c>
      <c r="AC277" s="205">
        <v>2015</v>
      </c>
      <c r="AD277" s="206" t="s">
        <v>15</v>
      </c>
      <c r="AE277" s="210" t="str">
        <f t="shared" si="45"/>
        <v>5</v>
      </c>
      <c r="AF277" s="210" t="str">
        <f t="shared" si="45"/>
        <v>1</v>
      </c>
      <c r="AG277" s="210" t="str">
        <f t="shared" si="45"/>
        <v>9</v>
      </c>
      <c r="AH277" s="210" t="str">
        <f t="shared" si="44"/>
        <v>1</v>
      </c>
      <c r="AI277" s="210" t="str">
        <f t="shared" si="44"/>
        <v>1</v>
      </c>
      <c r="AJ277" s="210" t="str">
        <f t="shared" si="44"/>
        <v>1</v>
      </c>
      <c r="AK277" s="210" t="str">
        <f t="shared" si="44"/>
        <v>5</v>
      </c>
      <c r="AL277" s="210" t="str">
        <f t="shared" si="40"/>
        <v>2</v>
      </c>
      <c r="AM277" s="210" t="str">
        <f t="shared" si="40"/>
        <v>3</v>
      </c>
      <c r="AN277" s="210" t="str">
        <f t="shared" ref="AN277:AW316" si="46">+LEFT(L277,1)</f>
        <v>5</v>
      </c>
      <c r="AO277" s="210" t="str">
        <f t="shared" si="46"/>
        <v>1</v>
      </c>
      <c r="AP277" s="210" t="str">
        <f t="shared" si="46"/>
        <v>1</v>
      </c>
      <c r="AQ277" s="210" t="str">
        <f t="shared" si="46"/>
        <v>1</v>
      </c>
      <c r="AR277" s="210" t="str">
        <f t="shared" si="46"/>
        <v>4</v>
      </c>
      <c r="AS277" s="210" t="str">
        <f t="shared" si="42"/>
        <v>8</v>
      </c>
      <c r="AT277" s="210" t="str">
        <f t="shared" si="42"/>
        <v>3</v>
      </c>
      <c r="AU277" s="210" t="str">
        <f t="shared" si="42"/>
        <v>1</v>
      </c>
      <c r="AV277" s="210" t="str">
        <f t="shared" si="42"/>
        <v>9</v>
      </c>
      <c r="AW277" s="210" t="str">
        <f t="shared" si="42"/>
        <v>1</v>
      </c>
      <c r="AX277" s="210" t="str">
        <f t="shared" si="43"/>
        <v>1</v>
      </c>
      <c r="AY277" s="210" t="str">
        <f t="shared" si="43"/>
        <v>1</v>
      </c>
      <c r="AZ277" s="210" t="str">
        <f t="shared" si="43"/>
        <v>1</v>
      </c>
      <c r="BA277" s="210" t="str">
        <f t="shared" si="39"/>
        <v>2</v>
      </c>
      <c r="BB277" s="208"/>
    </row>
    <row r="278" spans="1:54" x14ac:dyDescent="0.2">
      <c r="A278" s="205">
        <v>2015</v>
      </c>
      <c r="B278" s="206" t="s">
        <v>4</v>
      </c>
      <c r="C278" s="206">
        <v>538051</v>
      </c>
      <c r="D278" s="206">
        <v>10731</v>
      </c>
      <c r="E278" s="206">
        <v>11692</v>
      </c>
      <c r="F278" s="206">
        <v>15494</v>
      </c>
      <c r="G278" s="206">
        <v>21916</v>
      </c>
      <c r="H278" s="206">
        <v>17167</v>
      </c>
      <c r="I278" s="206">
        <v>51553</v>
      </c>
      <c r="J278" s="206">
        <v>21294</v>
      </c>
      <c r="K278" s="206">
        <v>39868</v>
      </c>
      <c r="L278" s="206">
        <v>57135</v>
      </c>
      <c r="M278" s="206">
        <v>113902</v>
      </c>
      <c r="N278" s="206">
        <v>115550</v>
      </c>
      <c r="O278" s="206">
        <v>16162</v>
      </c>
      <c r="P278" s="206">
        <v>5175</v>
      </c>
      <c r="Q278" s="206">
        <v>90406</v>
      </c>
      <c r="R278" s="206">
        <v>33429</v>
      </c>
      <c r="S278" s="206">
        <v>16980</v>
      </c>
      <c r="T278" s="206">
        <v>9543</v>
      </c>
      <c r="U278" s="206">
        <v>16772</v>
      </c>
      <c r="V278" s="206">
        <v>20585</v>
      </c>
      <c r="W278" s="206">
        <v>7594</v>
      </c>
      <c r="X278" s="206">
        <v>10756</v>
      </c>
      <c r="Y278" s="206">
        <v>314121</v>
      </c>
      <c r="Z278" s="206">
        <v>1555876</v>
      </c>
      <c r="AC278" s="205">
        <v>2015</v>
      </c>
      <c r="AD278" s="206" t="s">
        <v>4</v>
      </c>
      <c r="AE278" s="210" t="str">
        <f t="shared" si="45"/>
        <v>5</v>
      </c>
      <c r="AF278" s="210" t="str">
        <f t="shared" si="45"/>
        <v>1</v>
      </c>
      <c r="AG278" s="210" t="str">
        <f t="shared" si="45"/>
        <v>1</v>
      </c>
      <c r="AH278" s="210" t="str">
        <f t="shared" si="44"/>
        <v>1</v>
      </c>
      <c r="AI278" s="210" t="str">
        <f t="shared" si="44"/>
        <v>2</v>
      </c>
      <c r="AJ278" s="210" t="str">
        <f t="shared" si="44"/>
        <v>1</v>
      </c>
      <c r="AK278" s="210" t="str">
        <f t="shared" si="44"/>
        <v>5</v>
      </c>
      <c r="AL278" s="210" t="str">
        <f t="shared" si="44"/>
        <v>2</v>
      </c>
      <c r="AM278" s="210" t="str">
        <f t="shared" si="44"/>
        <v>3</v>
      </c>
      <c r="AN278" s="210" t="str">
        <f t="shared" si="46"/>
        <v>5</v>
      </c>
      <c r="AO278" s="210" t="str">
        <f t="shared" si="46"/>
        <v>1</v>
      </c>
      <c r="AP278" s="210" t="str">
        <f t="shared" si="46"/>
        <v>1</v>
      </c>
      <c r="AQ278" s="210" t="str">
        <f t="shared" si="46"/>
        <v>1</v>
      </c>
      <c r="AR278" s="210" t="str">
        <f t="shared" si="46"/>
        <v>5</v>
      </c>
      <c r="AS278" s="210" t="str">
        <f t="shared" si="42"/>
        <v>9</v>
      </c>
      <c r="AT278" s="210" t="str">
        <f t="shared" si="42"/>
        <v>3</v>
      </c>
      <c r="AU278" s="210" t="str">
        <f t="shared" si="42"/>
        <v>1</v>
      </c>
      <c r="AV278" s="210" t="str">
        <f t="shared" si="42"/>
        <v>9</v>
      </c>
      <c r="AW278" s="210" t="str">
        <f t="shared" si="42"/>
        <v>1</v>
      </c>
      <c r="AX278" s="210" t="str">
        <f t="shared" si="43"/>
        <v>2</v>
      </c>
      <c r="AY278" s="210" t="str">
        <f t="shared" si="43"/>
        <v>7</v>
      </c>
      <c r="AZ278" s="210" t="str">
        <f t="shared" si="43"/>
        <v>1</v>
      </c>
      <c r="BA278" s="210" t="str">
        <f t="shared" si="39"/>
        <v>3</v>
      </c>
      <c r="BB278" s="208"/>
    </row>
    <row r="279" spans="1:54" x14ac:dyDescent="0.2">
      <c r="A279" s="205">
        <v>2015</v>
      </c>
      <c r="B279" s="206" t="s">
        <v>5</v>
      </c>
      <c r="C279" s="206">
        <v>619404</v>
      </c>
      <c r="D279" s="206">
        <v>10089</v>
      </c>
      <c r="E279" s="206">
        <v>12405</v>
      </c>
      <c r="F279" s="206">
        <v>17493</v>
      </c>
      <c r="G279" s="206">
        <v>23953</v>
      </c>
      <c r="H279" s="206">
        <v>21523</v>
      </c>
      <c r="I279" s="206">
        <v>51299</v>
      </c>
      <c r="J279" s="206">
        <v>25899</v>
      </c>
      <c r="K279" s="206">
        <v>41852</v>
      </c>
      <c r="L279" s="206">
        <v>62939</v>
      </c>
      <c r="M279" s="206">
        <v>115686</v>
      </c>
      <c r="N279" s="206">
        <v>120122</v>
      </c>
      <c r="O279" s="206">
        <v>14677</v>
      </c>
      <c r="P279" s="206">
        <v>5154</v>
      </c>
      <c r="Q279" s="206">
        <v>87636</v>
      </c>
      <c r="R279" s="206">
        <v>33751</v>
      </c>
      <c r="S279" s="206">
        <v>16191</v>
      </c>
      <c r="T279" s="206">
        <v>12432</v>
      </c>
      <c r="U279" s="206">
        <v>17212</v>
      </c>
      <c r="V279" s="206">
        <v>21460</v>
      </c>
      <c r="W279" s="206">
        <v>14380</v>
      </c>
      <c r="X279" s="206">
        <v>10537</v>
      </c>
      <c r="Y279" s="206">
        <v>314755</v>
      </c>
      <c r="Z279" s="206">
        <v>1670849</v>
      </c>
      <c r="AC279" s="205">
        <v>2015</v>
      </c>
      <c r="AD279" s="206" t="s">
        <v>5</v>
      </c>
      <c r="AE279" s="210" t="str">
        <f t="shared" si="45"/>
        <v>6</v>
      </c>
      <c r="AF279" s="210" t="str">
        <f t="shared" si="45"/>
        <v>1</v>
      </c>
      <c r="AG279" s="210" t="str">
        <f t="shared" si="45"/>
        <v>1</v>
      </c>
      <c r="AH279" s="210" t="str">
        <f t="shared" si="44"/>
        <v>1</v>
      </c>
      <c r="AI279" s="210" t="str">
        <f t="shared" si="44"/>
        <v>2</v>
      </c>
      <c r="AJ279" s="210" t="str">
        <f t="shared" si="44"/>
        <v>2</v>
      </c>
      <c r="AK279" s="210" t="str">
        <f t="shared" si="44"/>
        <v>5</v>
      </c>
      <c r="AL279" s="210" t="str">
        <f t="shared" si="44"/>
        <v>2</v>
      </c>
      <c r="AM279" s="210" t="str">
        <f t="shared" si="44"/>
        <v>4</v>
      </c>
      <c r="AN279" s="210" t="str">
        <f t="shared" si="46"/>
        <v>6</v>
      </c>
      <c r="AO279" s="210" t="str">
        <f t="shared" si="46"/>
        <v>1</v>
      </c>
      <c r="AP279" s="210" t="str">
        <f t="shared" si="46"/>
        <v>1</v>
      </c>
      <c r="AQ279" s="210" t="str">
        <f t="shared" si="46"/>
        <v>1</v>
      </c>
      <c r="AR279" s="210" t="str">
        <f t="shared" si="46"/>
        <v>5</v>
      </c>
      <c r="AS279" s="210" t="str">
        <f t="shared" si="42"/>
        <v>8</v>
      </c>
      <c r="AT279" s="210" t="str">
        <f t="shared" si="42"/>
        <v>3</v>
      </c>
      <c r="AU279" s="210" t="str">
        <f t="shared" si="42"/>
        <v>1</v>
      </c>
      <c r="AV279" s="210" t="str">
        <f t="shared" si="42"/>
        <v>1</v>
      </c>
      <c r="AW279" s="210" t="str">
        <f t="shared" si="42"/>
        <v>1</v>
      </c>
      <c r="AX279" s="210" t="str">
        <f t="shared" si="43"/>
        <v>2</v>
      </c>
      <c r="AY279" s="210" t="str">
        <f t="shared" si="43"/>
        <v>1</v>
      </c>
      <c r="AZ279" s="210" t="str">
        <f t="shared" si="43"/>
        <v>1</v>
      </c>
      <c r="BA279" s="210" t="str">
        <f t="shared" si="39"/>
        <v>3</v>
      </c>
      <c r="BB279" s="208"/>
    </row>
    <row r="280" spans="1:54" x14ac:dyDescent="0.2">
      <c r="A280" s="205">
        <v>2015</v>
      </c>
      <c r="B280" s="206" t="s">
        <v>6</v>
      </c>
      <c r="C280" s="206">
        <v>608230</v>
      </c>
      <c r="D280" s="206">
        <v>10983</v>
      </c>
      <c r="E280" s="206">
        <v>10405</v>
      </c>
      <c r="F280" s="206">
        <v>17555</v>
      </c>
      <c r="G280" s="206">
        <v>23675</v>
      </c>
      <c r="H280" s="206">
        <v>22000</v>
      </c>
      <c r="I280" s="206">
        <v>54218</v>
      </c>
      <c r="J280" s="206">
        <v>27824</v>
      </c>
      <c r="K280" s="206">
        <v>43587</v>
      </c>
      <c r="L280" s="206">
        <v>60962</v>
      </c>
      <c r="M280" s="206">
        <v>122593</v>
      </c>
      <c r="N280" s="206">
        <v>117432</v>
      </c>
      <c r="O280" s="206">
        <v>19211</v>
      </c>
      <c r="P280" s="206">
        <v>5922</v>
      </c>
      <c r="Q280" s="206">
        <v>88789</v>
      </c>
      <c r="R280" s="206">
        <v>35375</v>
      </c>
      <c r="S280" s="206">
        <v>16549</v>
      </c>
      <c r="T280" s="206">
        <v>12298</v>
      </c>
      <c r="U280" s="206">
        <v>14161</v>
      </c>
      <c r="V280" s="206">
        <v>22736</v>
      </c>
      <c r="W280" s="206">
        <v>15495</v>
      </c>
      <c r="X280" s="206">
        <v>8687</v>
      </c>
      <c r="Y280" s="206">
        <v>323818</v>
      </c>
      <c r="Z280" s="206">
        <v>1682505</v>
      </c>
      <c r="AC280" s="205">
        <v>2015</v>
      </c>
      <c r="AD280" s="206" t="s">
        <v>6</v>
      </c>
      <c r="AE280" s="210" t="str">
        <f t="shared" si="45"/>
        <v>6</v>
      </c>
      <c r="AF280" s="210" t="str">
        <f t="shared" si="45"/>
        <v>1</v>
      </c>
      <c r="AG280" s="210" t="str">
        <f t="shared" si="45"/>
        <v>1</v>
      </c>
      <c r="AH280" s="210" t="str">
        <f t="shared" si="44"/>
        <v>1</v>
      </c>
      <c r="AI280" s="210" t="str">
        <f t="shared" si="44"/>
        <v>2</v>
      </c>
      <c r="AJ280" s="210" t="str">
        <f t="shared" si="44"/>
        <v>2</v>
      </c>
      <c r="AK280" s="210" t="str">
        <f t="shared" si="44"/>
        <v>5</v>
      </c>
      <c r="AL280" s="210" t="str">
        <f t="shared" si="44"/>
        <v>2</v>
      </c>
      <c r="AM280" s="210" t="str">
        <f t="shared" si="44"/>
        <v>4</v>
      </c>
      <c r="AN280" s="210" t="str">
        <f t="shared" si="46"/>
        <v>6</v>
      </c>
      <c r="AO280" s="210" t="str">
        <f t="shared" si="46"/>
        <v>1</v>
      </c>
      <c r="AP280" s="210" t="str">
        <f t="shared" si="46"/>
        <v>1</v>
      </c>
      <c r="AQ280" s="210" t="str">
        <f t="shared" si="46"/>
        <v>1</v>
      </c>
      <c r="AR280" s="210" t="str">
        <f t="shared" si="46"/>
        <v>5</v>
      </c>
      <c r="AS280" s="210" t="str">
        <f t="shared" si="42"/>
        <v>8</v>
      </c>
      <c r="AT280" s="210" t="str">
        <f t="shared" si="42"/>
        <v>3</v>
      </c>
      <c r="AU280" s="210" t="str">
        <f t="shared" si="42"/>
        <v>1</v>
      </c>
      <c r="AV280" s="210" t="str">
        <f t="shared" si="42"/>
        <v>1</v>
      </c>
      <c r="AW280" s="210" t="str">
        <f t="shared" si="42"/>
        <v>1</v>
      </c>
      <c r="AX280" s="210" t="str">
        <f t="shared" si="43"/>
        <v>2</v>
      </c>
      <c r="AY280" s="210" t="str">
        <f t="shared" si="43"/>
        <v>1</v>
      </c>
      <c r="AZ280" s="210" t="str">
        <f t="shared" si="43"/>
        <v>8</v>
      </c>
      <c r="BA280" s="210" t="str">
        <f t="shared" si="39"/>
        <v>3</v>
      </c>
      <c r="BB280" s="208"/>
    </row>
    <row r="281" spans="1:54" x14ac:dyDescent="0.2">
      <c r="A281" s="205">
        <v>2015</v>
      </c>
      <c r="B281" s="206" t="s">
        <v>7</v>
      </c>
      <c r="C281" s="206">
        <v>622811</v>
      </c>
      <c r="D281" s="206">
        <v>10965</v>
      </c>
      <c r="E281" s="206">
        <v>12041</v>
      </c>
      <c r="F281" s="206">
        <v>16645</v>
      </c>
      <c r="G281" s="206">
        <v>20597</v>
      </c>
      <c r="H281" s="206">
        <v>21567</v>
      </c>
      <c r="I281" s="206">
        <v>47792</v>
      </c>
      <c r="J281" s="206">
        <v>26540</v>
      </c>
      <c r="K281" s="206">
        <v>43484</v>
      </c>
      <c r="L281" s="206">
        <v>60995</v>
      </c>
      <c r="M281" s="206">
        <v>124067</v>
      </c>
      <c r="N281" s="206">
        <v>119391</v>
      </c>
      <c r="O281" s="206">
        <v>15432</v>
      </c>
      <c r="P281" s="206">
        <v>6966</v>
      </c>
      <c r="Q281" s="206">
        <v>92011</v>
      </c>
      <c r="R281" s="206">
        <v>37854</v>
      </c>
      <c r="S281" s="206">
        <v>16385</v>
      </c>
      <c r="T281" s="206">
        <v>13267</v>
      </c>
      <c r="U281" s="206">
        <v>15423</v>
      </c>
      <c r="V281" s="206">
        <v>22599</v>
      </c>
      <c r="W281" s="206">
        <v>14971</v>
      </c>
      <c r="X281" s="206">
        <v>9293</v>
      </c>
      <c r="Y281" s="206">
        <v>322552</v>
      </c>
      <c r="Z281" s="206">
        <v>1693648</v>
      </c>
      <c r="AC281" s="205">
        <v>2015</v>
      </c>
      <c r="AD281" s="206" t="s">
        <v>7</v>
      </c>
      <c r="AE281" s="210" t="str">
        <f t="shared" si="45"/>
        <v>6</v>
      </c>
      <c r="AF281" s="210" t="str">
        <f t="shared" si="45"/>
        <v>1</v>
      </c>
      <c r="AG281" s="210" t="str">
        <f t="shared" si="45"/>
        <v>1</v>
      </c>
      <c r="AH281" s="210" t="str">
        <f t="shared" si="44"/>
        <v>1</v>
      </c>
      <c r="AI281" s="210" t="str">
        <f t="shared" si="44"/>
        <v>2</v>
      </c>
      <c r="AJ281" s="210" t="str">
        <f t="shared" si="44"/>
        <v>2</v>
      </c>
      <c r="AK281" s="210" t="str">
        <f t="shared" si="44"/>
        <v>4</v>
      </c>
      <c r="AL281" s="210" t="str">
        <f t="shared" si="44"/>
        <v>2</v>
      </c>
      <c r="AM281" s="210" t="str">
        <f t="shared" si="44"/>
        <v>4</v>
      </c>
      <c r="AN281" s="210" t="str">
        <f t="shared" si="46"/>
        <v>6</v>
      </c>
      <c r="AO281" s="210" t="str">
        <f t="shared" si="46"/>
        <v>1</v>
      </c>
      <c r="AP281" s="210" t="str">
        <f t="shared" si="46"/>
        <v>1</v>
      </c>
      <c r="AQ281" s="210" t="str">
        <f t="shared" si="46"/>
        <v>1</v>
      </c>
      <c r="AR281" s="210" t="str">
        <f t="shared" si="46"/>
        <v>6</v>
      </c>
      <c r="AS281" s="210" t="str">
        <f t="shared" si="42"/>
        <v>9</v>
      </c>
      <c r="AT281" s="210" t="str">
        <f t="shared" si="42"/>
        <v>3</v>
      </c>
      <c r="AU281" s="210" t="str">
        <f t="shared" si="42"/>
        <v>1</v>
      </c>
      <c r="AV281" s="210" t="str">
        <f t="shared" si="42"/>
        <v>1</v>
      </c>
      <c r="AW281" s="210" t="str">
        <f t="shared" si="42"/>
        <v>1</v>
      </c>
      <c r="AX281" s="210" t="str">
        <f t="shared" si="43"/>
        <v>2</v>
      </c>
      <c r="AY281" s="210" t="str">
        <f t="shared" si="43"/>
        <v>1</v>
      </c>
      <c r="AZ281" s="210" t="str">
        <f t="shared" si="43"/>
        <v>9</v>
      </c>
      <c r="BA281" s="210" t="str">
        <f t="shared" si="39"/>
        <v>3</v>
      </c>
      <c r="BB281" s="208"/>
    </row>
    <row r="282" spans="1:54" x14ac:dyDescent="0.2">
      <c r="A282" s="205">
        <v>2015</v>
      </c>
      <c r="B282" s="206" t="s">
        <v>8</v>
      </c>
      <c r="C282" s="206">
        <v>656943</v>
      </c>
      <c r="D282" s="206">
        <v>11815</v>
      </c>
      <c r="E282" s="206">
        <v>14336</v>
      </c>
      <c r="F282" s="206">
        <v>20187</v>
      </c>
      <c r="G282" s="206">
        <v>25733</v>
      </c>
      <c r="H282" s="206">
        <v>25676</v>
      </c>
      <c r="I282" s="206">
        <v>54496</v>
      </c>
      <c r="J282" s="206">
        <v>31082</v>
      </c>
      <c r="K282" s="206">
        <v>47921</v>
      </c>
      <c r="L282" s="206">
        <v>71610</v>
      </c>
      <c r="M282" s="206">
        <v>133275</v>
      </c>
      <c r="N282" s="206">
        <v>131639</v>
      </c>
      <c r="O282" s="206">
        <v>20559</v>
      </c>
      <c r="P282" s="206">
        <v>7927</v>
      </c>
      <c r="Q282" s="206">
        <v>93897</v>
      </c>
      <c r="R282" s="206">
        <v>42132</v>
      </c>
      <c r="S282" s="206">
        <v>18407</v>
      </c>
      <c r="T282" s="206">
        <v>14191</v>
      </c>
      <c r="U282" s="206">
        <v>17028</v>
      </c>
      <c r="V282" s="206">
        <v>28896</v>
      </c>
      <c r="W282" s="206">
        <v>17440</v>
      </c>
      <c r="X282" s="206">
        <v>10314</v>
      </c>
      <c r="Y282" s="206">
        <v>347896</v>
      </c>
      <c r="Z282" s="206">
        <v>1843400</v>
      </c>
      <c r="AC282" s="205">
        <v>2015</v>
      </c>
      <c r="AD282" s="206" t="s">
        <v>8</v>
      </c>
      <c r="AE282" s="210" t="str">
        <f t="shared" si="45"/>
        <v>6</v>
      </c>
      <c r="AF282" s="210" t="str">
        <f t="shared" si="45"/>
        <v>1</v>
      </c>
      <c r="AG282" s="210" t="str">
        <f t="shared" si="45"/>
        <v>1</v>
      </c>
      <c r="AH282" s="210" t="str">
        <f t="shared" si="44"/>
        <v>2</v>
      </c>
      <c r="AI282" s="210" t="str">
        <f t="shared" si="44"/>
        <v>2</v>
      </c>
      <c r="AJ282" s="210" t="str">
        <f t="shared" si="44"/>
        <v>2</v>
      </c>
      <c r="AK282" s="210" t="str">
        <f t="shared" si="44"/>
        <v>5</v>
      </c>
      <c r="AL282" s="210" t="str">
        <f t="shared" si="44"/>
        <v>3</v>
      </c>
      <c r="AM282" s="210" t="str">
        <f t="shared" si="44"/>
        <v>4</v>
      </c>
      <c r="AN282" s="210" t="str">
        <f t="shared" si="46"/>
        <v>7</v>
      </c>
      <c r="AO282" s="210" t="str">
        <f t="shared" si="46"/>
        <v>1</v>
      </c>
      <c r="AP282" s="210" t="str">
        <f t="shared" si="46"/>
        <v>1</v>
      </c>
      <c r="AQ282" s="210" t="str">
        <f t="shared" si="46"/>
        <v>2</v>
      </c>
      <c r="AR282" s="210" t="str">
        <f t="shared" si="46"/>
        <v>7</v>
      </c>
      <c r="AS282" s="210" t="str">
        <f t="shared" si="42"/>
        <v>9</v>
      </c>
      <c r="AT282" s="210" t="str">
        <f t="shared" si="42"/>
        <v>4</v>
      </c>
      <c r="AU282" s="210" t="str">
        <f t="shared" si="42"/>
        <v>1</v>
      </c>
      <c r="AV282" s="210" t="str">
        <f t="shared" si="42"/>
        <v>1</v>
      </c>
      <c r="AW282" s="210" t="str">
        <f t="shared" si="42"/>
        <v>1</v>
      </c>
      <c r="AX282" s="210" t="str">
        <f t="shared" si="43"/>
        <v>2</v>
      </c>
      <c r="AY282" s="210" t="str">
        <f t="shared" si="43"/>
        <v>1</v>
      </c>
      <c r="AZ282" s="210" t="str">
        <f t="shared" si="43"/>
        <v>1</v>
      </c>
      <c r="BA282" s="210" t="str">
        <f t="shared" si="39"/>
        <v>3</v>
      </c>
      <c r="BB282" s="208"/>
    </row>
    <row r="283" spans="1:54" x14ac:dyDescent="0.2">
      <c r="A283" s="205">
        <v>2015</v>
      </c>
      <c r="B283" s="206" t="s">
        <v>9</v>
      </c>
      <c r="C283" s="206">
        <v>624394</v>
      </c>
      <c r="D283" s="206">
        <v>12332</v>
      </c>
      <c r="E283" s="206">
        <v>13766</v>
      </c>
      <c r="F283" s="206">
        <v>18735</v>
      </c>
      <c r="G283" s="206">
        <v>23083</v>
      </c>
      <c r="H283" s="206">
        <v>24322</v>
      </c>
      <c r="I283" s="206">
        <v>59719</v>
      </c>
      <c r="J283" s="206">
        <v>32088</v>
      </c>
      <c r="K283" s="206">
        <v>47581</v>
      </c>
      <c r="L283" s="206">
        <v>72669</v>
      </c>
      <c r="M283" s="206">
        <v>131926</v>
      </c>
      <c r="N283" s="206">
        <v>137291</v>
      </c>
      <c r="O283" s="206">
        <v>18777</v>
      </c>
      <c r="P283" s="206">
        <v>6550</v>
      </c>
      <c r="Q283" s="206">
        <v>94524</v>
      </c>
      <c r="R283" s="206">
        <v>41646</v>
      </c>
      <c r="S283" s="206">
        <v>15779</v>
      </c>
      <c r="T283" s="206">
        <v>15485</v>
      </c>
      <c r="U283" s="206">
        <v>16904</v>
      </c>
      <c r="V283" s="206">
        <v>29797</v>
      </c>
      <c r="W283" s="206">
        <v>17949</v>
      </c>
      <c r="X283" s="206">
        <v>10257</v>
      </c>
      <c r="Y283" s="206">
        <v>361232</v>
      </c>
      <c r="Z283" s="206">
        <v>1826806</v>
      </c>
      <c r="AC283" s="205">
        <v>2015</v>
      </c>
      <c r="AD283" s="206" t="s">
        <v>9</v>
      </c>
      <c r="AE283" s="210" t="str">
        <f t="shared" si="45"/>
        <v>6</v>
      </c>
      <c r="AF283" s="210" t="str">
        <f t="shared" si="45"/>
        <v>1</v>
      </c>
      <c r="AG283" s="210" t="str">
        <f t="shared" si="45"/>
        <v>1</v>
      </c>
      <c r="AH283" s="210" t="str">
        <f t="shared" si="44"/>
        <v>1</v>
      </c>
      <c r="AI283" s="210" t="str">
        <f t="shared" si="44"/>
        <v>2</v>
      </c>
      <c r="AJ283" s="210" t="str">
        <f t="shared" si="44"/>
        <v>2</v>
      </c>
      <c r="AK283" s="210" t="str">
        <f t="shared" si="44"/>
        <v>5</v>
      </c>
      <c r="AL283" s="210" t="str">
        <f t="shared" si="44"/>
        <v>3</v>
      </c>
      <c r="AM283" s="210" t="str">
        <f t="shared" si="44"/>
        <v>4</v>
      </c>
      <c r="AN283" s="210" t="str">
        <f t="shared" si="46"/>
        <v>7</v>
      </c>
      <c r="AO283" s="210" t="str">
        <f t="shared" si="46"/>
        <v>1</v>
      </c>
      <c r="AP283" s="210" t="str">
        <f t="shared" si="46"/>
        <v>1</v>
      </c>
      <c r="AQ283" s="210" t="str">
        <f t="shared" si="46"/>
        <v>1</v>
      </c>
      <c r="AR283" s="210" t="str">
        <f t="shared" si="46"/>
        <v>6</v>
      </c>
      <c r="AS283" s="210" t="str">
        <f t="shared" si="42"/>
        <v>9</v>
      </c>
      <c r="AT283" s="210" t="str">
        <f t="shared" si="42"/>
        <v>4</v>
      </c>
      <c r="AU283" s="210" t="str">
        <f t="shared" si="42"/>
        <v>1</v>
      </c>
      <c r="AV283" s="210" t="str">
        <f t="shared" si="42"/>
        <v>1</v>
      </c>
      <c r="AW283" s="210" t="str">
        <f t="shared" si="42"/>
        <v>1</v>
      </c>
      <c r="AX283" s="210" t="str">
        <f t="shared" si="43"/>
        <v>2</v>
      </c>
      <c r="AY283" s="210" t="str">
        <f t="shared" si="43"/>
        <v>1</v>
      </c>
      <c r="AZ283" s="210" t="str">
        <f t="shared" si="43"/>
        <v>1</v>
      </c>
      <c r="BA283" s="210" t="str">
        <f t="shared" si="39"/>
        <v>3</v>
      </c>
      <c r="BB283" s="208"/>
    </row>
    <row r="284" spans="1:54" x14ac:dyDescent="0.2">
      <c r="A284" s="205">
        <v>2015</v>
      </c>
      <c r="B284" s="206" t="s">
        <v>10</v>
      </c>
      <c r="C284" s="206">
        <v>607188</v>
      </c>
      <c r="D284" s="206">
        <v>8644</v>
      </c>
      <c r="E284" s="206">
        <v>11527</v>
      </c>
      <c r="F284" s="206">
        <v>14551</v>
      </c>
      <c r="G284" s="206">
        <v>23766</v>
      </c>
      <c r="H284" s="206">
        <v>22387</v>
      </c>
      <c r="I284" s="206">
        <v>56689</v>
      </c>
      <c r="J284" s="206">
        <v>28559</v>
      </c>
      <c r="K284" s="206">
        <v>45132</v>
      </c>
      <c r="L284" s="206">
        <v>68351</v>
      </c>
      <c r="M284" s="206">
        <v>130163</v>
      </c>
      <c r="N284" s="206">
        <v>138474</v>
      </c>
      <c r="O284" s="206">
        <v>19573</v>
      </c>
      <c r="P284" s="206">
        <v>7213</v>
      </c>
      <c r="Q284" s="206">
        <v>92008</v>
      </c>
      <c r="R284" s="206">
        <v>40286</v>
      </c>
      <c r="S284" s="206">
        <v>18296</v>
      </c>
      <c r="T284" s="206">
        <v>18662</v>
      </c>
      <c r="U284" s="206">
        <v>18917</v>
      </c>
      <c r="V284" s="206">
        <v>26777</v>
      </c>
      <c r="W284" s="206">
        <v>17144</v>
      </c>
      <c r="X284" s="206">
        <v>8129</v>
      </c>
      <c r="Y284" s="206">
        <v>347092</v>
      </c>
      <c r="Z284" s="206">
        <v>1769528</v>
      </c>
      <c r="AC284" s="205">
        <v>2015</v>
      </c>
      <c r="AD284" s="206" t="s">
        <v>10</v>
      </c>
      <c r="AE284" s="210" t="str">
        <f t="shared" si="45"/>
        <v>6</v>
      </c>
      <c r="AF284" s="210" t="str">
        <f t="shared" si="45"/>
        <v>8</v>
      </c>
      <c r="AG284" s="210" t="str">
        <f t="shared" si="45"/>
        <v>1</v>
      </c>
      <c r="AH284" s="210" t="str">
        <f t="shared" si="44"/>
        <v>1</v>
      </c>
      <c r="AI284" s="210" t="str">
        <f t="shared" si="44"/>
        <v>2</v>
      </c>
      <c r="AJ284" s="210" t="str">
        <f t="shared" si="44"/>
        <v>2</v>
      </c>
      <c r="AK284" s="210" t="str">
        <f t="shared" si="44"/>
        <v>5</v>
      </c>
      <c r="AL284" s="210" t="str">
        <f t="shared" si="44"/>
        <v>2</v>
      </c>
      <c r="AM284" s="210" t="str">
        <f t="shared" si="44"/>
        <v>4</v>
      </c>
      <c r="AN284" s="210" t="str">
        <f t="shared" si="46"/>
        <v>6</v>
      </c>
      <c r="AO284" s="210" t="str">
        <f t="shared" si="46"/>
        <v>1</v>
      </c>
      <c r="AP284" s="210" t="str">
        <f t="shared" si="46"/>
        <v>1</v>
      </c>
      <c r="AQ284" s="210" t="str">
        <f t="shared" si="46"/>
        <v>1</v>
      </c>
      <c r="AR284" s="210" t="str">
        <f t="shared" si="46"/>
        <v>7</v>
      </c>
      <c r="AS284" s="210" t="str">
        <f t="shared" si="42"/>
        <v>9</v>
      </c>
      <c r="AT284" s="210" t="str">
        <f t="shared" si="42"/>
        <v>4</v>
      </c>
      <c r="AU284" s="210" t="str">
        <f t="shared" si="42"/>
        <v>1</v>
      </c>
      <c r="AV284" s="210" t="str">
        <f t="shared" si="42"/>
        <v>1</v>
      </c>
      <c r="AW284" s="210" t="str">
        <f t="shared" si="42"/>
        <v>1</v>
      </c>
      <c r="AX284" s="210" t="str">
        <f t="shared" si="43"/>
        <v>2</v>
      </c>
      <c r="AY284" s="210" t="str">
        <f t="shared" si="43"/>
        <v>1</v>
      </c>
      <c r="AZ284" s="210" t="str">
        <f t="shared" si="43"/>
        <v>8</v>
      </c>
      <c r="BA284" s="210" t="str">
        <f t="shared" si="39"/>
        <v>3</v>
      </c>
      <c r="BB284" s="208"/>
    </row>
    <row r="285" spans="1:54" x14ac:dyDescent="0.2">
      <c r="A285" s="205">
        <v>2015</v>
      </c>
      <c r="B285" s="206" t="s">
        <v>11</v>
      </c>
      <c r="C285" s="206">
        <v>552937</v>
      </c>
      <c r="D285" s="206">
        <v>9105</v>
      </c>
      <c r="E285" s="206">
        <v>9011</v>
      </c>
      <c r="F285" s="206">
        <v>15135</v>
      </c>
      <c r="G285" s="206">
        <v>17966</v>
      </c>
      <c r="H285" s="206">
        <v>18513</v>
      </c>
      <c r="I285" s="206">
        <v>48446</v>
      </c>
      <c r="J285" s="206">
        <v>27231</v>
      </c>
      <c r="K285" s="206">
        <v>38244</v>
      </c>
      <c r="L285" s="206">
        <v>59086</v>
      </c>
      <c r="M285" s="206">
        <v>105401</v>
      </c>
      <c r="N285" s="206">
        <v>120057</v>
      </c>
      <c r="O285" s="206">
        <v>20348</v>
      </c>
      <c r="P285" s="206">
        <v>6591</v>
      </c>
      <c r="Q285" s="206">
        <v>80467</v>
      </c>
      <c r="R285" s="206">
        <v>34689</v>
      </c>
      <c r="S285" s="206">
        <v>14999</v>
      </c>
      <c r="T285" s="206">
        <v>18276</v>
      </c>
      <c r="U285" s="206">
        <v>8844</v>
      </c>
      <c r="V285" s="206">
        <v>22748</v>
      </c>
      <c r="W285" s="206">
        <v>15760</v>
      </c>
      <c r="X285" s="206">
        <v>7849</v>
      </c>
      <c r="Y285" s="206">
        <v>321042</v>
      </c>
      <c r="Z285" s="206">
        <v>1572745</v>
      </c>
      <c r="AC285" s="205">
        <v>2015</v>
      </c>
      <c r="AD285" s="206" t="s">
        <v>11</v>
      </c>
      <c r="AE285" s="210" t="str">
        <f t="shared" si="45"/>
        <v>5</v>
      </c>
      <c r="AF285" s="210" t="str">
        <f t="shared" si="45"/>
        <v>9</v>
      </c>
      <c r="AG285" s="210" t="str">
        <f t="shared" si="45"/>
        <v>9</v>
      </c>
      <c r="AH285" s="210" t="str">
        <f t="shared" si="44"/>
        <v>1</v>
      </c>
      <c r="AI285" s="210" t="str">
        <f t="shared" si="44"/>
        <v>1</v>
      </c>
      <c r="AJ285" s="210" t="str">
        <f t="shared" si="44"/>
        <v>1</v>
      </c>
      <c r="AK285" s="210" t="str">
        <f t="shared" si="44"/>
        <v>4</v>
      </c>
      <c r="AL285" s="210" t="str">
        <f t="shared" si="44"/>
        <v>2</v>
      </c>
      <c r="AM285" s="210" t="str">
        <f t="shared" si="44"/>
        <v>3</v>
      </c>
      <c r="AN285" s="210" t="str">
        <f t="shared" si="46"/>
        <v>5</v>
      </c>
      <c r="AO285" s="210" t="str">
        <f t="shared" si="46"/>
        <v>1</v>
      </c>
      <c r="AP285" s="210" t="str">
        <f t="shared" si="46"/>
        <v>1</v>
      </c>
      <c r="AQ285" s="210" t="str">
        <f t="shared" si="46"/>
        <v>2</v>
      </c>
      <c r="AR285" s="210" t="str">
        <f t="shared" si="46"/>
        <v>6</v>
      </c>
      <c r="AS285" s="210" t="str">
        <f t="shared" si="42"/>
        <v>8</v>
      </c>
      <c r="AT285" s="210" t="str">
        <f t="shared" si="42"/>
        <v>3</v>
      </c>
      <c r="AU285" s="210" t="str">
        <f t="shared" si="42"/>
        <v>1</v>
      </c>
      <c r="AV285" s="210" t="str">
        <f t="shared" si="42"/>
        <v>1</v>
      </c>
      <c r="AW285" s="210" t="str">
        <f t="shared" si="42"/>
        <v>8</v>
      </c>
      <c r="AX285" s="210" t="str">
        <f t="shared" si="43"/>
        <v>2</v>
      </c>
      <c r="AY285" s="210" t="str">
        <f t="shared" si="43"/>
        <v>1</v>
      </c>
      <c r="AZ285" s="210" t="str">
        <f t="shared" si="43"/>
        <v>7</v>
      </c>
      <c r="BA285" s="210" t="str">
        <f t="shared" si="39"/>
        <v>3</v>
      </c>
      <c r="BB285" s="208"/>
    </row>
    <row r="286" spans="1:54" x14ac:dyDescent="0.2">
      <c r="A286" s="205">
        <v>2016</v>
      </c>
      <c r="B286" s="206" t="s">
        <v>12</v>
      </c>
      <c r="C286" s="206">
        <v>466578</v>
      </c>
      <c r="D286" s="206">
        <v>7509</v>
      </c>
      <c r="E286" s="206">
        <v>9213</v>
      </c>
      <c r="F286" s="206">
        <v>11799</v>
      </c>
      <c r="G286" s="206">
        <v>16893</v>
      </c>
      <c r="H286" s="206">
        <v>15733</v>
      </c>
      <c r="I286" s="206">
        <v>44247</v>
      </c>
      <c r="J286" s="206">
        <v>26143</v>
      </c>
      <c r="K286" s="206">
        <v>34888</v>
      </c>
      <c r="L286" s="206">
        <v>53806</v>
      </c>
      <c r="M286" s="206">
        <v>94209</v>
      </c>
      <c r="N286" s="206">
        <v>108414</v>
      </c>
      <c r="O286" s="206">
        <v>17300</v>
      </c>
      <c r="P286" s="206">
        <v>6363</v>
      </c>
      <c r="Q286" s="206">
        <v>71276</v>
      </c>
      <c r="R286" s="206">
        <v>32187</v>
      </c>
      <c r="S286" s="206">
        <v>15802</v>
      </c>
      <c r="T286" s="206">
        <v>13437</v>
      </c>
      <c r="U286" s="206">
        <v>10079</v>
      </c>
      <c r="V286" s="206">
        <v>22532</v>
      </c>
      <c r="W286" s="206">
        <v>15343</v>
      </c>
      <c r="X286" s="206">
        <v>5920</v>
      </c>
      <c r="Y286" s="206">
        <v>290243</v>
      </c>
      <c r="Z286" s="206">
        <v>1389914</v>
      </c>
      <c r="AC286" s="205">
        <v>2016</v>
      </c>
      <c r="AD286" s="206" t="s">
        <v>12</v>
      </c>
      <c r="AE286" s="210" t="str">
        <f t="shared" si="45"/>
        <v>4</v>
      </c>
      <c r="AF286" s="210" t="str">
        <f t="shared" si="45"/>
        <v>7</v>
      </c>
      <c r="AG286" s="210" t="str">
        <f t="shared" si="45"/>
        <v>9</v>
      </c>
      <c r="AH286" s="210" t="str">
        <f t="shared" si="44"/>
        <v>1</v>
      </c>
      <c r="AI286" s="210" t="str">
        <f t="shared" si="44"/>
        <v>1</v>
      </c>
      <c r="AJ286" s="210" t="str">
        <f t="shared" si="44"/>
        <v>1</v>
      </c>
      <c r="AK286" s="210" t="str">
        <f t="shared" si="44"/>
        <v>4</v>
      </c>
      <c r="AL286" s="210" t="str">
        <f t="shared" si="44"/>
        <v>2</v>
      </c>
      <c r="AM286" s="210" t="str">
        <f t="shared" si="44"/>
        <v>3</v>
      </c>
      <c r="AN286" s="210" t="str">
        <f t="shared" si="46"/>
        <v>5</v>
      </c>
      <c r="AO286" s="210" t="str">
        <f t="shared" si="46"/>
        <v>9</v>
      </c>
      <c r="AP286" s="210" t="str">
        <f t="shared" si="46"/>
        <v>1</v>
      </c>
      <c r="AQ286" s="210" t="str">
        <f t="shared" si="46"/>
        <v>1</v>
      </c>
      <c r="AR286" s="210" t="str">
        <f t="shared" si="46"/>
        <v>6</v>
      </c>
      <c r="AS286" s="210" t="str">
        <f t="shared" si="42"/>
        <v>7</v>
      </c>
      <c r="AT286" s="210" t="str">
        <f t="shared" si="42"/>
        <v>3</v>
      </c>
      <c r="AU286" s="210" t="str">
        <f t="shared" si="42"/>
        <v>1</v>
      </c>
      <c r="AV286" s="210" t="str">
        <f t="shared" si="42"/>
        <v>1</v>
      </c>
      <c r="AW286" s="210" t="str">
        <f t="shared" si="42"/>
        <v>1</v>
      </c>
      <c r="AX286" s="210" t="str">
        <f t="shared" si="43"/>
        <v>2</v>
      </c>
      <c r="AY286" s="210" t="str">
        <f t="shared" si="43"/>
        <v>1</v>
      </c>
      <c r="AZ286" s="210" t="str">
        <f t="shared" si="43"/>
        <v>5</v>
      </c>
      <c r="BA286" s="210" t="str">
        <f t="shared" si="39"/>
        <v>2</v>
      </c>
      <c r="BB286" s="208"/>
    </row>
    <row r="287" spans="1:54" x14ac:dyDescent="0.2">
      <c r="A287" s="205">
        <v>2016</v>
      </c>
      <c r="B287" s="206" t="s">
        <v>13</v>
      </c>
      <c r="C287" s="206">
        <v>488972</v>
      </c>
      <c r="D287" s="206">
        <v>6546</v>
      </c>
      <c r="E287" s="206">
        <v>10399</v>
      </c>
      <c r="F287" s="206">
        <v>12423</v>
      </c>
      <c r="G287" s="206">
        <v>18773</v>
      </c>
      <c r="H287" s="206">
        <v>17739</v>
      </c>
      <c r="I287" s="206">
        <v>49153</v>
      </c>
      <c r="J287" s="206">
        <v>27807</v>
      </c>
      <c r="K287" s="206">
        <v>37279</v>
      </c>
      <c r="L287" s="206">
        <v>52574</v>
      </c>
      <c r="M287" s="206">
        <v>102123</v>
      </c>
      <c r="N287" s="206">
        <v>113574</v>
      </c>
      <c r="O287" s="206">
        <v>18502</v>
      </c>
      <c r="P287" s="206">
        <v>5982</v>
      </c>
      <c r="Q287" s="206">
        <v>75466</v>
      </c>
      <c r="R287" s="206">
        <v>32008</v>
      </c>
      <c r="S287" s="206">
        <v>14373</v>
      </c>
      <c r="T287" s="206">
        <v>15061</v>
      </c>
      <c r="U287" s="206">
        <v>14740</v>
      </c>
      <c r="V287" s="206">
        <v>23405</v>
      </c>
      <c r="W287" s="206">
        <v>16550</v>
      </c>
      <c r="X287" s="206">
        <v>7254</v>
      </c>
      <c r="Y287" s="206">
        <v>293267</v>
      </c>
      <c r="Z287" s="206">
        <v>1453970</v>
      </c>
      <c r="AC287" s="205">
        <v>2016</v>
      </c>
      <c r="AD287" s="206" t="s">
        <v>13</v>
      </c>
      <c r="AE287" s="210" t="str">
        <f t="shared" si="45"/>
        <v>4</v>
      </c>
      <c r="AF287" s="210" t="str">
        <f t="shared" si="45"/>
        <v>6</v>
      </c>
      <c r="AG287" s="210" t="str">
        <f t="shared" si="45"/>
        <v>1</v>
      </c>
      <c r="AH287" s="210" t="str">
        <f t="shared" si="44"/>
        <v>1</v>
      </c>
      <c r="AI287" s="210" t="str">
        <f t="shared" si="44"/>
        <v>1</v>
      </c>
      <c r="AJ287" s="210" t="str">
        <f t="shared" si="44"/>
        <v>1</v>
      </c>
      <c r="AK287" s="210" t="str">
        <f t="shared" si="44"/>
        <v>4</v>
      </c>
      <c r="AL287" s="210" t="str">
        <f t="shared" si="44"/>
        <v>2</v>
      </c>
      <c r="AM287" s="210" t="str">
        <f t="shared" si="44"/>
        <v>3</v>
      </c>
      <c r="AN287" s="210" t="str">
        <f t="shared" si="46"/>
        <v>5</v>
      </c>
      <c r="AO287" s="210" t="str">
        <f t="shared" si="46"/>
        <v>1</v>
      </c>
      <c r="AP287" s="210" t="str">
        <f t="shared" si="46"/>
        <v>1</v>
      </c>
      <c r="AQ287" s="210" t="str">
        <f t="shared" si="46"/>
        <v>1</v>
      </c>
      <c r="AR287" s="210" t="str">
        <f t="shared" si="46"/>
        <v>5</v>
      </c>
      <c r="AS287" s="210" t="str">
        <f t="shared" si="42"/>
        <v>7</v>
      </c>
      <c r="AT287" s="210" t="str">
        <f t="shared" si="42"/>
        <v>3</v>
      </c>
      <c r="AU287" s="210" t="str">
        <f t="shared" si="42"/>
        <v>1</v>
      </c>
      <c r="AV287" s="210" t="str">
        <f t="shared" si="42"/>
        <v>1</v>
      </c>
      <c r="AW287" s="210" t="str">
        <f t="shared" si="42"/>
        <v>1</v>
      </c>
      <c r="AX287" s="210" t="str">
        <f t="shared" si="43"/>
        <v>2</v>
      </c>
      <c r="AY287" s="210" t="str">
        <f t="shared" si="43"/>
        <v>1</v>
      </c>
      <c r="AZ287" s="210" t="str">
        <f t="shared" si="43"/>
        <v>7</v>
      </c>
      <c r="BA287" s="210" t="str">
        <f t="shared" si="39"/>
        <v>2</v>
      </c>
      <c r="BB287" s="208"/>
    </row>
    <row r="288" spans="1:54" x14ac:dyDescent="0.2">
      <c r="A288" s="205">
        <v>2016</v>
      </c>
      <c r="B288" s="206" t="s">
        <v>14</v>
      </c>
      <c r="C288" s="206">
        <v>603974</v>
      </c>
      <c r="D288" s="206">
        <v>5261</v>
      </c>
      <c r="E288" s="206">
        <v>11722</v>
      </c>
      <c r="F288" s="206">
        <v>16974</v>
      </c>
      <c r="G288" s="206">
        <v>22803</v>
      </c>
      <c r="H288" s="206">
        <v>23234</v>
      </c>
      <c r="I288" s="206">
        <v>45596</v>
      </c>
      <c r="J288" s="206">
        <v>34938</v>
      </c>
      <c r="K288" s="206">
        <v>47087</v>
      </c>
      <c r="L288" s="206">
        <v>63662</v>
      </c>
      <c r="M288" s="206">
        <v>132120</v>
      </c>
      <c r="N288" s="206">
        <v>143772</v>
      </c>
      <c r="O288" s="206">
        <v>20499</v>
      </c>
      <c r="P288" s="206">
        <v>8495</v>
      </c>
      <c r="Q288" s="206">
        <v>97517</v>
      </c>
      <c r="R288" s="206">
        <v>40524</v>
      </c>
      <c r="S288" s="206">
        <v>20185</v>
      </c>
      <c r="T288" s="206">
        <v>20104</v>
      </c>
      <c r="U288" s="206">
        <v>18468</v>
      </c>
      <c r="V288" s="206">
        <v>28115</v>
      </c>
      <c r="W288" s="206">
        <v>19271</v>
      </c>
      <c r="X288" s="206">
        <v>11012</v>
      </c>
      <c r="Y288" s="206">
        <v>356764</v>
      </c>
      <c r="Z288" s="206">
        <v>1792097</v>
      </c>
      <c r="AC288" s="205">
        <v>2016</v>
      </c>
      <c r="AD288" s="206" t="s">
        <v>14</v>
      </c>
      <c r="AE288" s="210" t="str">
        <f t="shared" si="45"/>
        <v>6</v>
      </c>
      <c r="AF288" s="210" t="str">
        <f t="shared" si="45"/>
        <v>5</v>
      </c>
      <c r="AG288" s="210" t="str">
        <f t="shared" si="45"/>
        <v>1</v>
      </c>
      <c r="AH288" s="210" t="str">
        <f t="shared" si="44"/>
        <v>1</v>
      </c>
      <c r="AI288" s="210" t="str">
        <f t="shared" si="44"/>
        <v>2</v>
      </c>
      <c r="AJ288" s="210" t="str">
        <f t="shared" si="44"/>
        <v>2</v>
      </c>
      <c r="AK288" s="210" t="str">
        <f t="shared" si="44"/>
        <v>4</v>
      </c>
      <c r="AL288" s="210" t="str">
        <f t="shared" si="44"/>
        <v>3</v>
      </c>
      <c r="AM288" s="210" t="str">
        <f t="shared" si="44"/>
        <v>4</v>
      </c>
      <c r="AN288" s="210" t="str">
        <f t="shared" si="46"/>
        <v>6</v>
      </c>
      <c r="AO288" s="210" t="str">
        <f t="shared" si="46"/>
        <v>1</v>
      </c>
      <c r="AP288" s="210" t="str">
        <f t="shared" si="46"/>
        <v>1</v>
      </c>
      <c r="AQ288" s="210" t="str">
        <f t="shared" si="46"/>
        <v>2</v>
      </c>
      <c r="AR288" s="210" t="str">
        <f t="shared" si="46"/>
        <v>8</v>
      </c>
      <c r="AS288" s="210" t="str">
        <f t="shared" si="42"/>
        <v>9</v>
      </c>
      <c r="AT288" s="210" t="str">
        <f t="shared" si="42"/>
        <v>4</v>
      </c>
      <c r="AU288" s="210" t="str">
        <f t="shared" si="42"/>
        <v>2</v>
      </c>
      <c r="AV288" s="210" t="str">
        <f t="shared" si="42"/>
        <v>2</v>
      </c>
      <c r="AW288" s="210" t="str">
        <f t="shared" si="42"/>
        <v>1</v>
      </c>
      <c r="AX288" s="210" t="str">
        <f t="shared" si="43"/>
        <v>2</v>
      </c>
      <c r="AY288" s="210" t="str">
        <f t="shared" si="43"/>
        <v>1</v>
      </c>
      <c r="AZ288" s="210" t="str">
        <f t="shared" si="43"/>
        <v>1</v>
      </c>
      <c r="BA288" s="210" t="str">
        <f t="shared" si="39"/>
        <v>3</v>
      </c>
      <c r="BB288" s="208"/>
    </row>
    <row r="289" spans="1:54" x14ac:dyDescent="0.2">
      <c r="A289" s="205">
        <v>2016</v>
      </c>
      <c r="B289" s="206" t="s">
        <v>15</v>
      </c>
      <c r="C289" s="206">
        <v>622045</v>
      </c>
      <c r="D289" s="206">
        <v>10936</v>
      </c>
      <c r="E289" s="206">
        <v>13638</v>
      </c>
      <c r="F289" s="206">
        <v>18810</v>
      </c>
      <c r="G289" s="206">
        <v>24439</v>
      </c>
      <c r="H289" s="206">
        <v>19542</v>
      </c>
      <c r="I289" s="206">
        <v>58509</v>
      </c>
      <c r="J289" s="206">
        <v>33653</v>
      </c>
      <c r="K289" s="206">
        <v>47885</v>
      </c>
      <c r="L289" s="206">
        <v>67986</v>
      </c>
      <c r="M289" s="206">
        <v>128904</v>
      </c>
      <c r="N289" s="206">
        <v>136062</v>
      </c>
      <c r="O289" s="206">
        <v>20743</v>
      </c>
      <c r="P289" s="206">
        <v>5225</v>
      </c>
      <c r="Q289" s="206">
        <v>96457</v>
      </c>
      <c r="R289" s="206">
        <v>41870</v>
      </c>
      <c r="S289" s="206">
        <v>20620</v>
      </c>
      <c r="T289" s="206">
        <v>19740</v>
      </c>
      <c r="U289" s="206">
        <v>20772</v>
      </c>
      <c r="V289" s="206">
        <v>28922</v>
      </c>
      <c r="W289" s="206">
        <v>20890</v>
      </c>
      <c r="X289" s="206">
        <v>10176</v>
      </c>
      <c r="Y289" s="206">
        <v>336496</v>
      </c>
      <c r="Z289" s="206">
        <v>1804320</v>
      </c>
      <c r="AC289" s="205">
        <v>2016</v>
      </c>
      <c r="AD289" s="206" t="s">
        <v>15</v>
      </c>
      <c r="AE289" s="210" t="str">
        <f t="shared" si="45"/>
        <v>6</v>
      </c>
      <c r="AF289" s="210" t="str">
        <f t="shared" si="45"/>
        <v>1</v>
      </c>
      <c r="AG289" s="210" t="str">
        <f t="shared" si="45"/>
        <v>1</v>
      </c>
      <c r="AH289" s="210" t="str">
        <f t="shared" si="44"/>
        <v>1</v>
      </c>
      <c r="AI289" s="210" t="str">
        <f t="shared" si="44"/>
        <v>2</v>
      </c>
      <c r="AJ289" s="210" t="str">
        <f t="shared" si="44"/>
        <v>1</v>
      </c>
      <c r="AK289" s="210" t="str">
        <f t="shared" si="44"/>
        <v>5</v>
      </c>
      <c r="AL289" s="210" t="str">
        <f t="shared" si="44"/>
        <v>3</v>
      </c>
      <c r="AM289" s="210" t="str">
        <f t="shared" si="44"/>
        <v>4</v>
      </c>
      <c r="AN289" s="210" t="str">
        <f t="shared" si="46"/>
        <v>6</v>
      </c>
      <c r="AO289" s="210" t="str">
        <f t="shared" si="46"/>
        <v>1</v>
      </c>
      <c r="AP289" s="210" t="str">
        <f t="shared" si="46"/>
        <v>1</v>
      </c>
      <c r="AQ289" s="210" t="str">
        <f t="shared" si="46"/>
        <v>2</v>
      </c>
      <c r="AR289" s="210" t="str">
        <f t="shared" si="46"/>
        <v>5</v>
      </c>
      <c r="AS289" s="210" t="str">
        <f t="shared" si="42"/>
        <v>9</v>
      </c>
      <c r="AT289" s="210" t="str">
        <f t="shared" si="42"/>
        <v>4</v>
      </c>
      <c r="AU289" s="210" t="str">
        <f t="shared" si="42"/>
        <v>2</v>
      </c>
      <c r="AV289" s="210" t="str">
        <f t="shared" si="42"/>
        <v>1</v>
      </c>
      <c r="AW289" s="210" t="str">
        <f t="shared" si="42"/>
        <v>2</v>
      </c>
      <c r="AX289" s="210" t="str">
        <f t="shared" si="43"/>
        <v>2</v>
      </c>
      <c r="AY289" s="210" t="str">
        <f t="shared" si="43"/>
        <v>2</v>
      </c>
      <c r="AZ289" s="210" t="str">
        <f t="shared" si="43"/>
        <v>1</v>
      </c>
      <c r="BA289" s="210" t="str">
        <f t="shared" si="39"/>
        <v>3</v>
      </c>
      <c r="BB289" s="208"/>
    </row>
    <row r="290" spans="1:54" x14ac:dyDescent="0.2">
      <c r="A290" s="205">
        <v>2016</v>
      </c>
      <c r="B290" s="206" t="s">
        <v>4</v>
      </c>
      <c r="C290" s="206">
        <v>633272</v>
      </c>
      <c r="D290" s="206">
        <v>10452</v>
      </c>
      <c r="E290" s="206">
        <v>15105</v>
      </c>
      <c r="F290" s="206">
        <v>18434</v>
      </c>
      <c r="G290" s="206">
        <v>24076</v>
      </c>
      <c r="H290" s="206">
        <v>23021</v>
      </c>
      <c r="I290" s="206">
        <v>63083</v>
      </c>
      <c r="J290" s="206">
        <v>31373</v>
      </c>
      <c r="K290" s="206">
        <v>46621</v>
      </c>
      <c r="L290" s="206">
        <v>70870</v>
      </c>
      <c r="M290" s="206">
        <v>125477</v>
      </c>
      <c r="N290" s="206">
        <v>136791</v>
      </c>
      <c r="O290" s="206">
        <v>19606</v>
      </c>
      <c r="P290" s="206">
        <v>4456</v>
      </c>
      <c r="Q290" s="206">
        <v>94803</v>
      </c>
      <c r="R290" s="206">
        <v>41509</v>
      </c>
      <c r="S290" s="206">
        <v>20291</v>
      </c>
      <c r="T290" s="206">
        <v>17755</v>
      </c>
      <c r="U290" s="206">
        <v>18820</v>
      </c>
      <c r="V290" s="206">
        <v>28434</v>
      </c>
      <c r="W290" s="206">
        <v>21012</v>
      </c>
      <c r="X290" s="206">
        <v>9686</v>
      </c>
      <c r="Y290" s="206">
        <v>335886</v>
      </c>
      <c r="Z290" s="206">
        <v>1810833</v>
      </c>
      <c r="AC290" s="205">
        <v>2016</v>
      </c>
      <c r="AD290" s="206" t="s">
        <v>4</v>
      </c>
      <c r="AE290" s="210" t="str">
        <f t="shared" si="45"/>
        <v>6</v>
      </c>
      <c r="AF290" s="210" t="str">
        <f t="shared" si="45"/>
        <v>1</v>
      </c>
      <c r="AG290" s="210" t="str">
        <f t="shared" si="45"/>
        <v>1</v>
      </c>
      <c r="AH290" s="210" t="str">
        <f t="shared" si="44"/>
        <v>1</v>
      </c>
      <c r="AI290" s="210" t="str">
        <f t="shared" si="44"/>
        <v>2</v>
      </c>
      <c r="AJ290" s="210" t="str">
        <f t="shared" si="44"/>
        <v>2</v>
      </c>
      <c r="AK290" s="210" t="str">
        <f t="shared" si="44"/>
        <v>6</v>
      </c>
      <c r="AL290" s="210" t="str">
        <f t="shared" si="44"/>
        <v>3</v>
      </c>
      <c r="AM290" s="210" t="str">
        <f t="shared" si="44"/>
        <v>4</v>
      </c>
      <c r="AN290" s="210" t="str">
        <f t="shared" si="46"/>
        <v>7</v>
      </c>
      <c r="AO290" s="210" t="str">
        <f t="shared" si="46"/>
        <v>1</v>
      </c>
      <c r="AP290" s="210" t="str">
        <f t="shared" si="46"/>
        <v>1</v>
      </c>
      <c r="AQ290" s="210" t="str">
        <f t="shared" si="46"/>
        <v>1</v>
      </c>
      <c r="AR290" s="210" t="str">
        <f t="shared" si="46"/>
        <v>4</v>
      </c>
      <c r="AS290" s="210" t="str">
        <f t="shared" si="42"/>
        <v>9</v>
      </c>
      <c r="AT290" s="210" t="str">
        <f t="shared" si="42"/>
        <v>4</v>
      </c>
      <c r="AU290" s="210" t="str">
        <f t="shared" si="42"/>
        <v>2</v>
      </c>
      <c r="AV290" s="210" t="str">
        <f t="shared" si="42"/>
        <v>1</v>
      </c>
      <c r="AW290" s="210" t="str">
        <f t="shared" si="42"/>
        <v>1</v>
      </c>
      <c r="AX290" s="210" t="str">
        <f t="shared" si="43"/>
        <v>2</v>
      </c>
      <c r="AY290" s="210" t="str">
        <f t="shared" si="43"/>
        <v>2</v>
      </c>
      <c r="AZ290" s="210" t="str">
        <f t="shared" si="43"/>
        <v>9</v>
      </c>
      <c r="BA290" s="210" t="str">
        <f t="shared" si="39"/>
        <v>3</v>
      </c>
      <c r="BB290" s="208"/>
    </row>
    <row r="291" spans="1:54" x14ac:dyDescent="0.2">
      <c r="A291" s="205">
        <v>2016</v>
      </c>
      <c r="B291" s="206" t="s">
        <v>5</v>
      </c>
      <c r="C291" s="206">
        <v>593264</v>
      </c>
      <c r="D291" s="206">
        <v>11569</v>
      </c>
      <c r="E291" s="206">
        <v>11747</v>
      </c>
      <c r="F291" s="206">
        <v>17101</v>
      </c>
      <c r="G291" s="206">
        <v>22431</v>
      </c>
      <c r="H291" s="206">
        <v>21596</v>
      </c>
      <c r="I291" s="206">
        <v>53836</v>
      </c>
      <c r="J291" s="206">
        <v>29704</v>
      </c>
      <c r="K291" s="206">
        <v>42946</v>
      </c>
      <c r="L291" s="206">
        <v>63044</v>
      </c>
      <c r="M291" s="206">
        <v>118331</v>
      </c>
      <c r="N291" s="206">
        <v>125458</v>
      </c>
      <c r="O291" s="206">
        <v>18291</v>
      </c>
      <c r="P291" s="206">
        <v>2554</v>
      </c>
      <c r="Q291" s="206">
        <v>85732</v>
      </c>
      <c r="R291" s="206">
        <v>35198</v>
      </c>
      <c r="S291" s="206">
        <v>20939</v>
      </c>
      <c r="T291" s="206">
        <v>14817</v>
      </c>
      <c r="U291" s="206">
        <v>14728</v>
      </c>
      <c r="V291" s="206">
        <v>21677</v>
      </c>
      <c r="W291" s="206">
        <v>19446</v>
      </c>
      <c r="X291" s="206">
        <v>8882</v>
      </c>
      <c r="Y291" s="206">
        <v>324819</v>
      </c>
      <c r="Z291" s="206">
        <v>1678110</v>
      </c>
      <c r="AC291" s="205">
        <v>2016</v>
      </c>
      <c r="AD291" s="206" t="s">
        <v>5</v>
      </c>
      <c r="AE291" s="210" t="str">
        <f t="shared" si="45"/>
        <v>5</v>
      </c>
      <c r="AF291" s="210" t="str">
        <f t="shared" si="45"/>
        <v>1</v>
      </c>
      <c r="AG291" s="210" t="str">
        <f t="shared" si="45"/>
        <v>1</v>
      </c>
      <c r="AH291" s="210" t="str">
        <f t="shared" si="44"/>
        <v>1</v>
      </c>
      <c r="AI291" s="210" t="str">
        <f t="shared" si="44"/>
        <v>2</v>
      </c>
      <c r="AJ291" s="210" t="str">
        <f t="shared" si="44"/>
        <v>2</v>
      </c>
      <c r="AK291" s="210" t="str">
        <f t="shared" si="44"/>
        <v>5</v>
      </c>
      <c r="AL291" s="210" t="str">
        <f t="shared" si="44"/>
        <v>2</v>
      </c>
      <c r="AM291" s="210" t="str">
        <f t="shared" si="44"/>
        <v>4</v>
      </c>
      <c r="AN291" s="210" t="str">
        <f t="shared" si="46"/>
        <v>6</v>
      </c>
      <c r="AO291" s="210" t="str">
        <f t="shared" si="46"/>
        <v>1</v>
      </c>
      <c r="AP291" s="210" t="str">
        <f t="shared" si="46"/>
        <v>1</v>
      </c>
      <c r="AQ291" s="210" t="str">
        <f t="shared" si="46"/>
        <v>1</v>
      </c>
      <c r="AR291" s="210" t="str">
        <f t="shared" si="46"/>
        <v>2</v>
      </c>
      <c r="AS291" s="210" t="str">
        <f t="shared" si="42"/>
        <v>8</v>
      </c>
      <c r="AT291" s="210" t="str">
        <f t="shared" si="42"/>
        <v>3</v>
      </c>
      <c r="AU291" s="210" t="str">
        <f t="shared" si="42"/>
        <v>2</v>
      </c>
      <c r="AV291" s="210" t="str">
        <f t="shared" si="42"/>
        <v>1</v>
      </c>
      <c r="AW291" s="210" t="str">
        <f t="shared" si="42"/>
        <v>1</v>
      </c>
      <c r="AX291" s="210" t="str">
        <f t="shared" si="43"/>
        <v>2</v>
      </c>
      <c r="AY291" s="210" t="str">
        <f t="shared" si="43"/>
        <v>1</v>
      </c>
      <c r="AZ291" s="210" t="str">
        <f t="shared" si="43"/>
        <v>8</v>
      </c>
      <c r="BA291" s="210" t="str">
        <f t="shared" si="39"/>
        <v>3</v>
      </c>
      <c r="BB291" s="208"/>
    </row>
    <row r="292" spans="1:54" x14ac:dyDescent="0.2">
      <c r="A292" s="205">
        <v>2016</v>
      </c>
      <c r="B292" s="206" t="s">
        <v>6</v>
      </c>
      <c r="C292" s="206">
        <v>579907</v>
      </c>
      <c r="D292" s="206">
        <v>9128</v>
      </c>
      <c r="E292" s="206">
        <v>8540</v>
      </c>
      <c r="F292" s="206">
        <v>15198</v>
      </c>
      <c r="G292" s="206">
        <v>21168</v>
      </c>
      <c r="H292" s="206">
        <v>19427</v>
      </c>
      <c r="I292" s="206">
        <v>29119</v>
      </c>
      <c r="J292" s="206">
        <v>29104</v>
      </c>
      <c r="K292" s="206">
        <v>39646</v>
      </c>
      <c r="L292" s="206">
        <v>57512</v>
      </c>
      <c r="M292" s="206">
        <v>115957</v>
      </c>
      <c r="N292" s="206">
        <v>127269</v>
      </c>
      <c r="O292" s="206">
        <v>21965</v>
      </c>
      <c r="P292" s="206">
        <v>2644</v>
      </c>
      <c r="Q292" s="206">
        <v>75636</v>
      </c>
      <c r="R292" s="206">
        <v>35804</v>
      </c>
      <c r="S292" s="206">
        <v>18555</v>
      </c>
      <c r="T292" s="206">
        <v>13282</v>
      </c>
      <c r="U292" s="206">
        <v>13739</v>
      </c>
      <c r="V292" s="206">
        <v>19654</v>
      </c>
      <c r="W292" s="206">
        <v>16166</v>
      </c>
      <c r="X292" s="206">
        <v>7349</v>
      </c>
      <c r="Y292" s="206">
        <v>319617</v>
      </c>
      <c r="Z292" s="206">
        <v>1596386</v>
      </c>
      <c r="AC292" s="205">
        <v>2016</v>
      </c>
      <c r="AD292" s="206" t="s">
        <v>6</v>
      </c>
      <c r="AE292" s="210" t="str">
        <f t="shared" si="45"/>
        <v>5</v>
      </c>
      <c r="AF292" s="210" t="str">
        <f t="shared" si="45"/>
        <v>9</v>
      </c>
      <c r="AG292" s="210" t="str">
        <f t="shared" si="45"/>
        <v>8</v>
      </c>
      <c r="AH292" s="210" t="str">
        <f t="shared" si="44"/>
        <v>1</v>
      </c>
      <c r="AI292" s="210" t="str">
        <f t="shared" si="44"/>
        <v>2</v>
      </c>
      <c r="AJ292" s="210" t="str">
        <f t="shared" si="44"/>
        <v>1</v>
      </c>
      <c r="AK292" s="210" t="str">
        <f t="shared" si="44"/>
        <v>2</v>
      </c>
      <c r="AL292" s="210" t="str">
        <f t="shared" si="44"/>
        <v>2</v>
      </c>
      <c r="AM292" s="210" t="str">
        <f t="shared" si="44"/>
        <v>3</v>
      </c>
      <c r="AN292" s="210" t="str">
        <f t="shared" si="46"/>
        <v>5</v>
      </c>
      <c r="AO292" s="210" t="str">
        <f t="shared" si="46"/>
        <v>1</v>
      </c>
      <c r="AP292" s="210" t="str">
        <f t="shared" si="46"/>
        <v>1</v>
      </c>
      <c r="AQ292" s="210" t="str">
        <f t="shared" si="46"/>
        <v>2</v>
      </c>
      <c r="AR292" s="210" t="str">
        <f t="shared" si="46"/>
        <v>2</v>
      </c>
      <c r="AS292" s="210" t="str">
        <f t="shared" si="42"/>
        <v>7</v>
      </c>
      <c r="AT292" s="210" t="str">
        <f t="shared" si="42"/>
        <v>3</v>
      </c>
      <c r="AU292" s="210" t="str">
        <f t="shared" si="42"/>
        <v>1</v>
      </c>
      <c r="AV292" s="210" t="str">
        <f t="shared" si="42"/>
        <v>1</v>
      </c>
      <c r="AW292" s="210" t="str">
        <f t="shared" si="42"/>
        <v>1</v>
      </c>
      <c r="AX292" s="210" t="str">
        <f t="shared" si="43"/>
        <v>1</v>
      </c>
      <c r="AY292" s="210" t="str">
        <f t="shared" si="43"/>
        <v>1</v>
      </c>
      <c r="AZ292" s="210" t="str">
        <f t="shared" si="43"/>
        <v>7</v>
      </c>
      <c r="BA292" s="210" t="str">
        <f t="shared" si="39"/>
        <v>3</v>
      </c>
      <c r="BB292" s="208"/>
    </row>
    <row r="293" spans="1:54" x14ac:dyDescent="0.2">
      <c r="A293" s="205">
        <v>2016</v>
      </c>
      <c r="B293" s="206" t="s">
        <v>7</v>
      </c>
      <c r="C293" s="206">
        <v>658118</v>
      </c>
      <c r="D293" s="206">
        <v>12912</v>
      </c>
      <c r="E293" s="206">
        <v>15780</v>
      </c>
      <c r="F293" s="206">
        <v>18649</v>
      </c>
      <c r="G293" s="206">
        <v>24235</v>
      </c>
      <c r="H293" s="206">
        <v>23820</v>
      </c>
      <c r="I293" s="206">
        <v>67979</v>
      </c>
      <c r="J293" s="206">
        <v>32696</v>
      </c>
      <c r="K293" s="206">
        <v>48208</v>
      </c>
      <c r="L293" s="206">
        <v>71533</v>
      </c>
      <c r="M293" s="206">
        <v>130074</v>
      </c>
      <c r="N293" s="206">
        <v>147536</v>
      </c>
      <c r="O293" s="206">
        <v>27343</v>
      </c>
      <c r="P293" s="206">
        <v>2920</v>
      </c>
      <c r="Q293" s="206">
        <v>95212</v>
      </c>
      <c r="R293" s="206">
        <v>41959</v>
      </c>
      <c r="S293" s="206">
        <v>22097</v>
      </c>
      <c r="T293" s="206">
        <v>14656</v>
      </c>
      <c r="U293" s="206">
        <v>18616</v>
      </c>
      <c r="V293" s="206">
        <v>24705</v>
      </c>
      <c r="W293" s="206">
        <v>19967</v>
      </c>
      <c r="X293" s="206">
        <v>7209</v>
      </c>
      <c r="Y293" s="206">
        <v>360663</v>
      </c>
      <c r="Z293" s="206">
        <v>1886887</v>
      </c>
      <c r="AC293" s="205">
        <v>2016</v>
      </c>
      <c r="AD293" s="206" t="s">
        <v>7</v>
      </c>
      <c r="AE293" s="210" t="str">
        <f t="shared" si="45"/>
        <v>6</v>
      </c>
      <c r="AF293" s="210" t="str">
        <f t="shared" si="45"/>
        <v>1</v>
      </c>
      <c r="AG293" s="210" t="str">
        <f t="shared" si="45"/>
        <v>1</v>
      </c>
      <c r="AH293" s="210" t="str">
        <f t="shared" si="44"/>
        <v>1</v>
      </c>
      <c r="AI293" s="210" t="str">
        <f t="shared" si="44"/>
        <v>2</v>
      </c>
      <c r="AJ293" s="210" t="str">
        <f t="shared" si="44"/>
        <v>2</v>
      </c>
      <c r="AK293" s="210" t="str">
        <f t="shared" si="44"/>
        <v>6</v>
      </c>
      <c r="AL293" s="210" t="str">
        <f t="shared" si="44"/>
        <v>3</v>
      </c>
      <c r="AM293" s="210" t="str">
        <f t="shared" si="44"/>
        <v>4</v>
      </c>
      <c r="AN293" s="210" t="str">
        <f t="shared" si="46"/>
        <v>7</v>
      </c>
      <c r="AO293" s="210" t="str">
        <f t="shared" si="46"/>
        <v>1</v>
      </c>
      <c r="AP293" s="210" t="str">
        <f t="shared" si="46"/>
        <v>1</v>
      </c>
      <c r="AQ293" s="210" t="str">
        <f t="shared" si="46"/>
        <v>2</v>
      </c>
      <c r="AR293" s="210" t="str">
        <f t="shared" si="46"/>
        <v>2</v>
      </c>
      <c r="AS293" s="210" t="str">
        <f t="shared" si="42"/>
        <v>9</v>
      </c>
      <c r="AT293" s="210" t="str">
        <f t="shared" si="42"/>
        <v>4</v>
      </c>
      <c r="AU293" s="210" t="str">
        <f t="shared" si="42"/>
        <v>2</v>
      </c>
      <c r="AV293" s="210" t="str">
        <f t="shared" si="42"/>
        <v>1</v>
      </c>
      <c r="AW293" s="210" t="str">
        <f t="shared" si="42"/>
        <v>1</v>
      </c>
      <c r="AX293" s="210" t="str">
        <f t="shared" si="43"/>
        <v>2</v>
      </c>
      <c r="AY293" s="210" t="str">
        <f t="shared" si="43"/>
        <v>1</v>
      </c>
      <c r="AZ293" s="210" t="str">
        <f t="shared" si="43"/>
        <v>7</v>
      </c>
      <c r="BA293" s="210" t="str">
        <f t="shared" si="39"/>
        <v>3</v>
      </c>
      <c r="BB293" s="208"/>
    </row>
    <row r="294" spans="1:54" x14ac:dyDescent="0.2">
      <c r="A294" s="205">
        <v>2016</v>
      </c>
      <c r="B294" s="206" t="s">
        <v>8</v>
      </c>
      <c r="C294" s="206">
        <v>643932</v>
      </c>
      <c r="D294" s="206">
        <v>11739</v>
      </c>
      <c r="E294" s="206">
        <v>15747</v>
      </c>
      <c r="F294" s="206">
        <v>18864</v>
      </c>
      <c r="G294" s="206">
        <v>24608</v>
      </c>
      <c r="H294" s="206">
        <v>23328</v>
      </c>
      <c r="I294" s="206">
        <v>68247</v>
      </c>
      <c r="J294" s="206">
        <v>33304</v>
      </c>
      <c r="K294" s="206">
        <v>46719</v>
      </c>
      <c r="L294" s="206">
        <v>71720</v>
      </c>
      <c r="M294" s="206">
        <v>124551</v>
      </c>
      <c r="N294" s="206">
        <v>146356</v>
      </c>
      <c r="O294" s="206">
        <v>28147</v>
      </c>
      <c r="P294" s="206">
        <v>5004</v>
      </c>
      <c r="Q294" s="206">
        <v>94335</v>
      </c>
      <c r="R294" s="206">
        <v>41877</v>
      </c>
      <c r="S294" s="206">
        <v>20923</v>
      </c>
      <c r="T294" s="206">
        <v>14644</v>
      </c>
      <c r="U294" s="206">
        <v>18157</v>
      </c>
      <c r="V294" s="206">
        <v>26048</v>
      </c>
      <c r="W294" s="206">
        <v>20030</v>
      </c>
      <c r="X294" s="206">
        <v>9081</v>
      </c>
      <c r="Y294" s="206">
        <v>357972</v>
      </c>
      <c r="Z294" s="206">
        <v>1865333</v>
      </c>
      <c r="AC294" s="205">
        <v>2016</v>
      </c>
      <c r="AD294" s="206" t="s">
        <v>8</v>
      </c>
      <c r="AE294" s="210" t="str">
        <f t="shared" si="45"/>
        <v>6</v>
      </c>
      <c r="AF294" s="210" t="str">
        <f t="shared" si="45"/>
        <v>1</v>
      </c>
      <c r="AG294" s="210" t="str">
        <f t="shared" si="45"/>
        <v>1</v>
      </c>
      <c r="AH294" s="210" t="str">
        <f t="shared" si="44"/>
        <v>1</v>
      </c>
      <c r="AI294" s="210" t="str">
        <f t="shared" si="44"/>
        <v>2</v>
      </c>
      <c r="AJ294" s="210" t="str">
        <f t="shared" si="44"/>
        <v>2</v>
      </c>
      <c r="AK294" s="210" t="str">
        <f t="shared" si="44"/>
        <v>6</v>
      </c>
      <c r="AL294" s="210" t="str">
        <f t="shared" si="44"/>
        <v>3</v>
      </c>
      <c r="AM294" s="210" t="str">
        <f t="shared" si="44"/>
        <v>4</v>
      </c>
      <c r="AN294" s="210" t="str">
        <f t="shared" si="46"/>
        <v>7</v>
      </c>
      <c r="AO294" s="210" t="str">
        <f t="shared" si="46"/>
        <v>1</v>
      </c>
      <c r="AP294" s="210" t="str">
        <f t="shared" si="46"/>
        <v>1</v>
      </c>
      <c r="AQ294" s="210" t="str">
        <f t="shared" si="46"/>
        <v>2</v>
      </c>
      <c r="AR294" s="210" t="str">
        <f t="shared" si="46"/>
        <v>5</v>
      </c>
      <c r="AS294" s="210" t="str">
        <f t="shared" si="42"/>
        <v>9</v>
      </c>
      <c r="AT294" s="210" t="str">
        <f t="shared" si="42"/>
        <v>4</v>
      </c>
      <c r="AU294" s="210" t="str">
        <f t="shared" si="42"/>
        <v>2</v>
      </c>
      <c r="AV294" s="210" t="str">
        <f t="shared" si="42"/>
        <v>1</v>
      </c>
      <c r="AW294" s="210" t="str">
        <f t="shared" si="42"/>
        <v>1</v>
      </c>
      <c r="AX294" s="210" t="str">
        <f t="shared" si="43"/>
        <v>2</v>
      </c>
      <c r="AY294" s="210" t="str">
        <f t="shared" si="43"/>
        <v>2</v>
      </c>
      <c r="AZ294" s="210" t="str">
        <f t="shared" si="43"/>
        <v>9</v>
      </c>
      <c r="BA294" s="210" t="str">
        <f t="shared" si="39"/>
        <v>3</v>
      </c>
      <c r="BB294" s="208"/>
    </row>
    <row r="295" spans="1:54" x14ac:dyDescent="0.2">
      <c r="A295" s="205">
        <v>2016</v>
      </c>
      <c r="B295" s="206" t="s">
        <v>9</v>
      </c>
      <c r="C295" s="206">
        <v>616013</v>
      </c>
      <c r="D295" s="206">
        <v>11339</v>
      </c>
      <c r="E295" s="206">
        <v>12854</v>
      </c>
      <c r="F295" s="206">
        <v>17442</v>
      </c>
      <c r="G295" s="206">
        <v>23181</v>
      </c>
      <c r="H295" s="206">
        <v>22681</v>
      </c>
      <c r="I295" s="206">
        <v>61847</v>
      </c>
      <c r="J295" s="206">
        <v>31189</v>
      </c>
      <c r="K295" s="206">
        <v>44763</v>
      </c>
      <c r="L295" s="206">
        <v>66857</v>
      </c>
      <c r="M295" s="206">
        <v>118439</v>
      </c>
      <c r="N295" s="206">
        <v>141719</v>
      </c>
      <c r="O295" s="206">
        <v>26417</v>
      </c>
      <c r="P295" s="206">
        <v>5538</v>
      </c>
      <c r="Q295" s="206">
        <v>86258</v>
      </c>
      <c r="R295" s="206">
        <v>37506</v>
      </c>
      <c r="S295" s="206">
        <v>21478</v>
      </c>
      <c r="T295" s="206">
        <v>12853</v>
      </c>
      <c r="U295" s="206">
        <v>15042</v>
      </c>
      <c r="V295" s="206">
        <v>24155</v>
      </c>
      <c r="W295" s="206">
        <v>17335</v>
      </c>
      <c r="X295" s="206">
        <v>7086</v>
      </c>
      <c r="Y295" s="206">
        <v>348479</v>
      </c>
      <c r="Z295" s="206">
        <v>1770471</v>
      </c>
      <c r="AC295" s="205">
        <v>2016</v>
      </c>
      <c r="AD295" s="206" t="s">
        <v>9</v>
      </c>
      <c r="AE295" s="210" t="str">
        <f t="shared" si="45"/>
        <v>6</v>
      </c>
      <c r="AF295" s="210" t="str">
        <f t="shared" si="45"/>
        <v>1</v>
      </c>
      <c r="AG295" s="210" t="str">
        <f t="shared" si="45"/>
        <v>1</v>
      </c>
      <c r="AH295" s="210" t="str">
        <f t="shared" si="44"/>
        <v>1</v>
      </c>
      <c r="AI295" s="210" t="str">
        <f t="shared" si="44"/>
        <v>2</v>
      </c>
      <c r="AJ295" s="210" t="str">
        <f t="shared" si="44"/>
        <v>2</v>
      </c>
      <c r="AK295" s="210" t="str">
        <f t="shared" si="44"/>
        <v>6</v>
      </c>
      <c r="AL295" s="210" t="str">
        <f t="shared" si="44"/>
        <v>3</v>
      </c>
      <c r="AM295" s="210" t="str">
        <f t="shared" si="44"/>
        <v>4</v>
      </c>
      <c r="AN295" s="210" t="str">
        <f t="shared" si="46"/>
        <v>6</v>
      </c>
      <c r="AO295" s="210" t="str">
        <f t="shared" si="46"/>
        <v>1</v>
      </c>
      <c r="AP295" s="210" t="str">
        <f t="shared" si="46"/>
        <v>1</v>
      </c>
      <c r="AQ295" s="210" t="str">
        <f t="shared" si="46"/>
        <v>2</v>
      </c>
      <c r="AR295" s="210" t="str">
        <f t="shared" si="46"/>
        <v>5</v>
      </c>
      <c r="AS295" s="210" t="str">
        <f t="shared" si="42"/>
        <v>8</v>
      </c>
      <c r="AT295" s="210" t="str">
        <f t="shared" si="42"/>
        <v>3</v>
      </c>
      <c r="AU295" s="210" t="str">
        <f t="shared" si="42"/>
        <v>2</v>
      </c>
      <c r="AV295" s="210" t="str">
        <f t="shared" si="42"/>
        <v>1</v>
      </c>
      <c r="AW295" s="210" t="str">
        <f t="shared" si="42"/>
        <v>1</v>
      </c>
      <c r="AX295" s="210" t="str">
        <f t="shared" si="43"/>
        <v>2</v>
      </c>
      <c r="AY295" s="210" t="str">
        <f t="shared" si="43"/>
        <v>1</v>
      </c>
      <c r="AZ295" s="210" t="str">
        <f t="shared" si="43"/>
        <v>7</v>
      </c>
      <c r="BA295" s="210" t="str">
        <f t="shared" si="43"/>
        <v>3</v>
      </c>
      <c r="BB295" s="208"/>
    </row>
    <row r="296" spans="1:54" x14ac:dyDescent="0.2">
      <c r="A296" s="205">
        <v>2016</v>
      </c>
      <c r="B296" s="206" t="s">
        <v>10</v>
      </c>
      <c r="C296" s="206">
        <v>604355</v>
      </c>
      <c r="D296" s="206">
        <v>11464</v>
      </c>
      <c r="E296" s="206">
        <v>12770</v>
      </c>
      <c r="F296" s="206">
        <v>17204</v>
      </c>
      <c r="G296" s="206">
        <v>20525</v>
      </c>
      <c r="H296" s="206">
        <v>22869</v>
      </c>
      <c r="I296" s="206">
        <v>66066</v>
      </c>
      <c r="J296" s="206">
        <v>31208</v>
      </c>
      <c r="K296" s="206">
        <v>42303</v>
      </c>
      <c r="L296" s="206">
        <v>66547</v>
      </c>
      <c r="M296" s="206">
        <v>121023</v>
      </c>
      <c r="N296" s="206">
        <v>140022</v>
      </c>
      <c r="O296" s="206">
        <v>26331</v>
      </c>
      <c r="P296" s="206">
        <v>3976</v>
      </c>
      <c r="Q296" s="206">
        <v>90168</v>
      </c>
      <c r="R296" s="206">
        <v>39556</v>
      </c>
      <c r="S296" s="206">
        <v>23457</v>
      </c>
      <c r="T296" s="206">
        <v>14363</v>
      </c>
      <c r="U296" s="206">
        <v>16999</v>
      </c>
      <c r="V296" s="206">
        <v>22818</v>
      </c>
      <c r="W296" s="206">
        <v>19578</v>
      </c>
      <c r="X296" s="206">
        <v>8928</v>
      </c>
      <c r="Y296" s="206">
        <v>349530</v>
      </c>
      <c r="Z296" s="206">
        <v>1772060</v>
      </c>
      <c r="AC296" s="205">
        <v>2016</v>
      </c>
      <c r="AD296" s="206" t="s">
        <v>10</v>
      </c>
      <c r="AE296" s="210" t="str">
        <f t="shared" si="45"/>
        <v>6</v>
      </c>
      <c r="AF296" s="210" t="str">
        <f t="shared" si="45"/>
        <v>1</v>
      </c>
      <c r="AG296" s="210" t="str">
        <f t="shared" si="45"/>
        <v>1</v>
      </c>
      <c r="AH296" s="210" t="str">
        <f t="shared" si="44"/>
        <v>1</v>
      </c>
      <c r="AI296" s="210" t="str">
        <f t="shared" si="44"/>
        <v>2</v>
      </c>
      <c r="AJ296" s="210" t="str">
        <f t="shared" si="44"/>
        <v>2</v>
      </c>
      <c r="AK296" s="210" t="str">
        <f t="shared" si="44"/>
        <v>6</v>
      </c>
      <c r="AL296" s="210" t="str">
        <f t="shared" si="44"/>
        <v>3</v>
      </c>
      <c r="AM296" s="210" t="str">
        <f t="shared" si="44"/>
        <v>4</v>
      </c>
      <c r="AN296" s="210" t="str">
        <f t="shared" si="46"/>
        <v>6</v>
      </c>
      <c r="AO296" s="210" t="str">
        <f t="shared" si="46"/>
        <v>1</v>
      </c>
      <c r="AP296" s="210" t="str">
        <f t="shared" si="46"/>
        <v>1</v>
      </c>
      <c r="AQ296" s="210" t="str">
        <f t="shared" si="46"/>
        <v>2</v>
      </c>
      <c r="AR296" s="210" t="str">
        <f t="shared" si="46"/>
        <v>3</v>
      </c>
      <c r="AS296" s="210" t="str">
        <f t="shared" si="42"/>
        <v>9</v>
      </c>
      <c r="AT296" s="210" t="str">
        <f t="shared" si="42"/>
        <v>3</v>
      </c>
      <c r="AU296" s="210" t="str">
        <f t="shared" si="42"/>
        <v>2</v>
      </c>
      <c r="AV296" s="210" t="str">
        <f t="shared" si="42"/>
        <v>1</v>
      </c>
      <c r="AW296" s="210" t="str">
        <f t="shared" si="42"/>
        <v>1</v>
      </c>
      <c r="AX296" s="210" t="str">
        <f t="shared" si="43"/>
        <v>2</v>
      </c>
      <c r="AY296" s="210" t="str">
        <f t="shared" si="43"/>
        <v>1</v>
      </c>
      <c r="AZ296" s="210" t="str">
        <f t="shared" si="43"/>
        <v>8</v>
      </c>
      <c r="BA296" s="210" t="str">
        <f t="shared" si="43"/>
        <v>3</v>
      </c>
      <c r="BB296" s="208"/>
    </row>
    <row r="297" spans="1:54" x14ac:dyDescent="0.2">
      <c r="A297" s="205">
        <v>2016</v>
      </c>
      <c r="B297" s="206" t="s">
        <v>11</v>
      </c>
      <c r="C297" s="206">
        <v>557400</v>
      </c>
      <c r="D297" s="206">
        <v>8562</v>
      </c>
      <c r="E297" s="206">
        <v>9340</v>
      </c>
      <c r="F297" s="206">
        <v>15191</v>
      </c>
      <c r="G297" s="206">
        <v>20079</v>
      </c>
      <c r="H297" s="206">
        <v>19105</v>
      </c>
      <c r="I297" s="206">
        <v>59747</v>
      </c>
      <c r="J297" s="206">
        <v>29105</v>
      </c>
      <c r="K297" s="206">
        <v>37882</v>
      </c>
      <c r="L297" s="206">
        <v>62885</v>
      </c>
      <c r="M297" s="206">
        <v>115634</v>
      </c>
      <c r="N297" s="206">
        <v>126363</v>
      </c>
      <c r="O297" s="206">
        <v>24631</v>
      </c>
      <c r="P297" s="206">
        <v>5017</v>
      </c>
      <c r="Q297" s="206">
        <v>74525</v>
      </c>
      <c r="R297" s="206">
        <v>36048</v>
      </c>
      <c r="S297" s="206">
        <v>19341</v>
      </c>
      <c r="T297" s="206">
        <v>13254</v>
      </c>
      <c r="U297" s="206">
        <v>16188</v>
      </c>
      <c r="V297" s="206">
        <v>21712</v>
      </c>
      <c r="W297" s="206">
        <v>11897</v>
      </c>
      <c r="X297" s="206">
        <v>6728</v>
      </c>
      <c r="Y297" s="206">
        <v>329767</v>
      </c>
      <c r="Z297" s="206">
        <v>1620401</v>
      </c>
      <c r="AC297" s="205">
        <v>2016</v>
      </c>
      <c r="AD297" s="206" t="s">
        <v>11</v>
      </c>
      <c r="AE297" s="210" t="str">
        <f t="shared" si="45"/>
        <v>5</v>
      </c>
      <c r="AF297" s="210" t="str">
        <f t="shared" si="45"/>
        <v>8</v>
      </c>
      <c r="AG297" s="210" t="str">
        <f t="shared" si="45"/>
        <v>9</v>
      </c>
      <c r="AH297" s="210" t="str">
        <f t="shared" si="44"/>
        <v>1</v>
      </c>
      <c r="AI297" s="210" t="str">
        <f t="shared" si="44"/>
        <v>2</v>
      </c>
      <c r="AJ297" s="210" t="str">
        <f t="shared" si="44"/>
        <v>1</v>
      </c>
      <c r="AK297" s="210" t="str">
        <f t="shared" si="44"/>
        <v>5</v>
      </c>
      <c r="AL297" s="210" t="str">
        <f t="shared" si="44"/>
        <v>2</v>
      </c>
      <c r="AM297" s="210" t="str">
        <f t="shared" si="44"/>
        <v>3</v>
      </c>
      <c r="AN297" s="210" t="str">
        <f t="shared" si="46"/>
        <v>6</v>
      </c>
      <c r="AO297" s="210" t="str">
        <f t="shared" si="46"/>
        <v>1</v>
      </c>
      <c r="AP297" s="210" t="str">
        <f t="shared" si="46"/>
        <v>1</v>
      </c>
      <c r="AQ297" s="210" t="str">
        <f t="shared" si="46"/>
        <v>2</v>
      </c>
      <c r="AR297" s="210" t="str">
        <f t="shared" si="46"/>
        <v>5</v>
      </c>
      <c r="AS297" s="210" t="str">
        <f t="shared" si="42"/>
        <v>7</v>
      </c>
      <c r="AT297" s="210" t="str">
        <f t="shared" si="42"/>
        <v>3</v>
      </c>
      <c r="AU297" s="210" t="str">
        <f t="shared" si="42"/>
        <v>1</v>
      </c>
      <c r="AV297" s="210" t="str">
        <f t="shared" si="42"/>
        <v>1</v>
      </c>
      <c r="AW297" s="210" t="str">
        <f t="shared" si="42"/>
        <v>1</v>
      </c>
      <c r="AX297" s="210" t="str">
        <f t="shared" si="43"/>
        <v>2</v>
      </c>
      <c r="AY297" s="210" t="str">
        <f t="shared" si="43"/>
        <v>1</v>
      </c>
      <c r="AZ297" s="210" t="str">
        <f t="shared" si="43"/>
        <v>6</v>
      </c>
      <c r="BA297" s="210" t="str">
        <f t="shared" si="43"/>
        <v>3</v>
      </c>
      <c r="BB297" s="208"/>
    </row>
    <row r="298" spans="1:54" x14ac:dyDescent="0.2">
      <c r="A298" s="205">
        <v>2017</v>
      </c>
      <c r="B298" s="206" t="s">
        <v>12</v>
      </c>
      <c r="C298" s="206">
        <v>499088</v>
      </c>
      <c r="D298" s="206">
        <v>6138</v>
      </c>
      <c r="E298" s="206">
        <v>8392</v>
      </c>
      <c r="F298" s="206">
        <v>13206</v>
      </c>
      <c r="G298" s="206">
        <v>16790</v>
      </c>
      <c r="H298" s="206">
        <v>15857</v>
      </c>
      <c r="I298" s="206">
        <v>46525</v>
      </c>
      <c r="J298" s="206">
        <v>26032</v>
      </c>
      <c r="K298" s="206">
        <v>33332</v>
      </c>
      <c r="L298" s="206">
        <v>55553</v>
      </c>
      <c r="M298" s="206">
        <v>99807</v>
      </c>
      <c r="N298" s="206">
        <v>115572</v>
      </c>
      <c r="O298" s="206">
        <v>23869</v>
      </c>
      <c r="P298" s="206">
        <v>5549</v>
      </c>
      <c r="Q298" s="206">
        <v>75207</v>
      </c>
      <c r="R298" s="206">
        <v>32594</v>
      </c>
      <c r="S298" s="206">
        <v>17894</v>
      </c>
      <c r="T298" s="206">
        <v>10359</v>
      </c>
      <c r="U298" s="206">
        <v>12930</v>
      </c>
      <c r="V298" s="206">
        <v>19948</v>
      </c>
      <c r="W298" s="206">
        <v>13841</v>
      </c>
      <c r="X298" s="206">
        <v>5686</v>
      </c>
      <c r="Y298" s="206">
        <v>302036</v>
      </c>
      <c r="Z298" s="206">
        <v>1456205</v>
      </c>
      <c r="AC298" s="205">
        <v>2017</v>
      </c>
      <c r="AD298" s="206" t="s">
        <v>12</v>
      </c>
      <c r="AE298" s="210" t="str">
        <f t="shared" si="45"/>
        <v>4</v>
      </c>
      <c r="AF298" s="210" t="str">
        <f t="shared" si="45"/>
        <v>6</v>
      </c>
      <c r="AG298" s="210" t="str">
        <f t="shared" si="45"/>
        <v>8</v>
      </c>
      <c r="AH298" s="210" t="str">
        <f t="shared" si="44"/>
        <v>1</v>
      </c>
      <c r="AI298" s="210" t="str">
        <f t="shared" si="44"/>
        <v>1</v>
      </c>
      <c r="AJ298" s="210" t="str">
        <f t="shared" si="44"/>
        <v>1</v>
      </c>
      <c r="AK298" s="210" t="str">
        <f t="shared" si="44"/>
        <v>4</v>
      </c>
      <c r="AL298" s="210" t="str">
        <f t="shared" si="44"/>
        <v>2</v>
      </c>
      <c r="AM298" s="210" t="str">
        <f t="shared" si="44"/>
        <v>3</v>
      </c>
      <c r="AN298" s="210" t="str">
        <f t="shared" si="46"/>
        <v>5</v>
      </c>
      <c r="AO298" s="210" t="str">
        <f t="shared" si="46"/>
        <v>9</v>
      </c>
      <c r="AP298" s="210" t="str">
        <f t="shared" si="46"/>
        <v>1</v>
      </c>
      <c r="AQ298" s="210" t="str">
        <f t="shared" si="46"/>
        <v>2</v>
      </c>
      <c r="AR298" s="210" t="str">
        <f t="shared" si="46"/>
        <v>5</v>
      </c>
      <c r="AS298" s="210" t="str">
        <f t="shared" si="42"/>
        <v>7</v>
      </c>
      <c r="AT298" s="210" t="str">
        <f t="shared" si="42"/>
        <v>3</v>
      </c>
      <c r="AU298" s="210" t="str">
        <f t="shared" si="42"/>
        <v>1</v>
      </c>
      <c r="AV298" s="210" t="str">
        <f t="shared" si="42"/>
        <v>1</v>
      </c>
      <c r="AW298" s="210" t="str">
        <f t="shared" si="42"/>
        <v>1</v>
      </c>
      <c r="AX298" s="210" t="str">
        <f t="shared" si="43"/>
        <v>1</v>
      </c>
      <c r="AY298" s="210" t="str">
        <f t="shared" si="43"/>
        <v>1</v>
      </c>
      <c r="AZ298" s="210" t="str">
        <f t="shared" si="43"/>
        <v>5</v>
      </c>
      <c r="BA298" s="210" t="str">
        <f t="shared" si="43"/>
        <v>3</v>
      </c>
      <c r="BB298" s="208"/>
    </row>
    <row r="299" spans="1:54" x14ac:dyDescent="0.2">
      <c r="A299" s="205">
        <v>2017</v>
      </c>
      <c r="B299" s="206" t="s">
        <v>13</v>
      </c>
      <c r="C299" s="206">
        <v>454290</v>
      </c>
      <c r="D299" s="206">
        <v>5429</v>
      </c>
      <c r="E299" s="206">
        <v>9107</v>
      </c>
      <c r="F299" s="206">
        <v>10576</v>
      </c>
      <c r="G299" s="206">
        <v>15715</v>
      </c>
      <c r="H299" s="206">
        <v>14268</v>
      </c>
      <c r="I299" s="206">
        <v>26100</v>
      </c>
      <c r="J299" s="206">
        <v>25056</v>
      </c>
      <c r="K299" s="206">
        <v>30512</v>
      </c>
      <c r="L299" s="206">
        <v>49820</v>
      </c>
      <c r="M299" s="206">
        <v>93951</v>
      </c>
      <c r="N299" s="206">
        <v>105404</v>
      </c>
      <c r="O299" s="206">
        <v>19277</v>
      </c>
      <c r="P299" s="206">
        <v>3512</v>
      </c>
      <c r="Q299" s="206">
        <v>70806</v>
      </c>
      <c r="R299" s="206">
        <v>29149</v>
      </c>
      <c r="S299" s="206">
        <v>16390</v>
      </c>
      <c r="T299" s="206">
        <v>11322</v>
      </c>
      <c r="U299" s="206">
        <v>11867</v>
      </c>
      <c r="V299" s="206">
        <v>18738</v>
      </c>
      <c r="W299" s="206">
        <v>12420</v>
      </c>
      <c r="X299" s="206">
        <v>5408</v>
      </c>
      <c r="Y299" s="206">
        <v>275703</v>
      </c>
      <c r="Z299" s="206">
        <v>1314820</v>
      </c>
      <c r="AC299" s="205">
        <v>2017</v>
      </c>
      <c r="AD299" s="206" t="s">
        <v>13</v>
      </c>
      <c r="AE299" s="210" t="str">
        <f t="shared" si="45"/>
        <v>4</v>
      </c>
      <c r="AF299" s="210" t="str">
        <f t="shared" si="45"/>
        <v>5</v>
      </c>
      <c r="AG299" s="210" t="str">
        <f t="shared" si="45"/>
        <v>9</v>
      </c>
      <c r="AH299" s="210" t="str">
        <f t="shared" si="44"/>
        <v>1</v>
      </c>
      <c r="AI299" s="210" t="str">
        <f t="shared" si="44"/>
        <v>1</v>
      </c>
      <c r="AJ299" s="210" t="str">
        <f t="shared" si="44"/>
        <v>1</v>
      </c>
      <c r="AK299" s="210" t="str">
        <f t="shared" si="44"/>
        <v>2</v>
      </c>
      <c r="AL299" s="210" t="str">
        <f t="shared" si="44"/>
        <v>2</v>
      </c>
      <c r="AM299" s="210" t="str">
        <f t="shared" si="44"/>
        <v>3</v>
      </c>
      <c r="AN299" s="210" t="str">
        <f t="shared" si="46"/>
        <v>4</v>
      </c>
      <c r="AO299" s="210" t="str">
        <f t="shared" si="46"/>
        <v>9</v>
      </c>
      <c r="AP299" s="210" t="str">
        <f t="shared" si="46"/>
        <v>1</v>
      </c>
      <c r="AQ299" s="210" t="str">
        <f t="shared" si="46"/>
        <v>1</v>
      </c>
      <c r="AR299" s="210" t="str">
        <f t="shared" si="46"/>
        <v>3</v>
      </c>
      <c r="AS299" s="210" t="str">
        <f t="shared" si="42"/>
        <v>7</v>
      </c>
      <c r="AT299" s="210" t="str">
        <f t="shared" si="42"/>
        <v>2</v>
      </c>
      <c r="AU299" s="210" t="str">
        <f t="shared" si="42"/>
        <v>1</v>
      </c>
      <c r="AV299" s="210" t="str">
        <f t="shared" si="42"/>
        <v>1</v>
      </c>
      <c r="AW299" s="210" t="str">
        <f t="shared" si="42"/>
        <v>1</v>
      </c>
      <c r="AX299" s="210" t="str">
        <f t="shared" si="43"/>
        <v>1</v>
      </c>
      <c r="AY299" s="210" t="str">
        <f t="shared" si="43"/>
        <v>1</v>
      </c>
      <c r="AZ299" s="210" t="str">
        <f t="shared" si="43"/>
        <v>5</v>
      </c>
      <c r="BA299" s="210" t="str">
        <f t="shared" si="43"/>
        <v>2</v>
      </c>
      <c r="BB299" s="208"/>
    </row>
    <row r="300" spans="1:54" x14ac:dyDescent="0.2">
      <c r="A300" s="205">
        <v>2017</v>
      </c>
      <c r="B300" s="206" t="s">
        <v>14</v>
      </c>
      <c r="C300" s="206">
        <v>620646</v>
      </c>
      <c r="D300" s="206">
        <v>6576</v>
      </c>
      <c r="E300" s="206">
        <v>11838</v>
      </c>
      <c r="F300" s="206">
        <v>17055</v>
      </c>
      <c r="G300" s="206">
        <v>23248</v>
      </c>
      <c r="H300" s="206">
        <v>20891</v>
      </c>
      <c r="I300" s="206">
        <v>61671</v>
      </c>
      <c r="J300" s="206">
        <v>33645</v>
      </c>
      <c r="K300" s="206">
        <v>40548</v>
      </c>
      <c r="L300" s="206">
        <v>66438</v>
      </c>
      <c r="M300" s="206">
        <v>124994</v>
      </c>
      <c r="N300" s="206">
        <v>134892</v>
      </c>
      <c r="O300" s="206">
        <v>26477</v>
      </c>
      <c r="P300" s="206">
        <v>6201</v>
      </c>
      <c r="Q300" s="206">
        <v>94100</v>
      </c>
      <c r="R300" s="206">
        <v>36401</v>
      </c>
      <c r="S300" s="206">
        <v>21630</v>
      </c>
      <c r="T300" s="206">
        <v>17487</v>
      </c>
      <c r="U300" s="206">
        <v>17737</v>
      </c>
      <c r="V300" s="206">
        <v>26927</v>
      </c>
      <c r="W300" s="206">
        <v>17946</v>
      </c>
      <c r="X300" s="206">
        <v>8050</v>
      </c>
      <c r="Y300" s="206">
        <v>365009</v>
      </c>
      <c r="Z300" s="206">
        <v>1800407</v>
      </c>
      <c r="AC300" s="205">
        <v>2017</v>
      </c>
      <c r="AD300" s="206" t="s">
        <v>14</v>
      </c>
      <c r="AE300" s="210" t="str">
        <f t="shared" si="45"/>
        <v>6</v>
      </c>
      <c r="AF300" s="210" t="str">
        <f t="shared" si="45"/>
        <v>6</v>
      </c>
      <c r="AG300" s="210" t="str">
        <f t="shared" si="45"/>
        <v>1</v>
      </c>
      <c r="AH300" s="210" t="str">
        <f t="shared" si="44"/>
        <v>1</v>
      </c>
      <c r="AI300" s="210" t="str">
        <f t="shared" si="44"/>
        <v>2</v>
      </c>
      <c r="AJ300" s="210" t="str">
        <f t="shared" si="44"/>
        <v>2</v>
      </c>
      <c r="AK300" s="210" t="str">
        <f t="shared" si="44"/>
        <v>6</v>
      </c>
      <c r="AL300" s="210" t="str">
        <f t="shared" si="44"/>
        <v>3</v>
      </c>
      <c r="AM300" s="210" t="str">
        <f t="shared" si="44"/>
        <v>4</v>
      </c>
      <c r="AN300" s="210" t="str">
        <f t="shared" si="46"/>
        <v>6</v>
      </c>
      <c r="AO300" s="210" t="str">
        <f t="shared" si="46"/>
        <v>1</v>
      </c>
      <c r="AP300" s="210" t="str">
        <f t="shared" si="46"/>
        <v>1</v>
      </c>
      <c r="AQ300" s="210" t="str">
        <f t="shared" si="46"/>
        <v>2</v>
      </c>
      <c r="AR300" s="210" t="str">
        <f t="shared" si="46"/>
        <v>6</v>
      </c>
      <c r="AS300" s="210" t="str">
        <f t="shared" si="42"/>
        <v>9</v>
      </c>
      <c r="AT300" s="210" t="str">
        <f t="shared" si="42"/>
        <v>3</v>
      </c>
      <c r="AU300" s="210" t="str">
        <f t="shared" si="42"/>
        <v>2</v>
      </c>
      <c r="AV300" s="210" t="str">
        <f t="shared" si="42"/>
        <v>1</v>
      </c>
      <c r="AW300" s="210" t="str">
        <f t="shared" si="42"/>
        <v>1</v>
      </c>
      <c r="AX300" s="210" t="str">
        <f t="shared" si="43"/>
        <v>2</v>
      </c>
      <c r="AY300" s="210" t="str">
        <f t="shared" si="43"/>
        <v>1</v>
      </c>
      <c r="AZ300" s="210" t="str">
        <f t="shared" si="43"/>
        <v>8</v>
      </c>
      <c r="BA300" s="210" t="str">
        <f t="shared" si="43"/>
        <v>3</v>
      </c>
      <c r="BB300" s="208"/>
    </row>
    <row r="301" spans="1:54" x14ac:dyDescent="0.2">
      <c r="A301" s="205">
        <v>2017</v>
      </c>
      <c r="B301" s="206" t="s">
        <v>15</v>
      </c>
      <c r="C301" s="206">
        <v>556606</v>
      </c>
      <c r="D301" s="206">
        <v>7243</v>
      </c>
      <c r="E301" s="206">
        <v>12210</v>
      </c>
      <c r="F301" s="206">
        <v>14816</v>
      </c>
      <c r="G301" s="206">
        <v>19857</v>
      </c>
      <c r="H301" s="206">
        <v>18375</v>
      </c>
      <c r="I301" s="206">
        <v>50883</v>
      </c>
      <c r="J301" s="206">
        <v>29051</v>
      </c>
      <c r="K301" s="206">
        <v>38396</v>
      </c>
      <c r="L301" s="206">
        <v>60835</v>
      </c>
      <c r="M301" s="206">
        <v>113672</v>
      </c>
      <c r="N301" s="206">
        <v>130019</v>
      </c>
      <c r="O301" s="206">
        <v>25000</v>
      </c>
      <c r="P301" s="206">
        <v>6101</v>
      </c>
      <c r="Q301" s="206">
        <v>88323</v>
      </c>
      <c r="R301" s="206">
        <v>36340</v>
      </c>
      <c r="S301" s="206">
        <v>18889</v>
      </c>
      <c r="T301" s="206">
        <v>15533</v>
      </c>
      <c r="U301" s="206">
        <v>16487</v>
      </c>
      <c r="V301" s="206">
        <v>22694</v>
      </c>
      <c r="W301" s="206">
        <v>15697</v>
      </c>
      <c r="X301" s="206">
        <v>7385</v>
      </c>
      <c r="Y301" s="206">
        <v>322227</v>
      </c>
      <c r="Z301" s="206">
        <v>1626639</v>
      </c>
      <c r="AC301" s="205">
        <v>2017</v>
      </c>
      <c r="AD301" s="206" t="s">
        <v>15</v>
      </c>
      <c r="AE301" s="210" t="str">
        <f t="shared" si="45"/>
        <v>5</v>
      </c>
      <c r="AF301" s="210" t="str">
        <f t="shared" si="45"/>
        <v>7</v>
      </c>
      <c r="AG301" s="210" t="str">
        <f t="shared" si="45"/>
        <v>1</v>
      </c>
      <c r="AH301" s="210" t="str">
        <f t="shared" si="44"/>
        <v>1</v>
      </c>
      <c r="AI301" s="210" t="str">
        <f t="shared" si="44"/>
        <v>1</v>
      </c>
      <c r="AJ301" s="210" t="str">
        <f t="shared" si="44"/>
        <v>1</v>
      </c>
      <c r="AK301" s="210" t="str">
        <f t="shared" si="44"/>
        <v>5</v>
      </c>
      <c r="AL301" s="210" t="str">
        <f t="shared" si="44"/>
        <v>2</v>
      </c>
      <c r="AM301" s="210" t="str">
        <f t="shared" si="44"/>
        <v>3</v>
      </c>
      <c r="AN301" s="210" t="str">
        <f t="shared" si="46"/>
        <v>6</v>
      </c>
      <c r="AO301" s="210" t="str">
        <f t="shared" si="46"/>
        <v>1</v>
      </c>
      <c r="AP301" s="210" t="str">
        <f t="shared" si="46"/>
        <v>1</v>
      </c>
      <c r="AQ301" s="210" t="str">
        <f t="shared" si="46"/>
        <v>2</v>
      </c>
      <c r="AR301" s="210" t="str">
        <f t="shared" si="46"/>
        <v>6</v>
      </c>
      <c r="AS301" s="210" t="str">
        <f t="shared" si="42"/>
        <v>8</v>
      </c>
      <c r="AT301" s="210" t="str">
        <f t="shared" si="42"/>
        <v>3</v>
      </c>
      <c r="AU301" s="210" t="str">
        <f t="shared" si="42"/>
        <v>1</v>
      </c>
      <c r="AV301" s="210" t="str">
        <f t="shared" si="42"/>
        <v>1</v>
      </c>
      <c r="AW301" s="210" t="str">
        <f t="shared" si="42"/>
        <v>1</v>
      </c>
      <c r="AX301" s="210" t="str">
        <f t="shared" si="43"/>
        <v>2</v>
      </c>
      <c r="AY301" s="210" t="str">
        <f t="shared" si="43"/>
        <v>1</v>
      </c>
      <c r="AZ301" s="210" t="str">
        <f t="shared" si="43"/>
        <v>7</v>
      </c>
      <c r="BA301" s="210" t="str">
        <f t="shared" si="43"/>
        <v>3</v>
      </c>
      <c r="BB301" s="208"/>
    </row>
    <row r="302" spans="1:54" x14ac:dyDescent="0.2">
      <c r="A302" s="205">
        <v>2017</v>
      </c>
      <c r="B302" s="206" t="s">
        <v>4</v>
      </c>
      <c r="C302" s="206">
        <v>637864</v>
      </c>
      <c r="D302" s="206">
        <v>8564</v>
      </c>
      <c r="E302" s="206">
        <v>13268</v>
      </c>
      <c r="F302" s="206">
        <v>16813</v>
      </c>
      <c r="G302" s="206">
        <v>22797</v>
      </c>
      <c r="H302" s="206">
        <v>20817</v>
      </c>
      <c r="I302" s="206">
        <v>88419</v>
      </c>
      <c r="J302" s="206">
        <v>30829</v>
      </c>
      <c r="K302" s="206">
        <v>60140</v>
      </c>
      <c r="L302" s="206">
        <v>66894</v>
      </c>
      <c r="M302" s="206">
        <v>123609</v>
      </c>
      <c r="N302" s="206">
        <v>142286</v>
      </c>
      <c r="O302" s="206">
        <v>26571</v>
      </c>
      <c r="P302" s="206">
        <v>6819</v>
      </c>
      <c r="Q302" s="206">
        <v>120188</v>
      </c>
      <c r="R302" s="206">
        <v>42547</v>
      </c>
      <c r="S302" s="206">
        <v>21087</v>
      </c>
      <c r="T302" s="206">
        <v>18666</v>
      </c>
      <c r="U302" s="206">
        <v>18419</v>
      </c>
      <c r="V302" s="206">
        <v>26430</v>
      </c>
      <c r="W302" s="206">
        <v>18436</v>
      </c>
      <c r="X302" s="206">
        <v>8715</v>
      </c>
      <c r="Y302" s="206">
        <v>351465</v>
      </c>
      <c r="Z302" s="206">
        <v>1891643</v>
      </c>
      <c r="AC302" s="205">
        <v>2017</v>
      </c>
      <c r="AD302" s="206" t="s">
        <v>4</v>
      </c>
      <c r="AE302" s="210" t="str">
        <f t="shared" si="45"/>
        <v>6</v>
      </c>
      <c r="AF302" s="210" t="str">
        <f t="shared" si="45"/>
        <v>8</v>
      </c>
      <c r="AG302" s="210" t="str">
        <f t="shared" si="45"/>
        <v>1</v>
      </c>
      <c r="AH302" s="210" t="str">
        <f t="shared" si="44"/>
        <v>1</v>
      </c>
      <c r="AI302" s="210" t="str">
        <f t="shared" si="44"/>
        <v>2</v>
      </c>
      <c r="AJ302" s="210" t="str">
        <f t="shared" si="44"/>
        <v>2</v>
      </c>
      <c r="AK302" s="210" t="str">
        <f t="shared" si="44"/>
        <v>8</v>
      </c>
      <c r="AL302" s="210" t="str">
        <f t="shared" si="44"/>
        <v>3</v>
      </c>
      <c r="AM302" s="210" t="str">
        <f t="shared" si="44"/>
        <v>6</v>
      </c>
      <c r="AN302" s="210" t="str">
        <f t="shared" si="46"/>
        <v>6</v>
      </c>
      <c r="AO302" s="210" t="str">
        <f t="shared" si="46"/>
        <v>1</v>
      </c>
      <c r="AP302" s="210" t="str">
        <f t="shared" si="46"/>
        <v>1</v>
      </c>
      <c r="AQ302" s="210" t="str">
        <f t="shared" si="46"/>
        <v>2</v>
      </c>
      <c r="AR302" s="210" t="str">
        <f t="shared" si="46"/>
        <v>6</v>
      </c>
      <c r="AS302" s="210" t="str">
        <f t="shared" si="42"/>
        <v>1</v>
      </c>
      <c r="AT302" s="210" t="str">
        <f t="shared" si="42"/>
        <v>4</v>
      </c>
      <c r="AU302" s="210" t="str">
        <f t="shared" si="42"/>
        <v>2</v>
      </c>
      <c r="AV302" s="210" t="str">
        <f t="shared" si="42"/>
        <v>1</v>
      </c>
      <c r="AW302" s="210" t="str">
        <f t="shared" si="42"/>
        <v>1</v>
      </c>
      <c r="AX302" s="210" t="str">
        <f t="shared" si="43"/>
        <v>2</v>
      </c>
      <c r="AY302" s="210" t="str">
        <f t="shared" si="43"/>
        <v>1</v>
      </c>
      <c r="AZ302" s="210" t="str">
        <f t="shared" si="43"/>
        <v>8</v>
      </c>
      <c r="BA302" s="210" t="str">
        <f t="shared" si="43"/>
        <v>3</v>
      </c>
      <c r="BB302" s="208"/>
    </row>
    <row r="303" spans="1:54" x14ac:dyDescent="0.2">
      <c r="A303" s="205">
        <v>2017</v>
      </c>
      <c r="B303" s="206" t="s">
        <v>5</v>
      </c>
      <c r="C303" s="206">
        <v>633739</v>
      </c>
      <c r="D303" s="206">
        <v>8661</v>
      </c>
      <c r="E303" s="206">
        <v>13371</v>
      </c>
      <c r="F303" s="206">
        <v>16443</v>
      </c>
      <c r="G303" s="206">
        <v>27585</v>
      </c>
      <c r="H303" s="206">
        <v>44478</v>
      </c>
      <c r="I303" s="206">
        <v>62706</v>
      </c>
      <c r="J303" s="206">
        <v>31530</v>
      </c>
      <c r="K303" s="206">
        <v>42902</v>
      </c>
      <c r="L303" s="206">
        <v>64771</v>
      </c>
      <c r="M303" s="206">
        <v>105660</v>
      </c>
      <c r="N303" s="206">
        <v>143147</v>
      </c>
      <c r="O303" s="206">
        <v>26021</v>
      </c>
      <c r="P303" s="206">
        <v>6409</v>
      </c>
      <c r="Q303" s="206">
        <v>95601</v>
      </c>
      <c r="R303" s="206">
        <v>38882</v>
      </c>
      <c r="S303" s="206">
        <v>19462</v>
      </c>
      <c r="T303" s="206">
        <v>18430</v>
      </c>
      <c r="U303" s="206">
        <v>17221</v>
      </c>
      <c r="V303" s="206">
        <v>24724</v>
      </c>
      <c r="W303" s="206">
        <v>16419</v>
      </c>
      <c r="X303" s="206">
        <v>7637</v>
      </c>
      <c r="Y303" s="206">
        <v>340901</v>
      </c>
      <c r="Z303" s="206">
        <v>1806700</v>
      </c>
      <c r="AC303" s="205">
        <v>2017</v>
      </c>
      <c r="AD303" s="206" t="s">
        <v>5</v>
      </c>
      <c r="AE303" s="210" t="str">
        <f t="shared" si="45"/>
        <v>6</v>
      </c>
      <c r="AF303" s="210" t="str">
        <f t="shared" si="45"/>
        <v>8</v>
      </c>
      <c r="AG303" s="210" t="str">
        <f t="shared" si="45"/>
        <v>1</v>
      </c>
      <c r="AH303" s="210" t="str">
        <f t="shared" si="44"/>
        <v>1</v>
      </c>
      <c r="AI303" s="210" t="str">
        <f t="shared" si="44"/>
        <v>2</v>
      </c>
      <c r="AJ303" s="210" t="str">
        <f t="shared" si="44"/>
        <v>4</v>
      </c>
      <c r="AK303" s="210" t="str">
        <f t="shared" si="44"/>
        <v>6</v>
      </c>
      <c r="AL303" s="210" t="str">
        <f t="shared" si="44"/>
        <v>3</v>
      </c>
      <c r="AM303" s="210" t="str">
        <f t="shared" si="44"/>
        <v>4</v>
      </c>
      <c r="AN303" s="210" t="str">
        <f t="shared" si="46"/>
        <v>6</v>
      </c>
      <c r="AO303" s="210" t="str">
        <f t="shared" si="46"/>
        <v>1</v>
      </c>
      <c r="AP303" s="210" t="str">
        <f t="shared" si="46"/>
        <v>1</v>
      </c>
      <c r="AQ303" s="210" t="str">
        <f t="shared" si="46"/>
        <v>2</v>
      </c>
      <c r="AR303" s="210" t="str">
        <f t="shared" si="46"/>
        <v>6</v>
      </c>
      <c r="AS303" s="210" t="str">
        <f t="shared" si="42"/>
        <v>9</v>
      </c>
      <c r="AT303" s="210" t="str">
        <f t="shared" si="42"/>
        <v>3</v>
      </c>
      <c r="AU303" s="210" t="str">
        <f t="shared" si="42"/>
        <v>1</v>
      </c>
      <c r="AV303" s="210" t="str">
        <f t="shared" si="42"/>
        <v>1</v>
      </c>
      <c r="AW303" s="210" t="str">
        <f t="shared" si="42"/>
        <v>1</v>
      </c>
      <c r="AX303" s="210" t="str">
        <f t="shared" si="43"/>
        <v>2</v>
      </c>
      <c r="AY303" s="210" t="str">
        <f t="shared" si="43"/>
        <v>1</v>
      </c>
      <c r="AZ303" s="210" t="str">
        <f t="shared" si="43"/>
        <v>7</v>
      </c>
      <c r="BA303" s="210" t="str">
        <f t="shared" si="43"/>
        <v>3</v>
      </c>
      <c r="BB303" s="208"/>
    </row>
    <row r="304" spans="1:54" x14ac:dyDescent="0.2">
      <c r="A304" s="205">
        <v>2017</v>
      </c>
      <c r="B304" s="206" t="s">
        <v>6</v>
      </c>
      <c r="C304" s="206">
        <v>596654</v>
      </c>
      <c r="D304" s="206">
        <v>17405</v>
      </c>
      <c r="E304" s="206">
        <v>18564</v>
      </c>
      <c r="F304" s="206">
        <v>24929</v>
      </c>
      <c r="G304" s="206">
        <v>30521</v>
      </c>
      <c r="H304" s="206">
        <v>53559</v>
      </c>
      <c r="I304" s="206">
        <v>62261</v>
      </c>
      <c r="J304" s="206">
        <v>43358</v>
      </c>
      <c r="K304" s="206">
        <v>43346</v>
      </c>
      <c r="L304" s="206">
        <v>74641</v>
      </c>
      <c r="M304" s="206">
        <v>152365</v>
      </c>
      <c r="N304" s="206">
        <v>145261</v>
      </c>
      <c r="O304" s="206">
        <v>35936</v>
      </c>
      <c r="P304" s="206">
        <v>8896</v>
      </c>
      <c r="Q304" s="206">
        <v>96232</v>
      </c>
      <c r="R304" s="206">
        <v>43270</v>
      </c>
      <c r="S304" s="206">
        <v>27744</v>
      </c>
      <c r="T304" s="206">
        <v>26614</v>
      </c>
      <c r="U304" s="206">
        <v>22587</v>
      </c>
      <c r="V304" s="206">
        <v>33830</v>
      </c>
      <c r="W304" s="206">
        <v>23478</v>
      </c>
      <c r="X304" s="206">
        <v>14970</v>
      </c>
      <c r="Y304" s="206">
        <v>310845</v>
      </c>
      <c r="Z304" s="206">
        <v>1907266</v>
      </c>
      <c r="AC304" s="205">
        <v>2017</v>
      </c>
      <c r="AD304" s="206" t="s">
        <v>6</v>
      </c>
      <c r="AE304" s="210" t="str">
        <f t="shared" si="45"/>
        <v>5</v>
      </c>
      <c r="AF304" s="210" t="str">
        <f t="shared" si="45"/>
        <v>1</v>
      </c>
      <c r="AG304" s="210" t="str">
        <f t="shared" si="45"/>
        <v>1</v>
      </c>
      <c r="AH304" s="210" t="str">
        <f t="shared" si="44"/>
        <v>2</v>
      </c>
      <c r="AI304" s="210" t="str">
        <f t="shared" si="44"/>
        <v>3</v>
      </c>
      <c r="AJ304" s="210" t="str">
        <f t="shared" si="44"/>
        <v>5</v>
      </c>
      <c r="AK304" s="210" t="str">
        <f t="shared" si="44"/>
        <v>6</v>
      </c>
      <c r="AL304" s="210" t="str">
        <f t="shared" si="44"/>
        <v>4</v>
      </c>
      <c r="AM304" s="210" t="str">
        <f t="shared" si="44"/>
        <v>4</v>
      </c>
      <c r="AN304" s="210" t="str">
        <f t="shared" si="46"/>
        <v>7</v>
      </c>
      <c r="AO304" s="210" t="str">
        <f t="shared" si="46"/>
        <v>1</v>
      </c>
      <c r="AP304" s="210" t="str">
        <f t="shared" si="46"/>
        <v>1</v>
      </c>
      <c r="AQ304" s="210" t="str">
        <f t="shared" si="46"/>
        <v>3</v>
      </c>
      <c r="AR304" s="210" t="str">
        <f t="shared" si="46"/>
        <v>8</v>
      </c>
      <c r="AS304" s="210" t="str">
        <f t="shared" si="42"/>
        <v>9</v>
      </c>
      <c r="AT304" s="210" t="str">
        <f t="shared" si="42"/>
        <v>4</v>
      </c>
      <c r="AU304" s="210" t="str">
        <f t="shared" si="42"/>
        <v>2</v>
      </c>
      <c r="AV304" s="210" t="str">
        <f t="shared" si="42"/>
        <v>2</v>
      </c>
      <c r="AW304" s="210" t="str">
        <f t="shared" si="42"/>
        <v>2</v>
      </c>
      <c r="AX304" s="210" t="str">
        <f t="shared" si="43"/>
        <v>3</v>
      </c>
      <c r="AY304" s="210" t="str">
        <f t="shared" si="43"/>
        <v>2</v>
      </c>
      <c r="AZ304" s="210" t="str">
        <f t="shared" si="43"/>
        <v>1</v>
      </c>
      <c r="BA304" s="210" t="str">
        <f t="shared" si="43"/>
        <v>3</v>
      </c>
      <c r="BB304" s="208"/>
    </row>
    <row r="305" spans="1:54" x14ac:dyDescent="0.2">
      <c r="A305" s="205">
        <v>2017</v>
      </c>
      <c r="B305" s="206" t="s">
        <v>7</v>
      </c>
      <c r="C305" s="206">
        <v>647012</v>
      </c>
      <c r="D305" s="206">
        <v>22636</v>
      </c>
      <c r="E305" s="206">
        <v>24507</v>
      </c>
      <c r="F305" s="206">
        <v>29860</v>
      </c>
      <c r="G305" s="206">
        <v>38276</v>
      </c>
      <c r="H305" s="206">
        <v>70171</v>
      </c>
      <c r="I305" s="206">
        <v>66208</v>
      </c>
      <c r="J305" s="206">
        <v>47433</v>
      </c>
      <c r="K305" s="206">
        <v>46780</v>
      </c>
      <c r="L305" s="206">
        <v>84937</v>
      </c>
      <c r="M305" s="206">
        <v>143402</v>
      </c>
      <c r="N305" s="206">
        <v>160388</v>
      </c>
      <c r="O305" s="206">
        <v>39260</v>
      </c>
      <c r="P305" s="206">
        <v>8148</v>
      </c>
      <c r="Q305" s="206">
        <v>105755</v>
      </c>
      <c r="R305" s="206">
        <v>50976</v>
      </c>
      <c r="S305" s="206">
        <v>29705</v>
      </c>
      <c r="T305" s="206">
        <v>26767</v>
      </c>
      <c r="U305" s="206">
        <v>27921</v>
      </c>
      <c r="V305" s="206">
        <v>42661</v>
      </c>
      <c r="W305" s="206">
        <v>29149</v>
      </c>
      <c r="X305" s="206">
        <v>30932</v>
      </c>
      <c r="Y305" s="206">
        <v>350248</v>
      </c>
      <c r="Z305" s="206">
        <v>2123132</v>
      </c>
      <c r="AC305" s="205">
        <v>2017</v>
      </c>
      <c r="AD305" s="206" t="s">
        <v>7</v>
      </c>
      <c r="AE305" s="210" t="str">
        <f t="shared" si="45"/>
        <v>6</v>
      </c>
      <c r="AF305" s="210" t="str">
        <f t="shared" si="45"/>
        <v>2</v>
      </c>
      <c r="AG305" s="210" t="str">
        <f t="shared" si="45"/>
        <v>2</v>
      </c>
      <c r="AH305" s="210" t="str">
        <f t="shared" si="44"/>
        <v>2</v>
      </c>
      <c r="AI305" s="210" t="str">
        <f t="shared" si="44"/>
        <v>3</v>
      </c>
      <c r="AJ305" s="210" t="str">
        <f t="shared" si="44"/>
        <v>7</v>
      </c>
      <c r="AK305" s="210" t="str">
        <f t="shared" si="44"/>
        <v>6</v>
      </c>
      <c r="AL305" s="210" t="str">
        <f t="shared" si="44"/>
        <v>4</v>
      </c>
      <c r="AM305" s="210" t="str">
        <f t="shared" si="44"/>
        <v>4</v>
      </c>
      <c r="AN305" s="210" t="str">
        <f t="shared" si="46"/>
        <v>8</v>
      </c>
      <c r="AO305" s="210" t="str">
        <f t="shared" si="46"/>
        <v>1</v>
      </c>
      <c r="AP305" s="210" t="str">
        <f t="shared" si="46"/>
        <v>1</v>
      </c>
      <c r="AQ305" s="210" t="str">
        <f t="shared" si="46"/>
        <v>3</v>
      </c>
      <c r="AR305" s="210" t="str">
        <f t="shared" si="46"/>
        <v>8</v>
      </c>
      <c r="AS305" s="210" t="str">
        <f t="shared" si="46"/>
        <v>1</v>
      </c>
      <c r="AT305" s="210" t="str">
        <f t="shared" si="46"/>
        <v>5</v>
      </c>
      <c r="AU305" s="210" t="str">
        <f t="shared" si="46"/>
        <v>2</v>
      </c>
      <c r="AV305" s="210" t="str">
        <f t="shared" si="46"/>
        <v>2</v>
      </c>
      <c r="AW305" s="210" t="str">
        <f t="shared" si="46"/>
        <v>2</v>
      </c>
      <c r="AX305" s="210" t="str">
        <f t="shared" si="43"/>
        <v>4</v>
      </c>
      <c r="AY305" s="210" t="str">
        <f t="shared" si="43"/>
        <v>2</v>
      </c>
      <c r="AZ305" s="210" t="str">
        <f t="shared" si="43"/>
        <v>3</v>
      </c>
      <c r="BA305" s="210" t="str">
        <f t="shared" si="43"/>
        <v>3</v>
      </c>
      <c r="BB305" s="208"/>
    </row>
    <row r="306" spans="1:54" x14ac:dyDescent="0.2">
      <c r="A306" s="205">
        <v>2017</v>
      </c>
      <c r="B306" s="206" t="s">
        <v>8</v>
      </c>
      <c r="C306" s="206">
        <v>658096</v>
      </c>
      <c r="D306" s="206">
        <v>21851</v>
      </c>
      <c r="E306" s="206">
        <v>21904</v>
      </c>
      <c r="F306" s="206">
        <v>30637</v>
      </c>
      <c r="G306" s="206">
        <v>40863</v>
      </c>
      <c r="H306" s="206">
        <v>67894</v>
      </c>
      <c r="I306" s="206">
        <v>62627</v>
      </c>
      <c r="J306" s="206">
        <v>47898</v>
      </c>
      <c r="K306" s="206">
        <v>50490</v>
      </c>
      <c r="L306" s="206">
        <v>84571</v>
      </c>
      <c r="M306" s="206">
        <v>148438</v>
      </c>
      <c r="N306" s="206">
        <v>162919</v>
      </c>
      <c r="O306" s="206">
        <v>38348</v>
      </c>
      <c r="P306" s="206">
        <v>9967</v>
      </c>
      <c r="Q306" s="206">
        <v>108309</v>
      </c>
      <c r="R306" s="206">
        <v>52418</v>
      </c>
      <c r="S306" s="206">
        <v>28686</v>
      </c>
      <c r="T306" s="206">
        <v>33151</v>
      </c>
      <c r="U306" s="206">
        <v>28261</v>
      </c>
      <c r="V306" s="206">
        <v>40647</v>
      </c>
      <c r="W306" s="206">
        <v>31615</v>
      </c>
      <c r="X306" s="206">
        <v>30551</v>
      </c>
      <c r="Y306" s="206">
        <v>352463</v>
      </c>
      <c r="Z306" s="206">
        <v>2152604</v>
      </c>
      <c r="AC306" s="205">
        <v>2017</v>
      </c>
      <c r="AD306" s="206" t="s">
        <v>8</v>
      </c>
      <c r="AE306" s="210" t="str">
        <f t="shared" si="45"/>
        <v>6</v>
      </c>
      <c r="AF306" s="210" t="str">
        <f t="shared" si="45"/>
        <v>2</v>
      </c>
      <c r="AG306" s="210" t="str">
        <f t="shared" si="45"/>
        <v>2</v>
      </c>
      <c r="AH306" s="210" t="str">
        <f t="shared" si="44"/>
        <v>3</v>
      </c>
      <c r="AI306" s="210" t="str">
        <f t="shared" si="44"/>
        <v>4</v>
      </c>
      <c r="AJ306" s="210" t="str">
        <f t="shared" si="44"/>
        <v>6</v>
      </c>
      <c r="AK306" s="210" t="str">
        <f t="shared" si="44"/>
        <v>6</v>
      </c>
      <c r="AL306" s="210" t="str">
        <f t="shared" si="44"/>
        <v>4</v>
      </c>
      <c r="AM306" s="210" t="str">
        <f t="shared" si="44"/>
        <v>5</v>
      </c>
      <c r="AN306" s="210" t="str">
        <f t="shared" si="46"/>
        <v>8</v>
      </c>
      <c r="AO306" s="210" t="str">
        <f t="shared" si="46"/>
        <v>1</v>
      </c>
      <c r="AP306" s="210" t="str">
        <f t="shared" si="46"/>
        <v>1</v>
      </c>
      <c r="AQ306" s="210" t="str">
        <f t="shared" si="46"/>
        <v>3</v>
      </c>
      <c r="AR306" s="210" t="str">
        <f t="shared" si="46"/>
        <v>9</v>
      </c>
      <c r="AS306" s="210" t="str">
        <f t="shared" si="46"/>
        <v>1</v>
      </c>
      <c r="AT306" s="210" t="str">
        <f t="shared" si="46"/>
        <v>5</v>
      </c>
      <c r="AU306" s="210" t="str">
        <f t="shared" si="46"/>
        <v>2</v>
      </c>
      <c r="AV306" s="210" t="str">
        <f t="shared" si="46"/>
        <v>3</v>
      </c>
      <c r="AW306" s="210" t="str">
        <f t="shared" si="46"/>
        <v>2</v>
      </c>
      <c r="AX306" s="210" t="str">
        <f t="shared" si="43"/>
        <v>4</v>
      </c>
      <c r="AY306" s="210" t="str">
        <f t="shared" si="43"/>
        <v>3</v>
      </c>
      <c r="AZ306" s="210" t="str">
        <f t="shared" si="43"/>
        <v>3</v>
      </c>
      <c r="BA306" s="210" t="str">
        <f t="shared" si="43"/>
        <v>3</v>
      </c>
      <c r="BB306" s="208"/>
    </row>
    <row r="307" spans="1:54" x14ac:dyDescent="0.2">
      <c r="A307" s="205">
        <v>2017</v>
      </c>
      <c r="B307" s="206" t="s">
        <v>9</v>
      </c>
      <c r="C307" s="206">
        <v>676288</v>
      </c>
      <c r="D307" s="206">
        <v>20828</v>
      </c>
      <c r="E307" s="206">
        <v>23236</v>
      </c>
      <c r="F307" s="206">
        <v>31619</v>
      </c>
      <c r="G307" s="206">
        <v>42405</v>
      </c>
      <c r="H307" s="206">
        <v>71182</v>
      </c>
      <c r="I307" s="206">
        <v>63776</v>
      </c>
      <c r="J307" s="206">
        <v>49067</v>
      </c>
      <c r="K307" s="206">
        <v>54126</v>
      </c>
      <c r="L307" s="206">
        <v>85903</v>
      </c>
      <c r="M307" s="206">
        <v>151817</v>
      </c>
      <c r="N307" s="206">
        <v>160261</v>
      </c>
      <c r="O307" s="206">
        <v>39913</v>
      </c>
      <c r="P307" s="206">
        <v>10563</v>
      </c>
      <c r="Q307" s="206">
        <v>108285</v>
      </c>
      <c r="R307" s="206">
        <v>52294</v>
      </c>
      <c r="S307" s="206">
        <v>29780</v>
      </c>
      <c r="T307" s="206">
        <v>33358</v>
      </c>
      <c r="U307" s="206">
        <v>27727</v>
      </c>
      <c r="V307" s="206">
        <v>44920</v>
      </c>
      <c r="W307" s="206">
        <v>30015</v>
      </c>
      <c r="X307" s="206">
        <v>31788</v>
      </c>
      <c r="Y307" s="206">
        <v>366549</v>
      </c>
      <c r="Z307" s="206">
        <v>2205700</v>
      </c>
      <c r="AC307" s="205">
        <v>2017</v>
      </c>
      <c r="AD307" s="206" t="s">
        <v>9</v>
      </c>
      <c r="AE307" s="210" t="str">
        <f t="shared" si="45"/>
        <v>6</v>
      </c>
      <c r="AF307" s="210" t="str">
        <f t="shared" si="45"/>
        <v>2</v>
      </c>
      <c r="AG307" s="210" t="str">
        <f t="shared" si="45"/>
        <v>2</v>
      </c>
      <c r="AH307" s="210" t="str">
        <f t="shared" si="44"/>
        <v>3</v>
      </c>
      <c r="AI307" s="210" t="str">
        <f t="shared" si="44"/>
        <v>4</v>
      </c>
      <c r="AJ307" s="210" t="str">
        <f t="shared" si="44"/>
        <v>7</v>
      </c>
      <c r="AK307" s="210" t="str">
        <f t="shared" si="44"/>
        <v>6</v>
      </c>
      <c r="AL307" s="210" t="str">
        <f t="shared" si="44"/>
        <v>4</v>
      </c>
      <c r="AM307" s="210" t="str">
        <f t="shared" si="44"/>
        <v>5</v>
      </c>
      <c r="AN307" s="210" t="str">
        <f t="shared" si="46"/>
        <v>8</v>
      </c>
      <c r="AO307" s="210" t="str">
        <f t="shared" si="46"/>
        <v>1</v>
      </c>
      <c r="AP307" s="210" t="str">
        <f t="shared" si="46"/>
        <v>1</v>
      </c>
      <c r="AQ307" s="210" t="str">
        <f t="shared" si="46"/>
        <v>3</v>
      </c>
      <c r="AR307" s="210" t="str">
        <f t="shared" si="46"/>
        <v>1</v>
      </c>
      <c r="AS307" s="210" t="str">
        <f t="shared" si="46"/>
        <v>1</v>
      </c>
      <c r="AT307" s="210" t="str">
        <f t="shared" si="46"/>
        <v>5</v>
      </c>
      <c r="AU307" s="210" t="str">
        <f t="shared" si="46"/>
        <v>2</v>
      </c>
      <c r="AV307" s="210" t="str">
        <f t="shared" si="46"/>
        <v>3</v>
      </c>
      <c r="AW307" s="210" t="str">
        <f t="shared" si="46"/>
        <v>2</v>
      </c>
      <c r="AX307" s="210" t="str">
        <f t="shared" si="43"/>
        <v>4</v>
      </c>
      <c r="AY307" s="210" t="str">
        <f t="shared" si="43"/>
        <v>3</v>
      </c>
      <c r="AZ307" s="210" t="str">
        <f t="shared" si="43"/>
        <v>3</v>
      </c>
      <c r="BA307" s="210" t="str">
        <f t="shared" si="43"/>
        <v>3</v>
      </c>
      <c r="BB307" s="208"/>
    </row>
    <row r="308" spans="1:54" x14ac:dyDescent="0.2">
      <c r="A308" s="205">
        <v>2017</v>
      </c>
      <c r="B308" s="206" t="s">
        <v>10</v>
      </c>
      <c r="C308" s="206">
        <v>704924</v>
      </c>
      <c r="D308" s="206">
        <v>21701</v>
      </c>
      <c r="E308" s="206">
        <v>22209</v>
      </c>
      <c r="F308" s="206">
        <v>33084</v>
      </c>
      <c r="G308" s="206">
        <v>42431</v>
      </c>
      <c r="H308" s="206">
        <v>70051</v>
      </c>
      <c r="I308" s="206">
        <v>65538</v>
      </c>
      <c r="J308" s="206">
        <v>51006</v>
      </c>
      <c r="K308" s="206">
        <v>60024</v>
      </c>
      <c r="L308" s="206">
        <v>87183</v>
      </c>
      <c r="M308" s="206">
        <v>152476</v>
      </c>
      <c r="N308" s="206">
        <v>164582</v>
      </c>
      <c r="O308" s="206">
        <v>40178</v>
      </c>
      <c r="P308" s="206">
        <v>11058</v>
      </c>
      <c r="Q308" s="206">
        <v>119728</v>
      </c>
      <c r="R308" s="206">
        <v>53696</v>
      </c>
      <c r="S308" s="206">
        <v>28995</v>
      </c>
      <c r="T308" s="206">
        <v>33170</v>
      </c>
      <c r="U308" s="206">
        <v>29056</v>
      </c>
      <c r="V308" s="206">
        <v>44171</v>
      </c>
      <c r="W308" s="206">
        <v>31151</v>
      </c>
      <c r="X308" s="206">
        <v>31457</v>
      </c>
      <c r="Y308" s="206">
        <v>377756</v>
      </c>
      <c r="Z308" s="206">
        <v>2275625</v>
      </c>
      <c r="AC308" s="205">
        <v>2017</v>
      </c>
      <c r="AD308" s="206" t="s">
        <v>10</v>
      </c>
      <c r="AE308" s="210" t="str">
        <f t="shared" si="45"/>
        <v>7</v>
      </c>
      <c r="AF308" s="210" t="str">
        <f t="shared" si="45"/>
        <v>2</v>
      </c>
      <c r="AG308" s="210" t="str">
        <f t="shared" si="45"/>
        <v>2</v>
      </c>
      <c r="AH308" s="210" t="str">
        <f t="shared" si="44"/>
        <v>3</v>
      </c>
      <c r="AI308" s="210" t="str">
        <f t="shared" si="44"/>
        <v>4</v>
      </c>
      <c r="AJ308" s="210" t="str">
        <f t="shared" si="44"/>
        <v>7</v>
      </c>
      <c r="AK308" s="210" t="str">
        <f t="shared" si="44"/>
        <v>6</v>
      </c>
      <c r="AL308" s="210" t="str">
        <f t="shared" si="44"/>
        <v>5</v>
      </c>
      <c r="AM308" s="210" t="str">
        <f t="shared" si="44"/>
        <v>6</v>
      </c>
      <c r="AN308" s="210" t="str">
        <f t="shared" si="46"/>
        <v>8</v>
      </c>
      <c r="AO308" s="210" t="str">
        <f t="shared" si="46"/>
        <v>1</v>
      </c>
      <c r="AP308" s="210" t="str">
        <f t="shared" si="46"/>
        <v>1</v>
      </c>
      <c r="AQ308" s="210" t="str">
        <f t="shared" si="46"/>
        <v>4</v>
      </c>
      <c r="AR308" s="210" t="str">
        <f t="shared" si="46"/>
        <v>1</v>
      </c>
      <c r="AS308" s="210" t="str">
        <f t="shared" si="46"/>
        <v>1</v>
      </c>
      <c r="AT308" s="210" t="str">
        <f t="shared" si="46"/>
        <v>5</v>
      </c>
      <c r="AU308" s="210" t="str">
        <f t="shared" si="46"/>
        <v>2</v>
      </c>
      <c r="AV308" s="210" t="str">
        <f t="shared" si="46"/>
        <v>3</v>
      </c>
      <c r="AW308" s="210" t="str">
        <f t="shared" si="46"/>
        <v>2</v>
      </c>
      <c r="AX308" s="210" t="str">
        <f t="shared" si="43"/>
        <v>4</v>
      </c>
      <c r="AY308" s="210" t="str">
        <f t="shared" si="43"/>
        <v>3</v>
      </c>
      <c r="AZ308" s="210" t="str">
        <f t="shared" si="43"/>
        <v>3</v>
      </c>
      <c r="BA308" s="210" t="str">
        <f t="shared" si="43"/>
        <v>3</v>
      </c>
      <c r="BB308" s="208"/>
    </row>
    <row r="309" spans="1:54" x14ac:dyDescent="0.2">
      <c r="A309" s="205">
        <v>2017</v>
      </c>
      <c r="B309" s="206" t="s">
        <v>11</v>
      </c>
      <c r="C309" s="206">
        <v>615950</v>
      </c>
      <c r="D309" s="206">
        <v>16130</v>
      </c>
      <c r="E309" s="206">
        <v>14290</v>
      </c>
      <c r="F309" s="206">
        <v>27004</v>
      </c>
      <c r="G309" s="206">
        <v>31885</v>
      </c>
      <c r="H309" s="206">
        <v>52897</v>
      </c>
      <c r="I309" s="206">
        <v>52781</v>
      </c>
      <c r="J309" s="206">
        <v>41112</v>
      </c>
      <c r="K309" s="206">
        <v>49865</v>
      </c>
      <c r="L309" s="206">
        <v>71597</v>
      </c>
      <c r="M309" s="206">
        <v>124822</v>
      </c>
      <c r="N309" s="206">
        <v>138866</v>
      </c>
      <c r="O309" s="206">
        <v>32930</v>
      </c>
      <c r="P309" s="206">
        <v>9175</v>
      </c>
      <c r="Q309" s="206">
        <v>99063</v>
      </c>
      <c r="R309" s="206">
        <v>43711</v>
      </c>
      <c r="S309" s="206">
        <v>23947</v>
      </c>
      <c r="T309" s="206">
        <v>26656</v>
      </c>
      <c r="U309" s="206">
        <v>24288</v>
      </c>
      <c r="V309" s="206">
        <v>36777</v>
      </c>
      <c r="W309" s="206">
        <v>26162</v>
      </c>
      <c r="X309" s="206">
        <v>23423</v>
      </c>
      <c r="Y309" s="206">
        <v>328792</v>
      </c>
      <c r="Z309" s="206">
        <v>1912123</v>
      </c>
      <c r="AC309" s="205">
        <v>2017</v>
      </c>
      <c r="AD309" s="206" t="s">
        <v>11</v>
      </c>
      <c r="AE309" s="210" t="str">
        <f t="shared" si="45"/>
        <v>6</v>
      </c>
      <c r="AF309" s="210" t="str">
        <f t="shared" si="45"/>
        <v>1</v>
      </c>
      <c r="AG309" s="210" t="str">
        <f t="shared" si="45"/>
        <v>1</v>
      </c>
      <c r="AH309" s="210" t="str">
        <f t="shared" si="44"/>
        <v>2</v>
      </c>
      <c r="AI309" s="210" t="str">
        <f t="shared" si="44"/>
        <v>3</v>
      </c>
      <c r="AJ309" s="210" t="str">
        <f t="shared" si="44"/>
        <v>5</v>
      </c>
      <c r="AK309" s="210" t="str">
        <f t="shared" si="44"/>
        <v>5</v>
      </c>
      <c r="AL309" s="210" t="str">
        <f t="shared" si="44"/>
        <v>4</v>
      </c>
      <c r="AM309" s="210" t="str">
        <f t="shared" si="44"/>
        <v>4</v>
      </c>
      <c r="AN309" s="210" t="str">
        <f t="shared" si="46"/>
        <v>7</v>
      </c>
      <c r="AO309" s="210" t="str">
        <f t="shared" si="46"/>
        <v>1</v>
      </c>
      <c r="AP309" s="210" t="str">
        <f t="shared" si="46"/>
        <v>1</v>
      </c>
      <c r="AQ309" s="210" t="str">
        <f t="shared" si="46"/>
        <v>3</v>
      </c>
      <c r="AR309" s="210" t="str">
        <f t="shared" si="46"/>
        <v>9</v>
      </c>
      <c r="AS309" s="210" t="str">
        <f t="shared" si="46"/>
        <v>9</v>
      </c>
      <c r="AT309" s="210" t="str">
        <f t="shared" si="46"/>
        <v>4</v>
      </c>
      <c r="AU309" s="210" t="str">
        <f t="shared" si="46"/>
        <v>2</v>
      </c>
      <c r="AV309" s="210" t="str">
        <f t="shared" si="46"/>
        <v>2</v>
      </c>
      <c r="AW309" s="210" t="str">
        <f t="shared" si="46"/>
        <v>2</v>
      </c>
      <c r="AX309" s="210" t="str">
        <f t="shared" si="43"/>
        <v>3</v>
      </c>
      <c r="AY309" s="210" t="str">
        <f t="shared" si="43"/>
        <v>2</v>
      </c>
      <c r="AZ309" s="210" t="str">
        <f t="shared" si="43"/>
        <v>2</v>
      </c>
      <c r="BA309" s="210" t="str">
        <f t="shared" si="43"/>
        <v>3</v>
      </c>
      <c r="BB309" s="208"/>
    </row>
    <row r="310" spans="1:54" x14ac:dyDescent="0.2">
      <c r="A310" s="205">
        <v>2018</v>
      </c>
      <c r="B310" s="206" t="s">
        <v>12</v>
      </c>
      <c r="C310" s="206">
        <v>689592</v>
      </c>
      <c r="D310" s="206">
        <v>18596</v>
      </c>
      <c r="E310" s="206">
        <v>12279</v>
      </c>
      <c r="F310" s="206">
        <v>26549</v>
      </c>
      <c r="G310" s="206">
        <v>32126</v>
      </c>
      <c r="H310" s="206">
        <v>48921</v>
      </c>
      <c r="I310" s="206">
        <v>64277</v>
      </c>
      <c r="J310" s="206">
        <v>44696</v>
      </c>
      <c r="K310" s="206">
        <v>49579</v>
      </c>
      <c r="L310" s="206">
        <v>73760</v>
      </c>
      <c r="M310" s="206">
        <v>125677</v>
      </c>
      <c r="N310" s="206">
        <v>136603</v>
      </c>
      <c r="O310" s="206">
        <v>32720</v>
      </c>
      <c r="P310" s="206">
        <v>10049</v>
      </c>
      <c r="Q310" s="206">
        <v>116903</v>
      </c>
      <c r="R310" s="206">
        <v>49560</v>
      </c>
      <c r="S310" s="206">
        <v>32235</v>
      </c>
      <c r="T310" s="206">
        <v>24105</v>
      </c>
      <c r="U310" s="206">
        <v>23884</v>
      </c>
      <c r="V310" s="206">
        <v>39233</v>
      </c>
      <c r="W310" s="206">
        <v>28404</v>
      </c>
      <c r="X310" s="206">
        <v>22629</v>
      </c>
      <c r="Y310" s="206">
        <v>352194</v>
      </c>
      <c r="Z310" s="206">
        <v>2054571</v>
      </c>
      <c r="AC310" s="205">
        <v>2018</v>
      </c>
      <c r="AD310" s="206" t="s">
        <v>12</v>
      </c>
      <c r="AE310" s="210" t="str">
        <f t="shared" si="45"/>
        <v>6</v>
      </c>
      <c r="AF310" s="210" t="str">
        <f t="shared" si="45"/>
        <v>1</v>
      </c>
      <c r="AG310" s="210" t="str">
        <f t="shared" si="45"/>
        <v>1</v>
      </c>
      <c r="AH310" s="210" t="str">
        <f t="shared" si="44"/>
        <v>2</v>
      </c>
      <c r="AI310" s="210" t="str">
        <f t="shared" si="44"/>
        <v>3</v>
      </c>
      <c r="AJ310" s="210" t="str">
        <f t="shared" si="44"/>
        <v>4</v>
      </c>
      <c r="AK310" s="210" t="str">
        <f t="shared" si="44"/>
        <v>6</v>
      </c>
      <c r="AL310" s="210" t="str">
        <f t="shared" si="44"/>
        <v>4</v>
      </c>
      <c r="AM310" s="210" t="str">
        <f t="shared" si="44"/>
        <v>4</v>
      </c>
      <c r="AN310" s="210" t="str">
        <f t="shared" si="46"/>
        <v>7</v>
      </c>
      <c r="AO310" s="210" t="str">
        <f t="shared" si="46"/>
        <v>1</v>
      </c>
      <c r="AP310" s="210" t="str">
        <f t="shared" si="46"/>
        <v>1</v>
      </c>
      <c r="AQ310" s="210" t="str">
        <f t="shared" si="46"/>
        <v>3</v>
      </c>
      <c r="AR310" s="210" t="str">
        <f t="shared" si="46"/>
        <v>1</v>
      </c>
      <c r="AS310" s="210" t="str">
        <f t="shared" si="46"/>
        <v>1</v>
      </c>
      <c r="AT310" s="210" t="str">
        <f t="shared" si="46"/>
        <v>4</v>
      </c>
      <c r="AU310" s="210" t="str">
        <f t="shared" si="46"/>
        <v>3</v>
      </c>
      <c r="AV310" s="210" t="str">
        <f t="shared" si="46"/>
        <v>2</v>
      </c>
      <c r="AW310" s="210" t="str">
        <f t="shared" si="46"/>
        <v>2</v>
      </c>
      <c r="AX310" s="210" t="str">
        <f t="shared" si="43"/>
        <v>3</v>
      </c>
      <c r="AY310" s="210" t="str">
        <f t="shared" si="43"/>
        <v>2</v>
      </c>
      <c r="AZ310" s="210" t="str">
        <f t="shared" si="43"/>
        <v>2</v>
      </c>
      <c r="BA310" s="210" t="str">
        <f t="shared" si="43"/>
        <v>3</v>
      </c>
      <c r="BB310" s="208"/>
    </row>
    <row r="311" spans="1:54" x14ac:dyDescent="0.2">
      <c r="A311" s="205">
        <v>2018</v>
      </c>
      <c r="B311" s="206" t="s">
        <v>13</v>
      </c>
      <c r="C311" s="206">
        <v>679634</v>
      </c>
      <c r="D311" s="206">
        <v>19124</v>
      </c>
      <c r="E311" s="206">
        <v>15924</v>
      </c>
      <c r="F311" s="206">
        <v>25793</v>
      </c>
      <c r="G311" s="206">
        <v>31937</v>
      </c>
      <c r="H311" s="206">
        <v>51844</v>
      </c>
      <c r="I311" s="206">
        <v>64428</v>
      </c>
      <c r="J311" s="206">
        <v>41537</v>
      </c>
      <c r="K311" s="206">
        <v>50087</v>
      </c>
      <c r="L311" s="206">
        <v>73300</v>
      </c>
      <c r="M311" s="206">
        <v>117091</v>
      </c>
      <c r="N311" s="206">
        <v>129075</v>
      </c>
      <c r="O311" s="206">
        <v>31714</v>
      </c>
      <c r="P311" s="206">
        <v>10443</v>
      </c>
      <c r="Q311" s="206">
        <v>112569</v>
      </c>
      <c r="R311" s="206">
        <v>50228</v>
      </c>
      <c r="S311" s="206">
        <v>31675</v>
      </c>
      <c r="T311" s="206">
        <v>24144</v>
      </c>
      <c r="U311" s="206">
        <v>27605</v>
      </c>
      <c r="V311" s="206">
        <v>41344</v>
      </c>
      <c r="W311" s="206">
        <v>32343</v>
      </c>
      <c r="X311" s="206">
        <v>29054</v>
      </c>
      <c r="Y311" s="206">
        <v>344718</v>
      </c>
      <c r="Z311" s="206">
        <v>2035611</v>
      </c>
      <c r="AC311" s="205">
        <v>2018</v>
      </c>
      <c r="AD311" s="206" t="s">
        <v>13</v>
      </c>
      <c r="AE311" s="210" t="str">
        <f t="shared" si="45"/>
        <v>6</v>
      </c>
      <c r="AF311" s="210" t="str">
        <f t="shared" si="45"/>
        <v>1</v>
      </c>
      <c r="AG311" s="210" t="str">
        <f t="shared" si="45"/>
        <v>1</v>
      </c>
      <c r="AH311" s="210" t="str">
        <f t="shared" si="44"/>
        <v>2</v>
      </c>
      <c r="AI311" s="210" t="str">
        <f t="shared" si="44"/>
        <v>3</v>
      </c>
      <c r="AJ311" s="210" t="str">
        <f t="shared" si="44"/>
        <v>5</v>
      </c>
      <c r="AK311" s="210" t="str">
        <f t="shared" si="44"/>
        <v>6</v>
      </c>
      <c r="AL311" s="210" t="str">
        <f t="shared" si="44"/>
        <v>4</v>
      </c>
      <c r="AM311" s="210" t="str">
        <f t="shared" si="44"/>
        <v>5</v>
      </c>
      <c r="AN311" s="210" t="str">
        <f t="shared" si="46"/>
        <v>7</v>
      </c>
      <c r="AO311" s="210" t="str">
        <f t="shared" si="46"/>
        <v>1</v>
      </c>
      <c r="AP311" s="210" t="str">
        <f t="shared" si="46"/>
        <v>1</v>
      </c>
      <c r="AQ311" s="210" t="str">
        <f t="shared" si="46"/>
        <v>3</v>
      </c>
      <c r="AR311" s="210" t="str">
        <f t="shared" si="46"/>
        <v>1</v>
      </c>
      <c r="AS311" s="210" t="str">
        <f t="shared" si="46"/>
        <v>1</v>
      </c>
      <c r="AT311" s="210" t="str">
        <f t="shared" si="46"/>
        <v>5</v>
      </c>
      <c r="AU311" s="210" t="str">
        <f t="shared" si="46"/>
        <v>3</v>
      </c>
      <c r="AV311" s="210" t="str">
        <f t="shared" si="46"/>
        <v>2</v>
      </c>
      <c r="AW311" s="210" t="str">
        <f t="shared" si="46"/>
        <v>2</v>
      </c>
      <c r="AX311" s="210" t="str">
        <f t="shared" si="43"/>
        <v>4</v>
      </c>
      <c r="AY311" s="210" t="str">
        <f t="shared" si="43"/>
        <v>3</v>
      </c>
      <c r="AZ311" s="210" t="str">
        <f t="shared" si="43"/>
        <v>2</v>
      </c>
      <c r="BA311" s="210" t="str">
        <f t="shared" si="43"/>
        <v>3</v>
      </c>
      <c r="BB311" s="208"/>
    </row>
    <row r="312" spans="1:54" x14ac:dyDescent="0.2">
      <c r="A312" s="205">
        <v>2018</v>
      </c>
      <c r="B312" s="206" t="s">
        <v>14</v>
      </c>
      <c r="C312" s="206">
        <v>736810</v>
      </c>
      <c r="D312" s="206">
        <v>24005</v>
      </c>
      <c r="E312" s="206">
        <v>24978</v>
      </c>
      <c r="F312" s="206">
        <v>36209</v>
      </c>
      <c r="G312" s="206">
        <v>42646</v>
      </c>
      <c r="H312" s="206">
        <v>67810</v>
      </c>
      <c r="I312" s="206">
        <v>84313</v>
      </c>
      <c r="J312" s="206">
        <v>49852</v>
      </c>
      <c r="K312" s="206">
        <v>63578</v>
      </c>
      <c r="L312" s="206">
        <v>96409</v>
      </c>
      <c r="M312" s="206">
        <v>149685</v>
      </c>
      <c r="N312" s="206">
        <v>159992</v>
      </c>
      <c r="O312" s="206">
        <v>40072</v>
      </c>
      <c r="P312" s="206">
        <v>12954</v>
      </c>
      <c r="Q312" s="206">
        <v>124939</v>
      </c>
      <c r="R312" s="206">
        <v>62269</v>
      </c>
      <c r="S312" s="206">
        <v>40314</v>
      </c>
      <c r="T312" s="206">
        <v>30844</v>
      </c>
      <c r="U312" s="206">
        <v>35711</v>
      </c>
      <c r="V312" s="206">
        <v>50227</v>
      </c>
      <c r="W312" s="206">
        <v>40550</v>
      </c>
      <c r="X312" s="206">
        <v>42108</v>
      </c>
      <c r="Y312" s="206">
        <v>384934</v>
      </c>
      <c r="Z312" s="206">
        <v>2401209</v>
      </c>
      <c r="AC312" s="205">
        <v>2018</v>
      </c>
      <c r="AD312" s="206" t="s">
        <v>14</v>
      </c>
      <c r="AE312" s="210" t="str">
        <f t="shared" si="45"/>
        <v>7</v>
      </c>
      <c r="AF312" s="210" t="str">
        <f t="shared" si="45"/>
        <v>2</v>
      </c>
      <c r="AG312" s="210" t="str">
        <f t="shared" si="45"/>
        <v>2</v>
      </c>
      <c r="AH312" s="210" t="str">
        <f t="shared" si="44"/>
        <v>3</v>
      </c>
      <c r="AI312" s="210" t="str">
        <f t="shared" si="44"/>
        <v>4</v>
      </c>
      <c r="AJ312" s="210" t="str">
        <f t="shared" si="44"/>
        <v>6</v>
      </c>
      <c r="AK312" s="210" t="str">
        <f t="shared" si="44"/>
        <v>8</v>
      </c>
      <c r="AL312" s="210" t="str">
        <f t="shared" si="44"/>
        <v>4</v>
      </c>
      <c r="AM312" s="210" t="str">
        <f t="shared" si="44"/>
        <v>6</v>
      </c>
      <c r="AN312" s="210" t="str">
        <f t="shared" si="46"/>
        <v>9</v>
      </c>
      <c r="AO312" s="210" t="str">
        <f t="shared" si="46"/>
        <v>1</v>
      </c>
      <c r="AP312" s="210" t="str">
        <f t="shared" si="46"/>
        <v>1</v>
      </c>
      <c r="AQ312" s="210" t="str">
        <f t="shared" si="46"/>
        <v>4</v>
      </c>
      <c r="AR312" s="210" t="str">
        <f t="shared" si="46"/>
        <v>1</v>
      </c>
      <c r="AS312" s="210" t="str">
        <f t="shared" si="46"/>
        <v>1</v>
      </c>
      <c r="AT312" s="210" t="str">
        <f t="shared" si="46"/>
        <v>6</v>
      </c>
      <c r="AU312" s="210" t="str">
        <f t="shared" si="46"/>
        <v>4</v>
      </c>
      <c r="AV312" s="210" t="str">
        <f t="shared" si="46"/>
        <v>3</v>
      </c>
      <c r="AW312" s="210" t="str">
        <f t="shared" si="46"/>
        <v>3</v>
      </c>
      <c r="AX312" s="210" t="str">
        <f t="shared" si="43"/>
        <v>5</v>
      </c>
      <c r="AY312" s="210" t="str">
        <f t="shared" si="43"/>
        <v>4</v>
      </c>
      <c r="AZ312" s="210" t="str">
        <f t="shared" si="43"/>
        <v>4</v>
      </c>
      <c r="BA312" s="210" t="str">
        <f t="shared" si="43"/>
        <v>3</v>
      </c>
      <c r="BB312" s="208"/>
    </row>
    <row r="313" spans="1:54" x14ac:dyDescent="0.2">
      <c r="A313" s="205">
        <v>2018</v>
      </c>
      <c r="B313" s="206" t="s">
        <v>15</v>
      </c>
      <c r="C313" s="206">
        <v>722596</v>
      </c>
      <c r="D313" s="206">
        <v>21514</v>
      </c>
      <c r="E313" s="206">
        <v>29715</v>
      </c>
      <c r="F313" s="206">
        <v>33176</v>
      </c>
      <c r="G313" s="206">
        <v>40845</v>
      </c>
      <c r="H313" s="206">
        <v>64470</v>
      </c>
      <c r="I313" s="206">
        <v>80245</v>
      </c>
      <c r="J313" s="206">
        <v>49006</v>
      </c>
      <c r="K313" s="206">
        <v>60090</v>
      </c>
      <c r="L313" s="206">
        <v>88673</v>
      </c>
      <c r="M313" s="206">
        <v>139079</v>
      </c>
      <c r="N313" s="206">
        <v>149394</v>
      </c>
      <c r="O313" s="206">
        <v>36957</v>
      </c>
      <c r="P313" s="206">
        <v>12153</v>
      </c>
      <c r="Q313" s="206">
        <v>115667</v>
      </c>
      <c r="R313" s="206">
        <v>60372</v>
      </c>
      <c r="S313" s="206">
        <v>34665</v>
      </c>
      <c r="T313" s="206">
        <v>27141</v>
      </c>
      <c r="U313" s="206">
        <v>32694</v>
      </c>
      <c r="V313" s="206">
        <v>48027</v>
      </c>
      <c r="W313" s="206">
        <v>39678</v>
      </c>
      <c r="X313" s="206">
        <v>41127</v>
      </c>
      <c r="Y313" s="206">
        <v>366272</v>
      </c>
      <c r="Z313" s="206">
        <v>2293556</v>
      </c>
      <c r="AC313" s="205">
        <v>2018</v>
      </c>
      <c r="AD313" s="206" t="s">
        <v>15</v>
      </c>
      <c r="AE313" s="210" t="str">
        <f t="shared" si="45"/>
        <v>7</v>
      </c>
      <c r="AF313" s="210" t="str">
        <f t="shared" si="45"/>
        <v>2</v>
      </c>
      <c r="AG313" s="210" t="str">
        <f t="shared" si="45"/>
        <v>2</v>
      </c>
      <c r="AH313" s="210" t="str">
        <f t="shared" si="44"/>
        <v>3</v>
      </c>
      <c r="AI313" s="210" t="str">
        <f t="shared" si="44"/>
        <v>4</v>
      </c>
      <c r="AJ313" s="210" t="str">
        <f t="shared" si="44"/>
        <v>6</v>
      </c>
      <c r="AK313" s="210" t="str">
        <f t="shared" si="44"/>
        <v>8</v>
      </c>
      <c r="AL313" s="210" t="str">
        <f t="shared" si="44"/>
        <v>4</v>
      </c>
      <c r="AM313" s="210" t="str">
        <f t="shared" si="44"/>
        <v>6</v>
      </c>
      <c r="AN313" s="210" t="str">
        <f t="shared" si="46"/>
        <v>8</v>
      </c>
      <c r="AO313" s="210" t="str">
        <f t="shared" si="46"/>
        <v>1</v>
      </c>
      <c r="AP313" s="210" t="str">
        <f t="shared" si="46"/>
        <v>1</v>
      </c>
      <c r="AQ313" s="210" t="str">
        <f t="shared" si="46"/>
        <v>3</v>
      </c>
      <c r="AR313" s="210" t="str">
        <f t="shared" si="46"/>
        <v>1</v>
      </c>
      <c r="AS313" s="210" t="str">
        <f t="shared" si="46"/>
        <v>1</v>
      </c>
      <c r="AT313" s="210" t="str">
        <f t="shared" si="46"/>
        <v>6</v>
      </c>
      <c r="AU313" s="210" t="str">
        <f t="shared" si="46"/>
        <v>3</v>
      </c>
      <c r="AV313" s="210" t="str">
        <f t="shared" si="46"/>
        <v>2</v>
      </c>
      <c r="AW313" s="210" t="str">
        <f t="shared" si="46"/>
        <v>3</v>
      </c>
      <c r="AX313" s="210" t="str">
        <f t="shared" si="43"/>
        <v>4</v>
      </c>
      <c r="AY313" s="210" t="str">
        <f t="shared" si="43"/>
        <v>3</v>
      </c>
      <c r="AZ313" s="210" t="str">
        <f t="shared" si="43"/>
        <v>4</v>
      </c>
      <c r="BA313" s="210" t="str">
        <f t="shared" si="43"/>
        <v>3</v>
      </c>
      <c r="BB313" s="208"/>
    </row>
    <row r="314" spans="1:54" x14ac:dyDescent="0.2">
      <c r="A314" s="205">
        <v>2018</v>
      </c>
      <c r="B314" s="206" t="s">
        <v>4</v>
      </c>
      <c r="C314" s="206">
        <v>795557</v>
      </c>
      <c r="D314" s="206">
        <v>23059</v>
      </c>
      <c r="E314" s="206">
        <v>28434</v>
      </c>
      <c r="F314" s="206">
        <v>33906</v>
      </c>
      <c r="G314" s="206">
        <v>42643</v>
      </c>
      <c r="H314" s="206">
        <v>67244</v>
      </c>
      <c r="I314" s="206">
        <v>86207</v>
      </c>
      <c r="J314" s="206">
        <v>51231</v>
      </c>
      <c r="K314" s="206">
        <v>59442</v>
      </c>
      <c r="L314" s="206">
        <v>89841</v>
      </c>
      <c r="M314" s="206">
        <v>144103</v>
      </c>
      <c r="N314" s="206">
        <v>152044</v>
      </c>
      <c r="O314" s="206">
        <v>36944</v>
      </c>
      <c r="P314" s="206">
        <v>12264</v>
      </c>
      <c r="Q314" s="206">
        <v>120519</v>
      </c>
      <c r="R314" s="206">
        <v>61596</v>
      </c>
      <c r="S314" s="206">
        <v>34216</v>
      </c>
      <c r="T314" s="206">
        <v>25938</v>
      </c>
      <c r="U314" s="206">
        <v>32363</v>
      </c>
      <c r="V314" s="206">
        <v>49281</v>
      </c>
      <c r="W314" s="206">
        <v>40968</v>
      </c>
      <c r="X314" s="206">
        <v>42577</v>
      </c>
      <c r="Y314" s="206">
        <v>386813</v>
      </c>
      <c r="Z314" s="206">
        <v>2417190</v>
      </c>
      <c r="AC314" s="205">
        <v>2018</v>
      </c>
      <c r="AD314" s="206" t="s">
        <v>4</v>
      </c>
      <c r="AE314" s="210" t="str">
        <f t="shared" si="45"/>
        <v>7</v>
      </c>
      <c r="AF314" s="210" t="str">
        <f t="shared" si="45"/>
        <v>2</v>
      </c>
      <c r="AG314" s="210" t="str">
        <f t="shared" si="45"/>
        <v>2</v>
      </c>
      <c r="AH314" s="210" t="str">
        <f t="shared" si="44"/>
        <v>3</v>
      </c>
      <c r="AI314" s="210" t="str">
        <f t="shared" si="44"/>
        <v>4</v>
      </c>
      <c r="AJ314" s="210" t="str">
        <f t="shared" si="44"/>
        <v>6</v>
      </c>
      <c r="AK314" s="210" t="str">
        <f t="shared" si="44"/>
        <v>8</v>
      </c>
      <c r="AL314" s="210" t="str">
        <f t="shared" si="44"/>
        <v>5</v>
      </c>
      <c r="AM314" s="210" t="str">
        <f t="shared" si="44"/>
        <v>5</v>
      </c>
      <c r="AN314" s="210" t="str">
        <f t="shared" si="46"/>
        <v>8</v>
      </c>
      <c r="AO314" s="210" t="str">
        <f t="shared" si="46"/>
        <v>1</v>
      </c>
      <c r="AP314" s="210" t="str">
        <f t="shared" si="46"/>
        <v>1</v>
      </c>
      <c r="AQ314" s="210" t="str">
        <f t="shared" si="46"/>
        <v>3</v>
      </c>
      <c r="AR314" s="210" t="str">
        <f t="shared" si="46"/>
        <v>1</v>
      </c>
      <c r="AS314" s="210" t="str">
        <f t="shared" si="46"/>
        <v>1</v>
      </c>
      <c r="AT314" s="210" t="str">
        <f t="shared" si="46"/>
        <v>6</v>
      </c>
      <c r="AU314" s="210" t="str">
        <f t="shared" si="46"/>
        <v>3</v>
      </c>
      <c r="AV314" s="210" t="str">
        <f t="shared" si="46"/>
        <v>2</v>
      </c>
      <c r="AW314" s="210" t="str">
        <f t="shared" si="46"/>
        <v>3</v>
      </c>
      <c r="AX314" s="210" t="str">
        <f t="shared" si="43"/>
        <v>4</v>
      </c>
      <c r="AY314" s="210" t="str">
        <f t="shared" si="43"/>
        <v>4</v>
      </c>
      <c r="AZ314" s="210" t="str">
        <f t="shared" si="43"/>
        <v>4</v>
      </c>
      <c r="BA314" s="210" t="str">
        <f t="shared" si="43"/>
        <v>3</v>
      </c>
      <c r="BB314" s="208"/>
    </row>
    <row r="315" spans="1:54" x14ac:dyDescent="0.2">
      <c r="A315" s="205">
        <v>2018</v>
      </c>
      <c r="B315" s="206" t="s">
        <v>5</v>
      </c>
      <c r="C315" s="206">
        <v>912477</v>
      </c>
      <c r="D315" s="206">
        <v>22475</v>
      </c>
      <c r="E315" s="206">
        <v>26875</v>
      </c>
      <c r="F315" s="206">
        <v>32360</v>
      </c>
      <c r="G315" s="206">
        <v>41756</v>
      </c>
      <c r="H315" s="206">
        <v>67651</v>
      </c>
      <c r="I315" s="206">
        <v>78115</v>
      </c>
      <c r="J315" s="206">
        <v>50996</v>
      </c>
      <c r="K315" s="206">
        <v>59748</v>
      </c>
      <c r="L315" s="206">
        <v>93114</v>
      </c>
      <c r="M315" s="206">
        <v>139204</v>
      </c>
      <c r="N315" s="206">
        <v>157481</v>
      </c>
      <c r="O315" s="206">
        <v>37071</v>
      </c>
      <c r="P315" s="206">
        <v>12103</v>
      </c>
      <c r="Q315" s="206">
        <v>129106</v>
      </c>
      <c r="R315" s="206">
        <v>56580</v>
      </c>
      <c r="S315" s="206">
        <v>34561</v>
      </c>
      <c r="T315" s="206">
        <v>25503</v>
      </c>
      <c r="U315" s="206">
        <v>32568</v>
      </c>
      <c r="V315" s="206">
        <v>52963</v>
      </c>
      <c r="W315" s="206">
        <v>42729</v>
      </c>
      <c r="X315" s="206">
        <v>43709</v>
      </c>
      <c r="Y315" s="206">
        <v>445287</v>
      </c>
      <c r="Z315" s="206">
        <v>2594432</v>
      </c>
      <c r="AC315" s="205">
        <v>2018</v>
      </c>
      <c r="AD315" s="206" t="s">
        <v>5</v>
      </c>
      <c r="AE315" s="210" t="str">
        <f t="shared" si="45"/>
        <v>9</v>
      </c>
      <c r="AF315" s="210" t="str">
        <f t="shared" si="45"/>
        <v>2</v>
      </c>
      <c r="AG315" s="210" t="str">
        <f t="shared" si="45"/>
        <v>2</v>
      </c>
      <c r="AH315" s="210" t="str">
        <f t="shared" si="44"/>
        <v>3</v>
      </c>
      <c r="AI315" s="210" t="str">
        <f t="shared" si="44"/>
        <v>4</v>
      </c>
      <c r="AJ315" s="210" t="str">
        <f t="shared" si="44"/>
        <v>6</v>
      </c>
      <c r="AK315" s="210" t="str">
        <f t="shared" si="44"/>
        <v>7</v>
      </c>
      <c r="AL315" s="210" t="str">
        <f t="shared" si="44"/>
        <v>5</v>
      </c>
      <c r="AM315" s="210" t="str">
        <f t="shared" ref="AM315:AZ355" si="47">+LEFT(K315,1)</f>
        <v>5</v>
      </c>
      <c r="AN315" s="210" t="str">
        <f t="shared" si="46"/>
        <v>9</v>
      </c>
      <c r="AO315" s="210" t="str">
        <f t="shared" si="46"/>
        <v>1</v>
      </c>
      <c r="AP315" s="210" t="str">
        <f t="shared" si="46"/>
        <v>1</v>
      </c>
      <c r="AQ315" s="210" t="str">
        <f t="shared" si="46"/>
        <v>3</v>
      </c>
      <c r="AR315" s="210" t="str">
        <f t="shared" si="46"/>
        <v>1</v>
      </c>
      <c r="AS315" s="210" t="str">
        <f t="shared" si="46"/>
        <v>1</v>
      </c>
      <c r="AT315" s="210" t="str">
        <f t="shared" si="46"/>
        <v>5</v>
      </c>
      <c r="AU315" s="210" t="str">
        <f t="shared" si="46"/>
        <v>3</v>
      </c>
      <c r="AV315" s="210" t="str">
        <f t="shared" si="46"/>
        <v>2</v>
      </c>
      <c r="AW315" s="210" t="str">
        <f t="shared" si="46"/>
        <v>3</v>
      </c>
      <c r="AX315" s="210" t="str">
        <f t="shared" si="43"/>
        <v>5</v>
      </c>
      <c r="AY315" s="210" t="str">
        <f t="shared" si="43"/>
        <v>4</v>
      </c>
      <c r="AZ315" s="210" t="str">
        <f t="shared" si="43"/>
        <v>4</v>
      </c>
      <c r="BA315" s="210" t="str">
        <f t="shared" si="43"/>
        <v>4</v>
      </c>
      <c r="BB315" s="208"/>
    </row>
    <row r="316" spans="1:54" x14ac:dyDescent="0.2">
      <c r="A316" s="205">
        <v>2018</v>
      </c>
      <c r="B316" s="206" t="s">
        <v>6</v>
      </c>
      <c r="C316" s="206">
        <v>895513</v>
      </c>
      <c r="D316" s="206">
        <v>20549</v>
      </c>
      <c r="E316" s="206">
        <v>19531</v>
      </c>
      <c r="F316" s="206">
        <v>30324</v>
      </c>
      <c r="G316" s="206">
        <v>38906</v>
      </c>
      <c r="H316" s="206">
        <v>61671</v>
      </c>
      <c r="I316" s="206">
        <v>72131</v>
      </c>
      <c r="J316" s="206">
        <v>51030</v>
      </c>
      <c r="K316" s="206">
        <v>58335</v>
      </c>
      <c r="L316" s="206">
        <v>92225</v>
      </c>
      <c r="M316" s="206">
        <v>139211</v>
      </c>
      <c r="N316" s="206">
        <v>152670</v>
      </c>
      <c r="O316" s="206">
        <v>35343</v>
      </c>
      <c r="P316" s="206">
        <v>11581</v>
      </c>
      <c r="Q316" s="206">
        <v>129221</v>
      </c>
      <c r="R316" s="206">
        <v>61100</v>
      </c>
      <c r="S316" s="206">
        <v>33013</v>
      </c>
      <c r="T316" s="206">
        <v>25975</v>
      </c>
      <c r="U316" s="206">
        <v>29733</v>
      </c>
      <c r="V316" s="206">
        <v>49181</v>
      </c>
      <c r="W316" s="206">
        <v>39742</v>
      </c>
      <c r="X316" s="206">
        <v>39528</v>
      </c>
      <c r="Y316" s="206">
        <v>414846</v>
      </c>
      <c r="Z316" s="206">
        <v>2501359</v>
      </c>
      <c r="AC316" s="205">
        <v>2018</v>
      </c>
      <c r="AD316" s="206" t="s">
        <v>6</v>
      </c>
      <c r="AE316" s="210" t="str">
        <f t="shared" si="45"/>
        <v>8</v>
      </c>
      <c r="AF316" s="210" t="str">
        <f t="shared" si="45"/>
        <v>2</v>
      </c>
      <c r="AG316" s="210" t="str">
        <f t="shared" si="45"/>
        <v>1</v>
      </c>
      <c r="AH316" s="210" t="str">
        <f t="shared" si="45"/>
        <v>3</v>
      </c>
      <c r="AI316" s="210" t="str">
        <f t="shared" si="45"/>
        <v>3</v>
      </c>
      <c r="AJ316" s="210" t="str">
        <f t="shared" si="45"/>
        <v>6</v>
      </c>
      <c r="AK316" s="210" t="str">
        <f t="shared" si="45"/>
        <v>7</v>
      </c>
      <c r="AL316" s="210" t="str">
        <f t="shared" si="45"/>
        <v>5</v>
      </c>
      <c r="AM316" s="210" t="str">
        <f t="shared" si="47"/>
        <v>5</v>
      </c>
      <c r="AN316" s="210" t="str">
        <f t="shared" si="46"/>
        <v>9</v>
      </c>
      <c r="AO316" s="210" t="str">
        <f t="shared" si="46"/>
        <v>1</v>
      </c>
      <c r="AP316" s="210" t="str">
        <f t="shared" si="46"/>
        <v>1</v>
      </c>
      <c r="AQ316" s="210" t="str">
        <f t="shared" si="46"/>
        <v>3</v>
      </c>
      <c r="AR316" s="210" t="str">
        <f t="shared" si="46"/>
        <v>1</v>
      </c>
      <c r="AS316" s="210" t="str">
        <f t="shared" ref="AS316:BA351" si="48">+LEFT(Q316,1)</f>
        <v>1</v>
      </c>
      <c r="AT316" s="210" t="str">
        <f t="shared" si="48"/>
        <v>6</v>
      </c>
      <c r="AU316" s="210" t="str">
        <f t="shared" si="48"/>
        <v>3</v>
      </c>
      <c r="AV316" s="210" t="str">
        <f t="shared" si="48"/>
        <v>2</v>
      </c>
      <c r="AW316" s="210" t="str">
        <f t="shared" si="48"/>
        <v>2</v>
      </c>
      <c r="AX316" s="210" t="str">
        <f t="shared" si="43"/>
        <v>4</v>
      </c>
      <c r="AY316" s="210" t="str">
        <f t="shared" si="43"/>
        <v>3</v>
      </c>
      <c r="AZ316" s="210" t="str">
        <f t="shared" si="43"/>
        <v>3</v>
      </c>
      <c r="BA316" s="210" t="str">
        <f t="shared" si="43"/>
        <v>4</v>
      </c>
      <c r="BB316" s="208"/>
    </row>
    <row r="317" spans="1:54" x14ac:dyDescent="0.2">
      <c r="A317" s="205">
        <v>2018</v>
      </c>
      <c r="B317" s="206" t="s">
        <v>7</v>
      </c>
      <c r="C317" s="206">
        <v>987115</v>
      </c>
      <c r="D317" s="206">
        <v>23748</v>
      </c>
      <c r="E317" s="206">
        <v>26186</v>
      </c>
      <c r="F317" s="206">
        <v>36534</v>
      </c>
      <c r="G317" s="206">
        <v>45681</v>
      </c>
      <c r="H317" s="206">
        <v>72412</v>
      </c>
      <c r="I317" s="206">
        <v>80037</v>
      </c>
      <c r="J317" s="206">
        <v>57268</v>
      </c>
      <c r="K317" s="206">
        <v>65481</v>
      </c>
      <c r="L317" s="206">
        <v>102925</v>
      </c>
      <c r="M317" s="206">
        <v>157298</v>
      </c>
      <c r="N317" s="206">
        <v>170424</v>
      </c>
      <c r="O317" s="206">
        <v>41116</v>
      </c>
      <c r="P317" s="206">
        <v>13515</v>
      </c>
      <c r="Q317" s="206">
        <v>146115</v>
      </c>
      <c r="R317" s="206">
        <v>64415</v>
      </c>
      <c r="S317" s="206">
        <v>36594</v>
      </c>
      <c r="T317" s="206">
        <v>28088</v>
      </c>
      <c r="U317" s="206">
        <v>34773</v>
      </c>
      <c r="V317" s="206">
        <v>54427</v>
      </c>
      <c r="W317" s="206">
        <v>42097</v>
      </c>
      <c r="X317" s="206">
        <v>45460</v>
      </c>
      <c r="Y317" s="206">
        <v>416386</v>
      </c>
      <c r="Z317" s="206">
        <v>2748095</v>
      </c>
      <c r="AC317" s="205">
        <v>2018</v>
      </c>
      <c r="AD317" s="206" t="s">
        <v>7</v>
      </c>
      <c r="AE317" s="210" t="str">
        <f t="shared" si="45"/>
        <v>9</v>
      </c>
      <c r="AF317" s="210" t="str">
        <f t="shared" si="45"/>
        <v>2</v>
      </c>
      <c r="AG317" s="210" t="str">
        <f t="shared" si="45"/>
        <v>2</v>
      </c>
      <c r="AH317" s="210" t="str">
        <f t="shared" si="45"/>
        <v>3</v>
      </c>
      <c r="AI317" s="210" t="str">
        <f t="shared" si="45"/>
        <v>4</v>
      </c>
      <c r="AJ317" s="210" t="str">
        <f t="shared" si="45"/>
        <v>7</v>
      </c>
      <c r="AK317" s="210" t="str">
        <f t="shared" si="45"/>
        <v>8</v>
      </c>
      <c r="AL317" s="210" t="str">
        <f t="shared" si="45"/>
        <v>5</v>
      </c>
      <c r="AM317" s="210" t="str">
        <f t="shared" si="47"/>
        <v>6</v>
      </c>
      <c r="AN317" s="210" t="str">
        <f t="shared" si="47"/>
        <v>1</v>
      </c>
      <c r="AO317" s="210" t="str">
        <f t="shared" si="47"/>
        <v>1</v>
      </c>
      <c r="AP317" s="210" t="str">
        <f t="shared" si="47"/>
        <v>1</v>
      </c>
      <c r="AQ317" s="210" t="str">
        <f t="shared" si="47"/>
        <v>4</v>
      </c>
      <c r="AR317" s="210" t="str">
        <f t="shared" si="47"/>
        <v>1</v>
      </c>
      <c r="AS317" s="210" t="str">
        <f t="shared" si="48"/>
        <v>1</v>
      </c>
      <c r="AT317" s="210" t="str">
        <f t="shared" si="48"/>
        <v>6</v>
      </c>
      <c r="AU317" s="210" t="str">
        <f t="shared" si="48"/>
        <v>3</v>
      </c>
      <c r="AV317" s="210" t="str">
        <f t="shared" si="48"/>
        <v>2</v>
      </c>
      <c r="AW317" s="210" t="str">
        <f t="shared" si="48"/>
        <v>3</v>
      </c>
      <c r="AX317" s="210" t="str">
        <f t="shared" si="43"/>
        <v>5</v>
      </c>
      <c r="AY317" s="210" t="str">
        <f t="shared" si="43"/>
        <v>4</v>
      </c>
      <c r="AZ317" s="210" t="str">
        <f t="shared" si="43"/>
        <v>4</v>
      </c>
      <c r="BA317" s="210" t="str">
        <f t="shared" si="43"/>
        <v>4</v>
      </c>
      <c r="BB317" s="208"/>
    </row>
    <row r="318" spans="1:54" x14ac:dyDescent="0.2">
      <c r="A318" s="205">
        <v>2018</v>
      </c>
      <c r="B318" s="206" t="s">
        <v>8</v>
      </c>
      <c r="C318" s="206">
        <v>875305</v>
      </c>
      <c r="D318" s="206">
        <v>20660</v>
      </c>
      <c r="E318" s="206">
        <v>25452</v>
      </c>
      <c r="F318" s="206">
        <v>32484</v>
      </c>
      <c r="G318" s="206">
        <v>39139</v>
      </c>
      <c r="H318" s="206">
        <v>68403</v>
      </c>
      <c r="I318" s="206">
        <v>76267</v>
      </c>
      <c r="J318" s="206">
        <v>50890</v>
      </c>
      <c r="K318" s="206">
        <v>58978</v>
      </c>
      <c r="L318" s="206">
        <v>95019</v>
      </c>
      <c r="M318" s="206">
        <v>142595</v>
      </c>
      <c r="N318" s="206">
        <v>151816</v>
      </c>
      <c r="O318" s="206">
        <v>37615</v>
      </c>
      <c r="P318" s="206">
        <v>12036</v>
      </c>
      <c r="Q318" s="206">
        <v>131151</v>
      </c>
      <c r="R318" s="206">
        <v>59403</v>
      </c>
      <c r="S318" s="206">
        <v>32997</v>
      </c>
      <c r="T318" s="206">
        <v>26713</v>
      </c>
      <c r="U318" s="206">
        <v>31494</v>
      </c>
      <c r="V318" s="206">
        <v>51935</v>
      </c>
      <c r="W318" s="206">
        <v>40967</v>
      </c>
      <c r="X318" s="206">
        <v>42657</v>
      </c>
      <c r="Y318" s="206">
        <v>385121</v>
      </c>
      <c r="Z318" s="206">
        <v>2489097</v>
      </c>
      <c r="AC318" s="205">
        <v>2018</v>
      </c>
      <c r="AD318" s="206" t="s">
        <v>8</v>
      </c>
      <c r="AE318" s="210" t="str">
        <f t="shared" si="45"/>
        <v>8</v>
      </c>
      <c r="AF318" s="210" t="str">
        <f t="shared" si="45"/>
        <v>2</v>
      </c>
      <c r="AG318" s="210" t="str">
        <f t="shared" si="45"/>
        <v>2</v>
      </c>
      <c r="AH318" s="210" t="str">
        <f t="shared" si="45"/>
        <v>3</v>
      </c>
      <c r="AI318" s="210" t="str">
        <f t="shared" si="45"/>
        <v>3</v>
      </c>
      <c r="AJ318" s="210" t="str">
        <f t="shared" si="45"/>
        <v>6</v>
      </c>
      <c r="AK318" s="210" t="str">
        <f t="shared" si="45"/>
        <v>7</v>
      </c>
      <c r="AL318" s="210" t="str">
        <f t="shared" si="45"/>
        <v>5</v>
      </c>
      <c r="AM318" s="210" t="str">
        <f t="shared" si="47"/>
        <v>5</v>
      </c>
      <c r="AN318" s="210" t="str">
        <f t="shared" si="47"/>
        <v>9</v>
      </c>
      <c r="AO318" s="210" t="str">
        <f t="shared" si="47"/>
        <v>1</v>
      </c>
      <c r="AP318" s="210" t="str">
        <f t="shared" si="47"/>
        <v>1</v>
      </c>
      <c r="AQ318" s="210" t="str">
        <f t="shared" si="47"/>
        <v>3</v>
      </c>
      <c r="AR318" s="210" t="str">
        <f t="shared" si="47"/>
        <v>1</v>
      </c>
      <c r="AS318" s="210" t="str">
        <f t="shared" si="48"/>
        <v>1</v>
      </c>
      <c r="AT318" s="210" t="str">
        <f t="shared" si="48"/>
        <v>5</v>
      </c>
      <c r="AU318" s="210" t="str">
        <f t="shared" si="48"/>
        <v>3</v>
      </c>
      <c r="AV318" s="210" t="str">
        <f t="shared" si="48"/>
        <v>2</v>
      </c>
      <c r="AW318" s="210" t="str">
        <f t="shared" si="48"/>
        <v>3</v>
      </c>
      <c r="AX318" s="210" t="str">
        <f t="shared" si="43"/>
        <v>5</v>
      </c>
      <c r="AY318" s="210" t="str">
        <f t="shared" si="43"/>
        <v>4</v>
      </c>
      <c r="AZ318" s="210" t="str">
        <f t="shared" si="43"/>
        <v>4</v>
      </c>
      <c r="BA318" s="210" t="str">
        <f t="shared" si="43"/>
        <v>3</v>
      </c>
      <c r="BB318" s="208"/>
    </row>
    <row r="319" spans="1:54" x14ac:dyDescent="0.2">
      <c r="A319" s="205">
        <v>2018</v>
      </c>
      <c r="B319" s="206" t="s">
        <v>9</v>
      </c>
      <c r="C319" s="206">
        <v>957170</v>
      </c>
      <c r="D319" s="206">
        <v>23366</v>
      </c>
      <c r="E319" s="206">
        <v>30816</v>
      </c>
      <c r="F319" s="206">
        <v>36317</v>
      </c>
      <c r="G319" s="206">
        <v>45350</v>
      </c>
      <c r="H319" s="206">
        <v>77052</v>
      </c>
      <c r="I319" s="206">
        <v>85364</v>
      </c>
      <c r="J319" s="206">
        <v>58723</v>
      </c>
      <c r="K319" s="206">
        <v>65360</v>
      </c>
      <c r="L319" s="206">
        <v>105385</v>
      </c>
      <c r="M319" s="206">
        <v>156489</v>
      </c>
      <c r="N319" s="206">
        <v>166851</v>
      </c>
      <c r="O319" s="206">
        <v>41557</v>
      </c>
      <c r="P319" s="206">
        <v>13632</v>
      </c>
      <c r="Q319" s="206">
        <v>144537</v>
      </c>
      <c r="R319" s="206">
        <v>66729</v>
      </c>
      <c r="S319" s="206">
        <v>38269</v>
      </c>
      <c r="T319" s="206">
        <v>32956</v>
      </c>
      <c r="U319" s="206">
        <v>38894</v>
      </c>
      <c r="V319" s="206">
        <v>58249</v>
      </c>
      <c r="W319" s="206">
        <v>44557</v>
      </c>
      <c r="X319" s="206">
        <v>53787</v>
      </c>
      <c r="Y319" s="206">
        <v>404336</v>
      </c>
      <c r="Z319" s="206">
        <v>2745746</v>
      </c>
      <c r="AC319" s="205">
        <v>2018</v>
      </c>
      <c r="AD319" s="206" t="s">
        <v>9</v>
      </c>
      <c r="AE319" s="210" t="str">
        <f t="shared" si="45"/>
        <v>9</v>
      </c>
      <c r="AF319" s="210" t="str">
        <f t="shared" si="45"/>
        <v>2</v>
      </c>
      <c r="AG319" s="210" t="str">
        <f t="shared" si="45"/>
        <v>3</v>
      </c>
      <c r="AH319" s="210" t="str">
        <f t="shared" si="45"/>
        <v>3</v>
      </c>
      <c r="AI319" s="210" t="str">
        <f t="shared" si="45"/>
        <v>4</v>
      </c>
      <c r="AJ319" s="210" t="str">
        <f t="shared" si="45"/>
        <v>7</v>
      </c>
      <c r="AK319" s="210" t="str">
        <f t="shared" si="45"/>
        <v>8</v>
      </c>
      <c r="AL319" s="210" t="str">
        <f t="shared" si="45"/>
        <v>5</v>
      </c>
      <c r="AM319" s="210" t="str">
        <f t="shared" si="47"/>
        <v>6</v>
      </c>
      <c r="AN319" s="210" t="str">
        <f t="shared" si="47"/>
        <v>1</v>
      </c>
      <c r="AO319" s="210" t="str">
        <f t="shared" si="47"/>
        <v>1</v>
      </c>
      <c r="AP319" s="210" t="str">
        <f t="shared" si="47"/>
        <v>1</v>
      </c>
      <c r="AQ319" s="210" t="str">
        <f t="shared" si="47"/>
        <v>4</v>
      </c>
      <c r="AR319" s="210" t="str">
        <f t="shared" si="47"/>
        <v>1</v>
      </c>
      <c r="AS319" s="210" t="str">
        <f t="shared" si="48"/>
        <v>1</v>
      </c>
      <c r="AT319" s="210" t="str">
        <f t="shared" si="48"/>
        <v>6</v>
      </c>
      <c r="AU319" s="210" t="str">
        <f t="shared" si="48"/>
        <v>3</v>
      </c>
      <c r="AV319" s="210" t="str">
        <f t="shared" si="48"/>
        <v>3</v>
      </c>
      <c r="AW319" s="210" t="str">
        <f t="shared" si="48"/>
        <v>3</v>
      </c>
      <c r="AX319" s="210" t="str">
        <f t="shared" si="43"/>
        <v>5</v>
      </c>
      <c r="AY319" s="210" t="str">
        <f t="shared" si="43"/>
        <v>4</v>
      </c>
      <c r="AZ319" s="210" t="str">
        <f t="shared" si="43"/>
        <v>5</v>
      </c>
      <c r="BA319" s="210" t="str">
        <f t="shared" si="43"/>
        <v>4</v>
      </c>
      <c r="BB319" s="208"/>
    </row>
    <row r="320" spans="1:54" x14ac:dyDescent="0.2">
      <c r="A320" s="205">
        <v>2018</v>
      </c>
      <c r="B320" s="206" t="s">
        <v>10</v>
      </c>
      <c r="C320" s="206">
        <v>856488</v>
      </c>
      <c r="D320" s="206">
        <v>27314</v>
      </c>
      <c r="E320" s="206">
        <v>26099</v>
      </c>
      <c r="F320" s="206">
        <v>32634</v>
      </c>
      <c r="G320" s="206">
        <v>39861</v>
      </c>
      <c r="H320" s="206">
        <v>67012</v>
      </c>
      <c r="I320" s="206">
        <v>77098</v>
      </c>
      <c r="J320" s="206">
        <v>56216</v>
      </c>
      <c r="K320" s="206">
        <v>58662</v>
      </c>
      <c r="L320" s="206">
        <v>94302</v>
      </c>
      <c r="M320" s="206">
        <v>142481</v>
      </c>
      <c r="N320" s="206">
        <v>148437</v>
      </c>
      <c r="O320" s="206">
        <v>38691</v>
      </c>
      <c r="P320" s="206">
        <v>12556</v>
      </c>
      <c r="Q320" s="206">
        <v>131746</v>
      </c>
      <c r="R320" s="206">
        <v>59897</v>
      </c>
      <c r="S320" s="206">
        <v>38037</v>
      </c>
      <c r="T320" s="206">
        <v>30709</v>
      </c>
      <c r="U320" s="206">
        <v>35257</v>
      </c>
      <c r="V320" s="206">
        <v>55409</v>
      </c>
      <c r="W320" s="206">
        <v>40143</v>
      </c>
      <c r="X320" s="206">
        <v>52381</v>
      </c>
      <c r="Y320" s="206">
        <v>375819</v>
      </c>
      <c r="Z320" s="206">
        <v>2497249</v>
      </c>
      <c r="AC320" s="205">
        <v>2018</v>
      </c>
      <c r="AD320" s="206" t="s">
        <v>10</v>
      </c>
      <c r="AE320" s="210" t="str">
        <f t="shared" si="45"/>
        <v>8</v>
      </c>
      <c r="AF320" s="210" t="str">
        <f t="shared" si="45"/>
        <v>2</v>
      </c>
      <c r="AG320" s="210" t="str">
        <f t="shared" si="45"/>
        <v>2</v>
      </c>
      <c r="AH320" s="210" t="str">
        <f t="shared" si="45"/>
        <v>3</v>
      </c>
      <c r="AI320" s="210" t="str">
        <f t="shared" si="45"/>
        <v>3</v>
      </c>
      <c r="AJ320" s="210" t="str">
        <f t="shared" si="45"/>
        <v>6</v>
      </c>
      <c r="AK320" s="210" t="str">
        <f t="shared" si="45"/>
        <v>7</v>
      </c>
      <c r="AL320" s="210" t="str">
        <f t="shared" si="45"/>
        <v>5</v>
      </c>
      <c r="AM320" s="210" t="str">
        <f t="shared" si="47"/>
        <v>5</v>
      </c>
      <c r="AN320" s="210" t="str">
        <f t="shared" si="47"/>
        <v>9</v>
      </c>
      <c r="AO320" s="210" t="str">
        <f t="shared" si="47"/>
        <v>1</v>
      </c>
      <c r="AP320" s="210" t="str">
        <f t="shared" si="47"/>
        <v>1</v>
      </c>
      <c r="AQ320" s="210" t="str">
        <f t="shared" si="47"/>
        <v>3</v>
      </c>
      <c r="AR320" s="210" t="str">
        <f t="shared" si="47"/>
        <v>1</v>
      </c>
      <c r="AS320" s="210" t="str">
        <f t="shared" si="48"/>
        <v>1</v>
      </c>
      <c r="AT320" s="210" t="str">
        <f t="shared" si="48"/>
        <v>5</v>
      </c>
      <c r="AU320" s="210" t="str">
        <f t="shared" si="48"/>
        <v>3</v>
      </c>
      <c r="AV320" s="210" t="str">
        <f t="shared" si="48"/>
        <v>3</v>
      </c>
      <c r="AW320" s="210" t="str">
        <f t="shared" si="48"/>
        <v>3</v>
      </c>
      <c r="AX320" s="210" t="str">
        <f t="shared" si="43"/>
        <v>5</v>
      </c>
      <c r="AY320" s="210" t="str">
        <f t="shared" si="43"/>
        <v>4</v>
      </c>
      <c r="AZ320" s="210" t="str">
        <f t="shared" si="43"/>
        <v>5</v>
      </c>
      <c r="BA320" s="210" t="str">
        <f t="shared" si="43"/>
        <v>3</v>
      </c>
      <c r="BB320" s="208"/>
    </row>
    <row r="321" spans="1:54" x14ac:dyDescent="0.2">
      <c r="A321" s="205">
        <v>2018</v>
      </c>
      <c r="B321" s="206" t="s">
        <v>11</v>
      </c>
      <c r="C321" s="206">
        <v>770387</v>
      </c>
      <c r="D321" s="206">
        <v>22242</v>
      </c>
      <c r="E321" s="206">
        <v>19358</v>
      </c>
      <c r="F321" s="206">
        <v>27523</v>
      </c>
      <c r="G321" s="206">
        <v>31170</v>
      </c>
      <c r="H321" s="206">
        <v>53672</v>
      </c>
      <c r="I321" s="206">
        <v>64777</v>
      </c>
      <c r="J321" s="206">
        <v>48219</v>
      </c>
      <c r="K321" s="206">
        <v>50150</v>
      </c>
      <c r="L321" s="206">
        <v>81308</v>
      </c>
      <c r="M321" s="206">
        <v>125026</v>
      </c>
      <c r="N321" s="206">
        <v>132316</v>
      </c>
      <c r="O321" s="206">
        <v>32242</v>
      </c>
      <c r="P321" s="206">
        <v>10884</v>
      </c>
      <c r="Q321" s="206">
        <v>112518</v>
      </c>
      <c r="R321" s="206">
        <v>51885</v>
      </c>
      <c r="S321" s="206">
        <v>24876</v>
      </c>
      <c r="T321" s="206">
        <v>21825</v>
      </c>
      <c r="U321" s="206">
        <v>27702</v>
      </c>
      <c r="V321" s="206">
        <v>46891</v>
      </c>
      <c r="W321" s="206">
        <v>34963</v>
      </c>
      <c r="X321" s="206">
        <v>44162</v>
      </c>
      <c r="Y321" s="206">
        <v>328008</v>
      </c>
      <c r="Z321" s="206">
        <v>2162104</v>
      </c>
      <c r="AC321" s="205">
        <v>2018</v>
      </c>
      <c r="AD321" s="206" t="s">
        <v>11</v>
      </c>
      <c r="AE321" s="210" t="str">
        <f t="shared" si="45"/>
        <v>7</v>
      </c>
      <c r="AF321" s="210" t="str">
        <f t="shared" si="45"/>
        <v>2</v>
      </c>
      <c r="AG321" s="210" t="str">
        <f t="shared" si="45"/>
        <v>1</v>
      </c>
      <c r="AH321" s="210" t="str">
        <f t="shared" si="45"/>
        <v>2</v>
      </c>
      <c r="AI321" s="210" t="str">
        <f t="shared" si="45"/>
        <v>3</v>
      </c>
      <c r="AJ321" s="210" t="str">
        <f t="shared" si="45"/>
        <v>5</v>
      </c>
      <c r="AK321" s="210" t="str">
        <f t="shared" si="45"/>
        <v>6</v>
      </c>
      <c r="AL321" s="210" t="str">
        <f t="shared" si="45"/>
        <v>4</v>
      </c>
      <c r="AM321" s="210" t="str">
        <f t="shared" si="47"/>
        <v>5</v>
      </c>
      <c r="AN321" s="210" t="str">
        <f t="shared" si="47"/>
        <v>8</v>
      </c>
      <c r="AO321" s="210" t="str">
        <f t="shared" si="47"/>
        <v>1</v>
      </c>
      <c r="AP321" s="210" t="str">
        <f t="shared" si="47"/>
        <v>1</v>
      </c>
      <c r="AQ321" s="210" t="str">
        <f t="shared" si="47"/>
        <v>3</v>
      </c>
      <c r="AR321" s="210" t="str">
        <f t="shared" si="47"/>
        <v>1</v>
      </c>
      <c r="AS321" s="210" t="str">
        <f t="shared" si="48"/>
        <v>1</v>
      </c>
      <c r="AT321" s="210" t="str">
        <f t="shared" si="48"/>
        <v>5</v>
      </c>
      <c r="AU321" s="210" t="str">
        <f t="shared" si="48"/>
        <v>2</v>
      </c>
      <c r="AV321" s="210" t="str">
        <f t="shared" si="48"/>
        <v>2</v>
      </c>
      <c r="AW321" s="210" t="str">
        <f t="shared" si="48"/>
        <v>2</v>
      </c>
      <c r="AX321" s="210" t="str">
        <f t="shared" si="43"/>
        <v>4</v>
      </c>
      <c r="AY321" s="210" t="str">
        <f t="shared" si="43"/>
        <v>3</v>
      </c>
      <c r="AZ321" s="210" t="str">
        <f t="shared" si="43"/>
        <v>4</v>
      </c>
      <c r="BA321" s="210" t="str">
        <f t="shared" si="43"/>
        <v>3</v>
      </c>
      <c r="BB321" s="208"/>
    </row>
    <row r="322" spans="1:54" x14ac:dyDescent="0.2">
      <c r="A322" s="205">
        <v>2019</v>
      </c>
      <c r="B322" s="206" t="s">
        <v>12</v>
      </c>
      <c r="C322" s="206">
        <v>723277</v>
      </c>
      <c r="D322" s="206">
        <v>23136</v>
      </c>
      <c r="E322" s="206">
        <v>18116</v>
      </c>
      <c r="F322" s="206">
        <v>25814</v>
      </c>
      <c r="G322" s="206">
        <v>30643</v>
      </c>
      <c r="H322" s="206">
        <v>50942</v>
      </c>
      <c r="I322" s="206">
        <v>67815</v>
      </c>
      <c r="J322" s="206">
        <v>47422</v>
      </c>
      <c r="K322" s="206">
        <v>52175</v>
      </c>
      <c r="L322" s="206">
        <v>83838</v>
      </c>
      <c r="M322" s="206">
        <v>125951</v>
      </c>
      <c r="N322" s="206">
        <v>127158</v>
      </c>
      <c r="O322" s="206">
        <v>32085</v>
      </c>
      <c r="P322" s="206">
        <v>10908</v>
      </c>
      <c r="Q322" s="206">
        <v>111713</v>
      </c>
      <c r="R322" s="206">
        <v>50081</v>
      </c>
      <c r="S322" s="206">
        <v>32008</v>
      </c>
      <c r="T322" s="206">
        <v>22208</v>
      </c>
      <c r="U322" s="206">
        <v>24583</v>
      </c>
      <c r="V322" s="206">
        <v>43618</v>
      </c>
      <c r="W322" s="206">
        <v>32395</v>
      </c>
      <c r="X322" s="206">
        <v>37911</v>
      </c>
      <c r="Y322" s="206">
        <v>316822</v>
      </c>
      <c r="Z322" s="206">
        <v>2090619</v>
      </c>
      <c r="AC322" s="205">
        <v>2019</v>
      </c>
      <c r="AD322" s="206" t="s">
        <v>12</v>
      </c>
      <c r="AE322" s="210" t="str">
        <f t="shared" si="45"/>
        <v>7</v>
      </c>
      <c r="AF322" s="210" t="str">
        <f t="shared" si="45"/>
        <v>2</v>
      </c>
      <c r="AG322" s="210" t="str">
        <f t="shared" si="45"/>
        <v>1</v>
      </c>
      <c r="AH322" s="210" t="str">
        <f t="shared" si="45"/>
        <v>2</v>
      </c>
      <c r="AI322" s="210" t="str">
        <f t="shared" si="45"/>
        <v>3</v>
      </c>
      <c r="AJ322" s="210" t="str">
        <f t="shared" si="45"/>
        <v>5</v>
      </c>
      <c r="AK322" s="210" t="str">
        <f t="shared" si="45"/>
        <v>6</v>
      </c>
      <c r="AL322" s="210" t="str">
        <f t="shared" si="45"/>
        <v>4</v>
      </c>
      <c r="AM322" s="210" t="str">
        <f t="shared" si="47"/>
        <v>5</v>
      </c>
      <c r="AN322" s="210" t="str">
        <f t="shared" si="47"/>
        <v>8</v>
      </c>
      <c r="AO322" s="210" t="str">
        <f t="shared" si="47"/>
        <v>1</v>
      </c>
      <c r="AP322" s="210" t="str">
        <f t="shared" si="47"/>
        <v>1</v>
      </c>
      <c r="AQ322" s="210" t="str">
        <f t="shared" si="47"/>
        <v>3</v>
      </c>
      <c r="AR322" s="210" t="str">
        <f t="shared" si="47"/>
        <v>1</v>
      </c>
      <c r="AS322" s="210" t="str">
        <f t="shared" si="48"/>
        <v>1</v>
      </c>
      <c r="AT322" s="210" t="str">
        <f t="shared" si="48"/>
        <v>5</v>
      </c>
      <c r="AU322" s="210" t="str">
        <f t="shared" si="48"/>
        <v>3</v>
      </c>
      <c r="AV322" s="210" t="str">
        <f t="shared" si="48"/>
        <v>2</v>
      </c>
      <c r="AW322" s="210" t="str">
        <f t="shared" si="48"/>
        <v>2</v>
      </c>
      <c r="AX322" s="210" t="str">
        <f t="shared" si="43"/>
        <v>4</v>
      </c>
      <c r="AY322" s="210" t="str">
        <f t="shared" si="43"/>
        <v>3</v>
      </c>
      <c r="AZ322" s="210" t="str">
        <f t="shared" si="43"/>
        <v>3</v>
      </c>
      <c r="BA322" s="210" t="str">
        <f t="shared" si="43"/>
        <v>3</v>
      </c>
      <c r="BB322" s="208"/>
    </row>
    <row r="323" spans="1:54" x14ac:dyDescent="0.2">
      <c r="A323" s="205">
        <v>2019</v>
      </c>
      <c r="B323" s="206" t="s">
        <v>13</v>
      </c>
      <c r="C323" s="206">
        <v>721560</v>
      </c>
      <c r="D323" s="206">
        <v>21223</v>
      </c>
      <c r="E323" s="206">
        <v>21301</v>
      </c>
      <c r="F323" s="206">
        <v>26750</v>
      </c>
      <c r="G323" s="206">
        <v>31580</v>
      </c>
      <c r="H323" s="206">
        <v>54344</v>
      </c>
      <c r="I323" s="206">
        <v>64622</v>
      </c>
      <c r="J323" s="206">
        <v>46365</v>
      </c>
      <c r="K323" s="206">
        <v>50001</v>
      </c>
      <c r="L323" s="206">
        <v>79435</v>
      </c>
      <c r="M323" s="206">
        <v>119476</v>
      </c>
      <c r="N323" s="206">
        <v>123395</v>
      </c>
      <c r="O323" s="206">
        <v>32184</v>
      </c>
      <c r="P323" s="206">
        <v>11224</v>
      </c>
      <c r="Q323" s="206">
        <v>108185</v>
      </c>
      <c r="R323" s="206">
        <v>48432</v>
      </c>
      <c r="S323" s="206">
        <v>28920</v>
      </c>
      <c r="T323" s="206">
        <v>22505</v>
      </c>
      <c r="U323" s="206">
        <v>29944</v>
      </c>
      <c r="V323" s="206">
        <v>45290</v>
      </c>
      <c r="W323" s="206">
        <v>34529</v>
      </c>
      <c r="X323" s="206">
        <v>40390</v>
      </c>
      <c r="Y323" s="206">
        <v>315760</v>
      </c>
      <c r="Z323" s="206">
        <v>2077415</v>
      </c>
      <c r="AC323" s="205">
        <v>2019</v>
      </c>
      <c r="AD323" s="206" t="s">
        <v>13</v>
      </c>
      <c r="AE323" s="210" t="str">
        <f t="shared" si="45"/>
        <v>7</v>
      </c>
      <c r="AF323" s="210" t="str">
        <f t="shared" si="45"/>
        <v>2</v>
      </c>
      <c r="AG323" s="210" t="str">
        <f t="shared" si="45"/>
        <v>2</v>
      </c>
      <c r="AH323" s="210" t="str">
        <f t="shared" si="45"/>
        <v>2</v>
      </c>
      <c r="AI323" s="210" t="str">
        <f t="shared" si="45"/>
        <v>3</v>
      </c>
      <c r="AJ323" s="210" t="str">
        <f t="shared" si="45"/>
        <v>5</v>
      </c>
      <c r="AK323" s="210" t="str">
        <f t="shared" si="45"/>
        <v>6</v>
      </c>
      <c r="AL323" s="210" t="str">
        <f t="shared" si="45"/>
        <v>4</v>
      </c>
      <c r="AM323" s="210" t="str">
        <f t="shared" si="47"/>
        <v>5</v>
      </c>
      <c r="AN323" s="210" t="str">
        <f t="shared" si="47"/>
        <v>7</v>
      </c>
      <c r="AO323" s="210" t="str">
        <f t="shared" si="47"/>
        <v>1</v>
      </c>
      <c r="AP323" s="210" t="str">
        <f t="shared" si="47"/>
        <v>1</v>
      </c>
      <c r="AQ323" s="210" t="str">
        <f t="shared" si="47"/>
        <v>3</v>
      </c>
      <c r="AR323" s="210" t="str">
        <f t="shared" si="47"/>
        <v>1</v>
      </c>
      <c r="AS323" s="210" t="str">
        <f t="shared" si="48"/>
        <v>1</v>
      </c>
      <c r="AT323" s="210" t="str">
        <f t="shared" si="48"/>
        <v>4</v>
      </c>
      <c r="AU323" s="210" t="str">
        <f t="shared" si="48"/>
        <v>2</v>
      </c>
      <c r="AV323" s="210" t="str">
        <f t="shared" si="48"/>
        <v>2</v>
      </c>
      <c r="AW323" s="210" t="str">
        <f t="shared" si="48"/>
        <v>2</v>
      </c>
      <c r="AX323" s="210" t="str">
        <f t="shared" si="43"/>
        <v>4</v>
      </c>
      <c r="AY323" s="210" t="str">
        <f t="shared" si="43"/>
        <v>3</v>
      </c>
      <c r="AZ323" s="210" t="str">
        <f t="shared" si="43"/>
        <v>4</v>
      </c>
      <c r="BA323" s="210" t="str">
        <f t="shared" si="43"/>
        <v>3</v>
      </c>
      <c r="BB323" s="208"/>
    </row>
    <row r="324" spans="1:54" x14ac:dyDescent="0.2">
      <c r="A324" s="205">
        <v>2019</v>
      </c>
      <c r="B324" s="206" t="s">
        <v>14</v>
      </c>
      <c r="C324" s="206">
        <v>834544</v>
      </c>
      <c r="D324" s="206">
        <v>23001</v>
      </c>
      <c r="E324" s="206">
        <v>24728</v>
      </c>
      <c r="F324" s="206">
        <v>30757</v>
      </c>
      <c r="G324" s="206">
        <v>35543</v>
      </c>
      <c r="H324" s="206">
        <v>68626</v>
      </c>
      <c r="I324" s="206">
        <v>70030</v>
      </c>
      <c r="J324" s="206">
        <v>50608</v>
      </c>
      <c r="K324" s="206">
        <v>56141</v>
      </c>
      <c r="L324" s="206">
        <v>91307</v>
      </c>
      <c r="M324" s="206">
        <v>139560</v>
      </c>
      <c r="N324" s="206">
        <v>142617</v>
      </c>
      <c r="O324" s="206">
        <v>36494</v>
      </c>
      <c r="P324" s="206">
        <v>12680</v>
      </c>
      <c r="Q324" s="206">
        <v>120911</v>
      </c>
      <c r="R324" s="206">
        <v>56714</v>
      </c>
      <c r="S324" s="206">
        <v>32685</v>
      </c>
      <c r="T324" s="206">
        <v>26329</v>
      </c>
      <c r="U324" s="206">
        <v>32728</v>
      </c>
      <c r="V324" s="206">
        <v>49861</v>
      </c>
      <c r="W324" s="206">
        <v>39588</v>
      </c>
      <c r="X324" s="206">
        <v>52418</v>
      </c>
      <c r="Y324" s="206">
        <v>350541</v>
      </c>
      <c r="Z324" s="206">
        <v>2378411</v>
      </c>
      <c r="AC324" s="205">
        <v>2019</v>
      </c>
      <c r="AD324" s="206" t="s">
        <v>14</v>
      </c>
      <c r="AE324" s="210" t="str">
        <f t="shared" si="45"/>
        <v>8</v>
      </c>
      <c r="AF324" s="210" t="str">
        <f t="shared" si="45"/>
        <v>2</v>
      </c>
      <c r="AG324" s="210" t="str">
        <f t="shared" si="45"/>
        <v>2</v>
      </c>
      <c r="AH324" s="210" t="str">
        <f t="shared" si="45"/>
        <v>3</v>
      </c>
      <c r="AI324" s="210" t="str">
        <f t="shared" si="45"/>
        <v>3</v>
      </c>
      <c r="AJ324" s="210" t="str">
        <f t="shared" si="45"/>
        <v>6</v>
      </c>
      <c r="AK324" s="210" t="str">
        <f t="shared" si="45"/>
        <v>7</v>
      </c>
      <c r="AL324" s="210" t="str">
        <f t="shared" si="45"/>
        <v>5</v>
      </c>
      <c r="AM324" s="210" t="str">
        <f t="shared" si="47"/>
        <v>5</v>
      </c>
      <c r="AN324" s="210" t="str">
        <f t="shared" si="47"/>
        <v>9</v>
      </c>
      <c r="AO324" s="210" t="str">
        <f t="shared" si="47"/>
        <v>1</v>
      </c>
      <c r="AP324" s="210" t="str">
        <f t="shared" si="47"/>
        <v>1</v>
      </c>
      <c r="AQ324" s="210" t="str">
        <f t="shared" si="47"/>
        <v>3</v>
      </c>
      <c r="AR324" s="210" t="str">
        <f t="shared" si="47"/>
        <v>1</v>
      </c>
      <c r="AS324" s="210" t="str">
        <f t="shared" si="48"/>
        <v>1</v>
      </c>
      <c r="AT324" s="210" t="str">
        <f t="shared" si="48"/>
        <v>5</v>
      </c>
      <c r="AU324" s="210" t="str">
        <f t="shared" si="48"/>
        <v>3</v>
      </c>
      <c r="AV324" s="210" t="str">
        <f t="shared" si="48"/>
        <v>2</v>
      </c>
      <c r="AW324" s="210" t="str">
        <f t="shared" si="48"/>
        <v>3</v>
      </c>
      <c r="AX324" s="210" t="str">
        <f t="shared" si="43"/>
        <v>4</v>
      </c>
      <c r="AY324" s="210" t="str">
        <f t="shared" si="43"/>
        <v>3</v>
      </c>
      <c r="AZ324" s="210" t="str">
        <f t="shared" si="43"/>
        <v>5</v>
      </c>
      <c r="BA324" s="210" t="str">
        <f t="shared" si="43"/>
        <v>3</v>
      </c>
      <c r="BB324" s="208"/>
    </row>
    <row r="325" spans="1:54" x14ac:dyDescent="0.2">
      <c r="A325" s="205">
        <v>2019</v>
      </c>
      <c r="B325" s="206" t="s">
        <v>15</v>
      </c>
      <c r="C325" s="206">
        <v>836976</v>
      </c>
      <c r="D325" s="206">
        <v>22404</v>
      </c>
      <c r="E325" s="206">
        <v>26247</v>
      </c>
      <c r="F325" s="206">
        <v>29758</v>
      </c>
      <c r="G325" s="206">
        <v>35654</v>
      </c>
      <c r="H325" s="206">
        <v>68076</v>
      </c>
      <c r="I325" s="206">
        <v>69418</v>
      </c>
      <c r="J325" s="206">
        <v>50485</v>
      </c>
      <c r="K325" s="206">
        <v>56506</v>
      </c>
      <c r="L325" s="206">
        <v>90552</v>
      </c>
      <c r="M325" s="206">
        <v>140900</v>
      </c>
      <c r="N325" s="206">
        <v>151577</v>
      </c>
      <c r="O325" s="206">
        <v>35712</v>
      </c>
      <c r="P325" s="206">
        <v>12635</v>
      </c>
      <c r="Q325" s="206">
        <v>121150</v>
      </c>
      <c r="R325" s="206">
        <v>56883</v>
      </c>
      <c r="S325" s="206">
        <v>31623</v>
      </c>
      <c r="T325" s="206">
        <v>23817</v>
      </c>
      <c r="U325" s="206">
        <v>30091</v>
      </c>
      <c r="V325" s="206">
        <v>46548</v>
      </c>
      <c r="W325" s="206">
        <v>36931</v>
      </c>
      <c r="X325" s="206">
        <v>49182</v>
      </c>
      <c r="Y325" s="206">
        <v>345656</v>
      </c>
      <c r="Z325" s="206">
        <v>2368781</v>
      </c>
      <c r="AC325" s="205">
        <v>2019</v>
      </c>
      <c r="AD325" s="206" t="s">
        <v>15</v>
      </c>
      <c r="AE325" s="210" t="str">
        <f t="shared" si="45"/>
        <v>8</v>
      </c>
      <c r="AF325" s="210" t="str">
        <f t="shared" si="45"/>
        <v>2</v>
      </c>
      <c r="AG325" s="210" t="str">
        <f t="shared" si="45"/>
        <v>2</v>
      </c>
      <c r="AH325" s="210" t="str">
        <f t="shared" si="45"/>
        <v>2</v>
      </c>
      <c r="AI325" s="210" t="str">
        <f t="shared" si="45"/>
        <v>3</v>
      </c>
      <c r="AJ325" s="210" t="str">
        <f t="shared" si="45"/>
        <v>6</v>
      </c>
      <c r="AK325" s="210" t="str">
        <f t="shared" si="45"/>
        <v>6</v>
      </c>
      <c r="AL325" s="210" t="str">
        <f t="shared" si="45"/>
        <v>5</v>
      </c>
      <c r="AM325" s="210" t="str">
        <f t="shared" si="47"/>
        <v>5</v>
      </c>
      <c r="AN325" s="210" t="str">
        <f t="shared" si="47"/>
        <v>9</v>
      </c>
      <c r="AO325" s="210" t="str">
        <f t="shared" si="47"/>
        <v>1</v>
      </c>
      <c r="AP325" s="210" t="str">
        <f t="shared" si="47"/>
        <v>1</v>
      </c>
      <c r="AQ325" s="210" t="str">
        <f t="shared" si="47"/>
        <v>3</v>
      </c>
      <c r="AR325" s="210" t="str">
        <f t="shared" si="47"/>
        <v>1</v>
      </c>
      <c r="AS325" s="210" t="str">
        <f t="shared" si="48"/>
        <v>1</v>
      </c>
      <c r="AT325" s="210" t="str">
        <f t="shared" si="48"/>
        <v>5</v>
      </c>
      <c r="AU325" s="210" t="str">
        <f t="shared" si="48"/>
        <v>3</v>
      </c>
      <c r="AV325" s="210" t="str">
        <f t="shared" si="48"/>
        <v>2</v>
      </c>
      <c r="AW325" s="210" t="str">
        <f t="shared" si="48"/>
        <v>3</v>
      </c>
      <c r="AX325" s="210" t="str">
        <f t="shared" si="43"/>
        <v>4</v>
      </c>
      <c r="AY325" s="210" t="str">
        <f t="shared" si="43"/>
        <v>3</v>
      </c>
      <c r="AZ325" s="210" t="str">
        <f t="shared" si="43"/>
        <v>4</v>
      </c>
      <c r="BA325" s="210" t="str">
        <f t="shared" si="43"/>
        <v>3</v>
      </c>
      <c r="BB325" s="208"/>
    </row>
    <row r="326" spans="1:54" x14ac:dyDescent="0.2">
      <c r="A326" s="205">
        <v>2019</v>
      </c>
      <c r="B326" s="206" t="s">
        <v>4</v>
      </c>
      <c r="C326" s="206">
        <v>907041</v>
      </c>
      <c r="D326" s="206">
        <v>22630</v>
      </c>
      <c r="E326" s="206">
        <v>27180</v>
      </c>
      <c r="F326" s="206">
        <v>33322</v>
      </c>
      <c r="G326" s="206">
        <v>38435</v>
      </c>
      <c r="H326" s="206">
        <v>73739</v>
      </c>
      <c r="I326" s="206">
        <v>75867</v>
      </c>
      <c r="J326" s="206">
        <v>53413</v>
      </c>
      <c r="K326" s="206">
        <v>59580</v>
      </c>
      <c r="L326" s="206">
        <v>96018</v>
      </c>
      <c r="M326" s="206">
        <v>145093</v>
      </c>
      <c r="N326" s="206">
        <v>160134</v>
      </c>
      <c r="O326" s="206">
        <v>38038</v>
      </c>
      <c r="P326" s="206">
        <v>13683</v>
      </c>
      <c r="Q326" s="206">
        <v>129260</v>
      </c>
      <c r="R326" s="206">
        <v>60262</v>
      </c>
      <c r="S326" s="206">
        <v>34473</v>
      </c>
      <c r="T326" s="206">
        <v>25729</v>
      </c>
      <c r="U326" s="206">
        <v>34254</v>
      </c>
      <c r="V326" s="206">
        <v>50685</v>
      </c>
      <c r="W326" s="206">
        <v>40095</v>
      </c>
      <c r="X326" s="206">
        <v>54237</v>
      </c>
      <c r="Y326" s="206">
        <v>355776</v>
      </c>
      <c r="Z326" s="206">
        <v>2528944</v>
      </c>
      <c r="AC326" s="205">
        <v>2019</v>
      </c>
      <c r="AD326" s="206" t="s">
        <v>4</v>
      </c>
      <c r="AE326" s="210" t="str">
        <f t="shared" si="45"/>
        <v>9</v>
      </c>
      <c r="AF326" s="210" t="str">
        <f t="shared" si="45"/>
        <v>2</v>
      </c>
      <c r="AG326" s="210" t="str">
        <f t="shared" si="45"/>
        <v>2</v>
      </c>
      <c r="AH326" s="210" t="str">
        <f t="shared" si="45"/>
        <v>3</v>
      </c>
      <c r="AI326" s="210" t="str">
        <f t="shared" si="45"/>
        <v>3</v>
      </c>
      <c r="AJ326" s="210" t="str">
        <f t="shared" si="45"/>
        <v>7</v>
      </c>
      <c r="AK326" s="210" t="str">
        <f t="shared" si="45"/>
        <v>7</v>
      </c>
      <c r="AL326" s="210" t="str">
        <f t="shared" si="45"/>
        <v>5</v>
      </c>
      <c r="AM326" s="210" t="str">
        <f t="shared" si="47"/>
        <v>5</v>
      </c>
      <c r="AN326" s="210" t="str">
        <f t="shared" si="47"/>
        <v>9</v>
      </c>
      <c r="AO326" s="210" t="str">
        <f t="shared" si="47"/>
        <v>1</v>
      </c>
      <c r="AP326" s="210" t="str">
        <f t="shared" si="47"/>
        <v>1</v>
      </c>
      <c r="AQ326" s="210" t="str">
        <f t="shared" si="47"/>
        <v>3</v>
      </c>
      <c r="AR326" s="210" t="str">
        <f t="shared" si="47"/>
        <v>1</v>
      </c>
      <c r="AS326" s="210" t="str">
        <f t="shared" si="48"/>
        <v>1</v>
      </c>
      <c r="AT326" s="210" t="str">
        <f t="shared" si="48"/>
        <v>6</v>
      </c>
      <c r="AU326" s="210" t="str">
        <f t="shared" si="48"/>
        <v>3</v>
      </c>
      <c r="AV326" s="210" t="str">
        <f t="shared" si="48"/>
        <v>2</v>
      </c>
      <c r="AW326" s="210" t="str">
        <f t="shared" si="48"/>
        <v>3</v>
      </c>
      <c r="AX326" s="210" t="str">
        <f t="shared" si="43"/>
        <v>5</v>
      </c>
      <c r="AY326" s="210" t="str">
        <f t="shared" si="43"/>
        <v>4</v>
      </c>
      <c r="AZ326" s="210" t="str">
        <f t="shared" si="43"/>
        <v>5</v>
      </c>
      <c r="BA326" s="210" t="str">
        <f t="shared" si="43"/>
        <v>3</v>
      </c>
      <c r="BB326" s="208"/>
    </row>
    <row r="327" spans="1:54" x14ac:dyDescent="0.2">
      <c r="A327" s="205">
        <v>2019</v>
      </c>
      <c r="B327" s="206" t="s">
        <v>5</v>
      </c>
      <c r="C327" s="206">
        <v>804102</v>
      </c>
      <c r="D327" s="206">
        <v>19361</v>
      </c>
      <c r="E327" s="206">
        <v>21285</v>
      </c>
      <c r="F327" s="206">
        <v>28194</v>
      </c>
      <c r="G327" s="206">
        <v>33573</v>
      </c>
      <c r="H327" s="206">
        <v>63066</v>
      </c>
      <c r="I327" s="206">
        <v>65677</v>
      </c>
      <c r="J327" s="206">
        <v>46382</v>
      </c>
      <c r="K327" s="206">
        <v>52847</v>
      </c>
      <c r="L327" s="206">
        <v>84934</v>
      </c>
      <c r="M327" s="206">
        <v>121191</v>
      </c>
      <c r="N327" s="206">
        <v>141166</v>
      </c>
      <c r="O327" s="206">
        <v>32009</v>
      </c>
      <c r="P327" s="206">
        <v>12030</v>
      </c>
      <c r="Q327" s="206">
        <v>112095</v>
      </c>
      <c r="R327" s="206">
        <v>52415</v>
      </c>
      <c r="S327" s="206">
        <v>28753</v>
      </c>
      <c r="T327" s="206">
        <v>21499</v>
      </c>
      <c r="U327" s="206">
        <v>29062</v>
      </c>
      <c r="V327" s="206">
        <v>43469</v>
      </c>
      <c r="W327" s="206">
        <v>34904</v>
      </c>
      <c r="X327" s="206">
        <v>42321</v>
      </c>
      <c r="Y327" s="206">
        <v>323840</v>
      </c>
      <c r="Z327" s="206">
        <v>2214175</v>
      </c>
      <c r="AC327" s="205">
        <v>2019</v>
      </c>
      <c r="AD327" s="206" t="s">
        <v>5</v>
      </c>
      <c r="AE327" s="210" t="str">
        <f t="shared" si="45"/>
        <v>8</v>
      </c>
      <c r="AF327" s="210" t="str">
        <f t="shared" si="45"/>
        <v>1</v>
      </c>
      <c r="AG327" s="210" t="str">
        <f t="shared" si="45"/>
        <v>2</v>
      </c>
      <c r="AH327" s="210" t="str">
        <f t="shared" si="45"/>
        <v>2</v>
      </c>
      <c r="AI327" s="210" t="str">
        <f t="shared" si="45"/>
        <v>3</v>
      </c>
      <c r="AJ327" s="210" t="str">
        <f t="shared" si="45"/>
        <v>6</v>
      </c>
      <c r="AK327" s="210" t="str">
        <f t="shared" si="45"/>
        <v>6</v>
      </c>
      <c r="AL327" s="210" t="str">
        <f t="shared" si="45"/>
        <v>4</v>
      </c>
      <c r="AM327" s="210" t="str">
        <f t="shared" si="47"/>
        <v>5</v>
      </c>
      <c r="AN327" s="210" t="str">
        <f t="shared" si="47"/>
        <v>8</v>
      </c>
      <c r="AO327" s="210" t="str">
        <f t="shared" si="47"/>
        <v>1</v>
      </c>
      <c r="AP327" s="210" t="str">
        <f t="shared" si="47"/>
        <v>1</v>
      </c>
      <c r="AQ327" s="210" t="str">
        <f t="shared" si="47"/>
        <v>3</v>
      </c>
      <c r="AR327" s="210" t="str">
        <f t="shared" si="47"/>
        <v>1</v>
      </c>
      <c r="AS327" s="210" t="str">
        <f t="shared" si="48"/>
        <v>1</v>
      </c>
      <c r="AT327" s="210" t="str">
        <f t="shared" si="48"/>
        <v>5</v>
      </c>
      <c r="AU327" s="210" t="str">
        <f t="shared" si="48"/>
        <v>2</v>
      </c>
      <c r="AV327" s="210" t="str">
        <f t="shared" si="48"/>
        <v>2</v>
      </c>
      <c r="AW327" s="210" t="str">
        <f t="shared" si="48"/>
        <v>2</v>
      </c>
      <c r="AX327" s="210" t="str">
        <f t="shared" si="43"/>
        <v>4</v>
      </c>
      <c r="AY327" s="210" t="str">
        <f t="shared" si="43"/>
        <v>3</v>
      </c>
      <c r="AZ327" s="210" t="str">
        <f t="shared" si="43"/>
        <v>4</v>
      </c>
      <c r="BA327" s="210" t="str">
        <f t="shared" si="43"/>
        <v>3</v>
      </c>
      <c r="BB327" s="208"/>
    </row>
    <row r="328" spans="1:54" x14ac:dyDescent="0.2">
      <c r="A328" s="205">
        <v>2019</v>
      </c>
      <c r="B328" s="206" t="s">
        <v>6</v>
      </c>
      <c r="C328" s="206">
        <v>808715</v>
      </c>
      <c r="D328" s="206">
        <v>19734</v>
      </c>
      <c r="E328" s="206">
        <v>18443</v>
      </c>
      <c r="F328" s="206">
        <v>29888</v>
      </c>
      <c r="G328" s="206">
        <v>35560</v>
      </c>
      <c r="H328" s="206">
        <v>62044</v>
      </c>
      <c r="I328" s="206">
        <v>65456</v>
      </c>
      <c r="J328" s="206">
        <v>48959</v>
      </c>
      <c r="K328" s="206">
        <v>57645</v>
      </c>
      <c r="L328" s="206">
        <v>89094</v>
      </c>
      <c r="M328" s="206">
        <v>142575</v>
      </c>
      <c r="N328" s="206">
        <v>149112</v>
      </c>
      <c r="O328" s="206">
        <v>31982</v>
      </c>
      <c r="P328" s="206">
        <v>12967</v>
      </c>
      <c r="Q328" s="206">
        <v>110339</v>
      </c>
      <c r="R328" s="206">
        <v>54013</v>
      </c>
      <c r="S328" s="206">
        <v>30232</v>
      </c>
      <c r="T328" s="206">
        <v>22085</v>
      </c>
      <c r="U328" s="206">
        <v>27513</v>
      </c>
      <c r="V328" s="206">
        <v>42348</v>
      </c>
      <c r="W328" s="206">
        <v>33168</v>
      </c>
      <c r="X328" s="206">
        <v>45530</v>
      </c>
      <c r="Y328" s="206">
        <v>352333</v>
      </c>
      <c r="Z328" s="206">
        <v>2289735</v>
      </c>
      <c r="AC328" s="205">
        <v>2019</v>
      </c>
      <c r="AD328" s="206" t="s">
        <v>6</v>
      </c>
      <c r="AE328" s="210" t="str">
        <f t="shared" si="45"/>
        <v>8</v>
      </c>
      <c r="AF328" s="210" t="str">
        <f t="shared" si="45"/>
        <v>1</v>
      </c>
      <c r="AG328" s="210" t="str">
        <f t="shared" si="45"/>
        <v>1</v>
      </c>
      <c r="AH328" s="210" t="str">
        <f t="shared" si="45"/>
        <v>2</v>
      </c>
      <c r="AI328" s="210" t="str">
        <f t="shared" si="45"/>
        <v>3</v>
      </c>
      <c r="AJ328" s="210" t="str">
        <f t="shared" si="45"/>
        <v>6</v>
      </c>
      <c r="AK328" s="210" t="str">
        <f t="shared" si="45"/>
        <v>6</v>
      </c>
      <c r="AL328" s="210" t="str">
        <f t="shared" si="45"/>
        <v>4</v>
      </c>
      <c r="AM328" s="210" t="str">
        <f t="shared" si="47"/>
        <v>5</v>
      </c>
      <c r="AN328" s="210" t="str">
        <f t="shared" si="47"/>
        <v>8</v>
      </c>
      <c r="AO328" s="210" t="str">
        <f t="shared" si="47"/>
        <v>1</v>
      </c>
      <c r="AP328" s="210" t="str">
        <f t="shared" si="47"/>
        <v>1</v>
      </c>
      <c r="AQ328" s="210" t="str">
        <f t="shared" si="47"/>
        <v>3</v>
      </c>
      <c r="AR328" s="210" t="str">
        <f t="shared" si="47"/>
        <v>1</v>
      </c>
      <c r="AS328" s="210" t="str">
        <f t="shared" si="48"/>
        <v>1</v>
      </c>
      <c r="AT328" s="210" t="str">
        <f t="shared" si="48"/>
        <v>5</v>
      </c>
      <c r="AU328" s="210" t="str">
        <f t="shared" si="48"/>
        <v>3</v>
      </c>
      <c r="AV328" s="210" t="str">
        <f t="shared" si="48"/>
        <v>2</v>
      </c>
      <c r="AW328" s="210" t="str">
        <f t="shared" si="48"/>
        <v>2</v>
      </c>
      <c r="AX328" s="210" t="str">
        <f t="shared" si="43"/>
        <v>4</v>
      </c>
      <c r="AY328" s="210" t="str">
        <f t="shared" si="43"/>
        <v>3</v>
      </c>
      <c r="AZ328" s="210" t="str">
        <f t="shared" si="43"/>
        <v>4</v>
      </c>
      <c r="BA328" s="210" t="str">
        <f t="shared" si="43"/>
        <v>3</v>
      </c>
      <c r="BB328" s="208"/>
    </row>
    <row r="329" spans="1:54" x14ac:dyDescent="0.2">
      <c r="A329" s="205">
        <v>2019</v>
      </c>
      <c r="B329" s="206" t="s">
        <v>7</v>
      </c>
      <c r="C329" s="206">
        <v>789846</v>
      </c>
      <c r="D329" s="206">
        <v>29530</v>
      </c>
      <c r="E329" s="206">
        <v>26184</v>
      </c>
      <c r="F329" s="206">
        <v>30999</v>
      </c>
      <c r="G329" s="206">
        <v>38336</v>
      </c>
      <c r="H329" s="206">
        <v>61517</v>
      </c>
      <c r="I329" s="206">
        <v>68252</v>
      </c>
      <c r="J329" s="206">
        <v>48055</v>
      </c>
      <c r="K329" s="206">
        <v>58493</v>
      </c>
      <c r="L329" s="206">
        <v>87745</v>
      </c>
      <c r="M329" s="206">
        <v>145903</v>
      </c>
      <c r="N329" s="206">
        <v>148039</v>
      </c>
      <c r="O329" s="206">
        <v>38306</v>
      </c>
      <c r="P329" s="206">
        <v>13253</v>
      </c>
      <c r="Q329" s="206">
        <v>108276</v>
      </c>
      <c r="R329" s="206">
        <v>54594</v>
      </c>
      <c r="S329" s="206">
        <v>30355</v>
      </c>
      <c r="T329" s="206">
        <v>26311</v>
      </c>
      <c r="U329" s="206">
        <v>29419</v>
      </c>
      <c r="V329" s="206">
        <v>43827</v>
      </c>
      <c r="W329" s="206">
        <v>33982</v>
      </c>
      <c r="X329" s="206">
        <v>41708</v>
      </c>
      <c r="Y329" s="206">
        <v>339360</v>
      </c>
      <c r="Z329" s="206">
        <v>2292290</v>
      </c>
      <c r="AC329" s="205">
        <v>2019</v>
      </c>
      <c r="AD329" s="206" t="s">
        <v>7</v>
      </c>
      <c r="AE329" s="210" t="str">
        <f t="shared" si="45"/>
        <v>7</v>
      </c>
      <c r="AF329" s="210" t="str">
        <f t="shared" si="45"/>
        <v>2</v>
      </c>
      <c r="AG329" s="210" t="str">
        <f t="shared" si="45"/>
        <v>2</v>
      </c>
      <c r="AH329" s="210" t="str">
        <f t="shared" si="45"/>
        <v>3</v>
      </c>
      <c r="AI329" s="210" t="str">
        <f t="shared" si="45"/>
        <v>3</v>
      </c>
      <c r="AJ329" s="210" t="str">
        <f t="shared" si="45"/>
        <v>6</v>
      </c>
      <c r="AK329" s="210" t="str">
        <f t="shared" si="45"/>
        <v>6</v>
      </c>
      <c r="AL329" s="210" t="str">
        <f t="shared" si="45"/>
        <v>4</v>
      </c>
      <c r="AM329" s="210" t="str">
        <f t="shared" si="47"/>
        <v>5</v>
      </c>
      <c r="AN329" s="210" t="str">
        <f t="shared" si="47"/>
        <v>8</v>
      </c>
      <c r="AO329" s="210" t="str">
        <f t="shared" si="47"/>
        <v>1</v>
      </c>
      <c r="AP329" s="210" t="str">
        <f t="shared" si="47"/>
        <v>1</v>
      </c>
      <c r="AQ329" s="210" t="str">
        <f t="shared" si="47"/>
        <v>3</v>
      </c>
      <c r="AR329" s="210" t="str">
        <f t="shared" si="47"/>
        <v>1</v>
      </c>
      <c r="AS329" s="210" t="str">
        <f t="shared" si="48"/>
        <v>1</v>
      </c>
      <c r="AT329" s="210" t="str">
        <f t="shared" si="48"/>
        <v>5</v>
      </c>
      <c r="AU329" s="210" t="str">
        <f t="shared" si="48"/>
        <v>3</v>
      </c>
      <c r="AV329" s="210" t="str">
        <f t="shared" si="48"/>
        <v>2</v>
      </c>
      <c r="AW329" s="210" t="str">
        <f t="shared" si="48"/>
        <v>2</v>
      </c>
      <c r="AX329" s="210" t="str">
        <f t="shared" si="43"/>
        <v>4</v>
      </c>
      <c r="AY329" s="210" t="str">
        <f t="shared" si="43"/>
        <v>3</v>
      </c>
      <c r="AZ329" s="210" t="str">
        <f t="shared" si="43"/>
        <v>4</v>
      </c>
      <c r="BA329" s="210" t="str">
        <f t="shared" si="43"/>
        <v>3</v>
      </c>
      <c r="BB329" s="208"/>
    </row>
    <row r="330" spans="1:54" x14ac:dyDescent="0.2">
      <c r="A330" s="205">
        <v>2019</v>
      </c>
      <c r="B330" s="206" t="s">
        <v>8</v>
      </c>
      <c r="C330" s="206">
        <v>756153</v>
      </c>
      <c r="D330" s="206">
        <v>28458</v>
      </c>
      <c r="E330" s="206">
        <v>29436</v>
      </c>
      <c r="F330" s="206">
        <v>29248</v>
      </c>
      <c r="G330" s="206">
        <v>37590</v>
      </c>
      <c r="H330" s="206">
        <v>57423</v>
      </c>
      <c r="I330" s="206">
        <v>63705</v>
      </c>
      <c r="J330" s="206">
        <v>46545</v>
      </c>
      <c r="K330" s="206">
        <v>57457</v>
      </c>
      <c r="L330" s="206">
        <v>84523</v>
      </c>
      <c r="M330" s="206">
        <v>141358</v>
      </c>
      <c r="N330" s="206">
        <v>141111</v>
      </c>
      <c r="O330" s="206">
        <v>37225</v>
      </c>
      <c r="P330" s="206">
        <v>12801</v>
      </c>
      <c r="Q330" s="206">
        <v>105332</v>
      </c>
      <c r="R330" s="206">
        <v>53958</v>
      </c>
      <c r="S330" s="206">
        <v>30638</v>
      </c>
      <c r="T330" s="206">
        <v>24898</v>
      </c>
      <c r="U330" s="206">
        <v>30282</v>
      </c>
      <c r="V330" s="206">
        <v>43337</v>
      </c>
      <c r="W330" s="206">
        <v>34264</v>
      </c>
      <c r="X330" s="206">
        <v>41390</v>
      </c>
      <c r="Y330" s="206">
        <v>322502</v>
      </c>
      <c r="Z330" s="206">
        <v>2209634</v>
      </c>
      <c r="AC330" s="205">
        <v>2019</v>
      </c>
      <c r="AD330" s="206" t="s">
        <v>8</v>
      </c>
      <c r="AE330" s="210" t="str">
        <f t="shared" si="45"/>
        <v>7</v>
      </c>
      <c r="AF330" s="210" t="str">
        <f t="shared" si="45"/>
        <v>2</v>
      </c>
      <c r="AG330" s="210" t="str">
        <f t="shared" si="45"/>
        <v>2</v>
      </c>
      <c r="AH330" s="210" t="str">
        <f t="shared" si="45"/>
        <v>2</v>
      </c>
      <c r="AI330" s="210" t="str">
        <f t="shared" si="45"/>
        <v>3</v>
      </c>
      <c r="AJ330" s="210" t="str">
        <f t="shared" si="45"/>
        <v>5</v>
      </c>
      <c r="AK330" s="210" t="str">
        <f t="shared" si="45"/>
        <v>6</v>
      </c>
      <c r="AL330" s="210" t="str">
        <f t="shared" si="45"/>
        <v>4</v>
      </c>
      <c r="AM330" s="210" t="str">
        <f t="shared" si="47"/>
        <v>5</v>
      </c>
      <c r="AN330" s="210" t="str">
        <f t="shared" si="47"/>
        <v>8</v>
      </c>
      <c r="AO330" s="210" t="str">
        <f t="shared" si="47"/>
        <v>1</v>
      </c>
      <c r="AP330" s="210" t="str">
        <f t="shared" si="47"/>
        <v>1</v>
      </c>
      <c r="AQ330" s="210" t="str">
        <f t="shared" si="47"/>
        <v>3</v>
      </c>
      <c r="AR330" s="210" t="str">
        <f t="shared" si="47"/>
        <v>1</v>
      </c>
      <c r="AS330" s="210" t="str">
        <f t="shared" si="48"/>
        <v>1</v>
      </c>
      <c r="AT330" s="210" t="str">
        <f t="shared" si="48"/>
        <v>5</v>
      </c>
      <c r="AU330" s="210" t="str">
        <f t="shared" si="48"/>
        <v>3</v>
      </c>
      <c r="AV330" s="210" t="str">
        <f t="shared" si="48"/>
        <v>2</v>
      </c>
      <c r="AW330" s="210" t="str">
        <f t="shared" si="48"/>
        <v>3</v>
      </c>
      <c r="AX330" s="210" t="str">
        <f t="shared" si="43"/>
        <v>4</v>
      </c>
      <c r="AY330" s="210" t="str">
        <f t="shared" si="43"/>
        <v>3</v>
      </c>
      <c r="AZ330" s="210" t="str">
        <f t="shared" si="43"/>
        <v>4</v>
      </c>
      <c r="BA330" s="210" t="str">
        <f t="shared" si="43"/>
        <v>3</v>
      </c>
      <c r="BB330" s="208"/>
    </row>
    <row r="331" spans="1:54" x14ac:dyDescent="0.2">
      <c r="A331" s="205">
        <v>2019</v>
      </c>
      <c r="B331" s="206" t="s">
        <v>9</v>
      </c>
      <c r="C331" s="206">
        <v>764163</v>
      </c>
      <c r="D331" s="206">
        <v>31921</v>
      </c>
      <c r="E331" s="206">
        <v>27505</v>
      </c>
      <c r="F331" s="206">
        <v>30715</v>
      </c>
      <c r="G331" s="206">
        <v>38598</v>
      </c>
      <c r="H331" s="206">
        <v>57570</v>
      </c>
      <c r="I331" s="206">
        <v>74741</v>
      </c>
      <c r="J331" s="206">
        <v>48022</v>
      </c>
      <c r="K331" s="206">
        <v>58846</v>
      </c>
      <c r="L331" s="206">
        <v>85222</v>
      </c>
      <c r="M331" s="206">
        <v>144128</v>
      </c>
      <c r="N331" s="206">
        <v>145023</v>
      </c>
      <c r="O331" s="206">
        <v>38094</v>
      </c>
      <c r="P331" s="206">
        <v>13295</v>
      </c>
      <c r="Q331" s="206">
        <v>106118</v>
      </c>
      <c r="R331" s="206">
        <v>55461</v>
      </c>
      <c r="S331" s="206">
        <v>30069</v>
      </c>
      <c r="T331" s="206">
        <v>25973</v>
      </c>
      <c r="U331" s="206">
        <v>30107</v>
      </c>
      <c r="V331" s="206">
        <v>45064</v>
      </c>
      <c r="W331" s="206">
        <v>34319</v>
      </c>
      <c r="X331" s="206">
        <v>41532</v>
      </c>
      <c r="Y331" s="206">
        <v>325895</v>
      </c>
      <c r="Z331" s="206">
        <v>2252381</v>
      </c>
      <c r="AC331" s="205">
        <v>2019</v>
      </c>
      <c r="AD331" s="206" t="s">
        <v>9</v>
      </c>
      <c r="AE331" s="210" t="str">
        <f t="shared" si="45"/>
        <v>7</v>
      </c>
      <c r="AF331" s="210" t="str">
        <f t="shared" si="45"/>
        <v>3</v>
      </c>
      <c r="AG331" s="210" t="str">
        <f t="shared" si="45"/>
        <v>2</v>
      </c>
      <c r="AH331" s="210" t="str">
        <f t="shared" ref="AH331:AM372" si="49">+LEFT(F331,1)</f>
        <v>3</v>
      </c>
      <c r="AI331" s="210" t="str">
        <f t="shared" si="49"/>
        <v>3</v>
      </c>
      <c r="AJ331" s="210" t="str">
        <f t="shared" si="49"/>
        <v>5</v>
      </c>
      <c r="AK331" s="210" t="str">
        <f t="shared" si="49"/>
        <v>7</v>
      </c>
      <c r="AL331" s="210" t="str">
        <f t="shared" si="49"/>
        <v>4</v>
      </c>
      <c r="AM331" s="210" t="str">
        <f t="shared" si="47"/>
        <v>5</v>
      </c>
      <c r="AN331" s="210" t="str">
        <f t="shared" si="47"/>
        <v>8</v>
      </c>
      <c r="AO331" s="210" t="str">
        <f t="shared" si="47"/>
        <v>1</v>
      </c>
      <c r="AP331" s="210" t="str">
        <f t="shared" si="47"/>
        <v>1</v>
      </c>
      <c r="AQ331" s="210" t="str">
        <f t="shared" si="47"/>
        <v>3</v>
      </c>
      <c r="AR331" s="210" t="str">
        <f t="shared" si="47"/>
        <v>1</v>
      </c>
      <c r="AS331" s="210" t="str">
        <f t="shared" si="48"/>
        <v>1</v>
      </c>
      <c r="AT331" s="210" t="str">
        <f t="shared" si="48"/>
        <v>5</v>
      </c>
      <c r="AU331" s="210" t="str">
        <f t="shared" si="48"/>
        <v>3</v>
      </c>
      <c r="AV331" s="210" t="str">
        <f t="shared" si="48"/>
        <v>2</v>
      </c>
      <c r="AW331" s="210" t="str">
        <f t="shared" si="48"/>
        <v>3</v>
      </c>
      <c r="AX331" s="210" t="str">
        <f t="shared" si="43"/>
        <v>4</v>
      </c>
      <c r="AY331" s="210" t="str">
        <f t="shared" si="43"/>
        <v>3</v>
      </c>
      <c r="AZ331" s="210" t="str">
        <f t="shared" si="43"/>
        <v>4</v>
      </c>
      <c r="BA331" s="210" t="str">
        <f t="shared" si="43"/>
        <v>3</v>
      </c>
      <c r="BB331" s="208"/>
    </row>
    <row r="332" spans="1:54" x14ac:dyDescent="0.2">
      <c r="A332" s="205">
        <v>2019</v>
      </c>
      <c r="B332" s="206" t="s">
        <v>10</v>
      </c>
      <c r="C332" s="206">
        <v>669049</v>
      </c>
      <c r="D332" s="206">
        <v>33727</v>
      </c>
      <c r="E332" s="206">
        <v>23893</v>
      </c>
      <c r="F332" s="206">
        <v>27367</v>
      </c>
      <c r="G332" s="206">
        <v>35106</v>
      </c>
      <c r="H332" s="206">
        <v>53966</v>
      </c>
      <c r="I332" s="206">
        <v>67884</v>
      </c>
      <c r="J332" s="206">
        <v>42624</v>
      </c>
      <c r="K332" s="206">
        <v>54100</v>
      </c>
      <c r="L332" s="206">
        <v>77224</v>
      </c>
      <c r="M332" s="206">
        <v>130071</v>
      </c>
      <c r="N332" s="206">
        <v>131416</v>
      </c>
      <c r="O332" s="206">
        <v>34520</v>
      </c>
      <c r="P332" s="206">
        <v>12335</v>
      </c>
      <c r="Q332" s="206">
        <v>96014</v>
      </c>
      <c r="R332" s="206">
        <v>49985</v>
      </c>
      <c r="S332" s="206">
        <v>28535</v>
      </c>
      <c r="T332" s="206">
        <v>25617</v>
      </c>
      <c r="U332" s="206">
        <v>27364</v>
      </c>
      <c r="V332" s="206">
        <v>39300</v>
      </c>
      <c r="W332" s="206">
        <v>31078</v>
      </c>
      <c r="X332" s="206">
        <v>37070</v>
      </c>
      <c r="Y332" s="206">
        <v>315795</v>
      </c>
      <c r="Z332" s="206">
        <v>2044040</v>
      </c>
      <c r="AC332" s="205">
        <v>2019</v>
      </c>
      <c r="AD332" s="206" t="s">
        <v>10</v>
      </c>
      <c r="AE332" s="210" t="str">
        <f t="shared" ref="AE332:AG372" si="50">+LEFT(C332,1)</f>
        <v>6</v>
      </c>
      <c r="AF332" s="210" t="str">
        <f t="shared" si="50"/>
        <v>3</v>
      </c>
      <c r="AG332" s="210" t="str">
        <f t="shared" si="50"/>
        <v>2</v>
      </c>
      <c r="AH332" s="210" t="str">
        <f t="shared" si="49"/>
        <v>2</v>
      </c>
      <c r="AI332" s="210" t="str">
        <f t="shared" si="49"/>
        <v>3</v>
      </c>
      <c r="AJ332" s="210" t="str">
        <f t="shared" si="49"/>
        <v>5</v>
      </c>
      <c r="AK332" s="210" t="str">
        <f t="shared" si="49"/>
        <v>6</v>
      </c>
      <c r="AL332" s="210" t="str">
        <f t="shared" si="49"/>
        <v>4</v>
      </c>
      <c r="AM332" s="210" t="str">
        <f t="shared" si="47"/>
        <v>5</v>
      </c>
      <c r="AN332" s="210" t="str">
        <f t="shared" si="47"/>
        <v>7</v>
      </c>
      <c r="AO332" s="210" t="str">
        <f t="shared" si="47"/>
        <v>1</v>
      </c>
      <c r="AP332" s="210" t="str">
        <f t="shared" si="47"/>
        <v>1</v>
      </c>
      <c r="AQ332" s="210" t="str">
        <f t="shared" si="47"/>
        <v>3</v>
      </c>
      <c r="AR332" s="210" t="str">
        <f t="shared" si="47"/>
        <v>1</v>
      </c>
      <c r="AS332" s="210" t="str">
        <f t="shared" si="48"/>
        <v>9</v>
      </c>
      <c r="AT332" s="210" t="str">
        <f t="shared" si="48"/>
        <v>4</v>
      </c>
      <c r="AU332" s="210" t="str">
        <f t="shared" si="48"/>
        <v>2</v>
      </c>
      <c r="AV332" s="210" t="str">
        <f t="shared" si="48"/>
        <v>2</v>
      </c>
      <c r="AW332" s="210" t="str">
        <f t="shared" si="48"/>
        <v>2</v>
      </c>
      <c r="AX332" s="210" t="str">
        <f t="shared" si="43"/>
        <v>3</v>
      </c>
      <c r="AY332" s="210" t="str">
        <f t="shared" si="43"/>
        <v>3</v>
      </c>
      <c r="AZ332" s="210" t="str">
        <f t="shared" si="43"/>
        <v>3</v>
      </c>
      <c r="BA332" s="210" t="str">
        <f t="shared" si="43"/>
        <v>3</v>
      </c>
      <c r="BB332" s="208"/>
    </row>
    <row r="333" spans="1:54" x14ac:dyDescent="0.2">
      <c r="A333" s="205">
        <v>2019</v>
      </c>
      <c r="B333" s="206" t="s">
        <v>11</v>
      </c>
      <c r="C333" s="206">
        <v>637728</v>
      </c>
      <c r="D333" s="206">
        <v>18005</v>
      </c>
      <c r="E333" s="206">
        <v>18371</v>
      </c>
      <c r="F333" s="206">
        <v>25249</v>
      </c>
      <c r="G333" s="206">
        <v>31002</v>
      </c>
      <c r="H333" s="206">
        <v>46342</v>
      </c>
      <c r="I333" s="206">
        <v>60627</v>
      </c>
      <c r="J333" s="206">
        <v>40507</v>
      </c>
      <c r="K333" s="206">
        <v>50049</v>
      </c>
      <c r="L333" s="206">
        <v>70496</v>
      </c>
      <c r="M333" s="206">
        <v>123602</v>
      </c>
      <c r="N333" s="206">
        <v>123544</v>
      </c>
      <c r="O333" s="206">
        <v>31046</v>
      </c>
      <c r="P333" s="206">
        <v>11350</v>
      </c>
      <c r="Q333" s="206">
        <v>87536</v>
      </c>
      <c r="R333" s="206">
        <v>46487</v>
      </c>
      <c r="S333" s="206">
        <v>25084</v>
      </c>
      <c r="T333" s="206">
        <v>22311</v>
      </c>
      <c r="U333" s="206">
        <v>24380</v>
      </c>
      <c r="V333" s="206">
        <v>36236</v>
      </c>
      <c r="W333" s="206">
        <v>28451</v>
      </c>
      <c r="X333" s="206">
        <v>33597</v>
      </c>
      <c r="Y333" s="206">
        <v>296559</v>
      </c>
      <c r="Z333" s="206">
        <v>1888559</v>
      </c>
      <c r="AC333" s="205">
        <v>2019</v>
      </c>
      <c r="AD333" s="206" t="s">
        <v>11</v>
      </c>
      <c r="AE333" s="210" t="str">
        <f t="shared" si="50"/>
        <v>6</v>
      </c>
      <c r="AF333" s="210" t="str">
        <f t="shared" si="50"/>
        <v>1</v>
      </c>
      <c r="AG333" s="210" t="str">
        <f t="shared" si="50"/>
        <v>1</v>
      </c>
      <c r="AH333" s="210" t="str">
        <f t="shared" si="49"/>
        <v>2</v>
      </c>
      <c r="AI333" s="210" t="str">
        <f t="shared" si="49"/>
        <v>3</v>
      </c>
      <c r="AJ333" s="210" t="str">
        <f t="shared" si="49"/>
        <v>4</v>
      </c>
      <c r="AK333" s="210" t="str">
        <f t="shared" si="49"/>
        <v>6</v>
      </c>
      <c r="AL333" s="210" t="str">
        <f t="shared" si="49"/>
        <v>4</v>
      </c>
      <c r="AM333" s="210" t="str">
        <f t="shared" si="47"/>
        <v>5</v>
      </c>
      <c r="AN333" s="210" t="str">
        <f t="shared" si="47"/>
        <v>7</v>
      </c>
      <c r="AO333" s="210" t="str">
        <f t="shared" si="47"/>
        <v>1</v>
      </c>
      <c r="AP333" s="210" t="str">
        <f t="shared" si="47"/>
        <v>1</v>
      </c>
      <c r="AQ333" s="210" t="str">
        <f t="shared" si="47"/>
        <v>3</v>
      </c>
      <c r="AR333" s="210" t="str">
        <f t="shared" si="47"/>
        <v>1</v>
      </c>
      <c r="AS333" s="210" t="str">
        <f t="shared" si="48"/>
        <v>8</v>
      </c>
      <c r="AT333" s="210" t="str">
        <f t="shared" si="48"/>
        <v>4</v>
      </c>
      <c r="AU333" s="210" t="str">
        <f t="shared" si="48"/>
        <v>2</v>
      </c>
      <c r="AV333" s="210" t="str">
        <f t="shared" si="48"/>
        <v>2</v>
      </c>
      <c r="AW333" s="210" t="str">
        <f t="shared" si="48"/>
        <v>2</v>
      </c>
      <c r="AX333" s="210" t="str">
        <f t="shared" si="48"/>
        <v>3</v>
      </c>
      <c r="AY333" s="210" t="str">
        <f t="shared" si="48"/>
        <v>2</v>
      </c>
      <c r="AZ333" s="210" t="str">
        <f t="shared" si="48"/>
        <v>3</v>
      </c>
      <c r="BA333" s="210" t="str">
        <f t="shared" si="48"/>
        <v>2</v>
      </c>
      <c r="BB333" s="208"/>
    </row>
    <row r="334" spans="1:54" x14ac:dyDescent="0.2">
      <c r="A334" s="205">
        <v>2020</v>
      </c>
      <c r="B334" s="206" t="s">
        <v>12</v>
      </c>
      <c r="C334" s="206">
        <v>595521</v>
      </c>
      <c r="D334" s="206">
        <v>21292</v>
      </c>
      <c r="E334" s="206">
        <v>20966</v>
      </c>
      <c r="F334" s="206">
        <v>23116</v>
      </c>
      <c r="G334" s="206">
        <v>29760</v>
      </c>
      <c r="H334" s="206">
        <v>50825</v>
      </c>
      <c r="I334" s="206">
        <v>50989</v>
      </c>
      <c r="J334" s="206">
        <v>38322</v>
      </c>
      <c r="K334" s="206">
        <v>47275</v>
      </c>
      <c r="L334" s="206">
        <v>70985</v>
      </c>
      <c r="M334" s="206">
        <v>117418</v>
      </c>
      <c r="N334" s="206">
        <v>117676</v>
      </c>
      <c r="O334" s="206">
        <v>30292</v>
      </c>
      <c r="P334" s="206">
        <v>10817</v>
      </c>
      <c r="Q334" s="206">
        <v>83663</v>
      </c>
      <c r="R334" s="206">
        <v>44492</v>
      </c>
      <c r="S334" s="206">
        <v>28293</v>
      </c>
      <c r="T334" s="206">
        <v>23639</v>
      </c>
      <c r="U334" s="206">
        <v>20530</v>
      </c>
      <c r="V334" s="206">
        <v>34316</v>
      </c>
      <c r="W334" s="206">
        <v>26658</v>
      </c>
      <c r="X334" s="206">
        <v>33515</v>
      </c>
      <c r="Y334" s="206">
        <v>283912</v>
      </c>
      <c r="Z334" s="206">
        <v>1804272</v>
      </c>
      <c r="AC334" s="205">
        <v>2020</v>
      </c>
      <c r="AD334" s="206" t="s">
        <v>12</v>
      </c>
      <c r="AE334" s="210" t="str">
        <f t="shared" si="50"/>
        <v>5</v>
      </c>
      <c r="AF334" s="210" t="str">
        <f t="shared" si="50"/>
        <v>2</v>
      </c>
      <c r="AG334" s="210" t="str">
        <f t="shared" si="50"/>
        <v>2</v>
      </c>
      <c r="AH334" s="210" t="str">
        <f t="shared" si="49"/>
        <v>2</v>
      </c>
      <c r="AI334" s="210" t="str">
        <f t="shared" si="49"/>
        <v>2</v>
      </c>
      <c r="AJ334" s="210" t="str">
        <f t="shared" si="49"/>
        <v>5</v>
      </c>
      <c r="AK334" s="210" t="str">
        <f t="shared" si="49"/>
        <v>5</v>
      </c>
      <c r="AL334" s="210" t="str">
        <f t="shared" si="49"/>
        <v>3</v>
      </c>
      <c r="AM334" s="210" t="str">
        <f t="shared" si="47"/>
        <v>4</v>
      </c>
      <c r="AN334" s="210" t="str">
        <f t="shared" si="47"/>
        <v>7</v>
      </c>
      <c r="AO334" s="210" t="str">
        <f t="shared" si="47"/>
        <v>1</v>
      </c>
      <c r="AP334" s="210" t="str">
        <f t="shared" si="47"/>
        <v>1</v>
      </c>
      <c r="AQ334" s="210" t="str">
        <f t="shared" si="47"/>
        <v>3</v>
      </c>
      <c r="AR334" s="210" t="str">
        <f t="shared" si="47"/>
        <v>1</v>
      </c>
      <c r="AS334" s="210" t="str">
        <f t="shared" si="48"/>
        <v>8</v>
      </c>
      <c r="AT334" s="210" t="str">
        <f t="shared" si="48"/>
        <v>4</v>
      </c>
      <c r="AU334" s="210" t="str">
        <f t="shared" si="48"/>
        <v>2</v>
      </c>
      <c r="AV334" s="210" t="str">
        <f t="shared" si="48"/>
        <v>2</v>
      </c>
      <c r="AW334" s="210" t="str">
        <f t="shared" si="48"/>
        <v>2</v>
      </c>
      <c r="AX334" s="210" t="str">
        <f t="shared" si="48"/>
        <v>3</v>
      </c>
      <c r="AY334" s="210" t="str">
        <f t="shared" si="48"/>
        <v>2</v>
      </c>
      <c r="AZ334" s="210" t="str">
        <f t="shared" si="48"/>
        <v>3</v>
      </c>
      <c r="BA334" s="210" t="str">
        <f t="shared" si="48"/>
        <v>2</v>
      </c>
      <c r="BB334" s="208"/>
    </row>
    <row r="335" spans="1:54" x14ac:dyDescent="0.2">
      <c r="A335" s="205">
        <v>2020</v>
      </c>
      <c r="B335" s="206" t="s">
        <v>13</v>
      </c>
      <c r="C335" s="206">
        <v>559975</v>
      </c>
      <c r="D335" s="206">
        <v>18101</v>
      </c>
      <c r="E335" s="206">
        <v>19188</v>
      </c>
      <c r="F335" s="206">
        <v>21450</v>
      </c>
      <c r="G335" s="206">
        <v>28570</v>
      </c>
      <c r="H335" s="206">
        <v>49029</v>
      </c>
      <c r="I335" s="206">
        <v>42932</v>
      </c>
      <c r="J335" s="206">
        <v>35257</v>
      </c>
      <c r="K335" s="206">
        <v>45461</v>
      </c>
      <c r="L335" s="206">
        <v>63407</v>
      </c>
      <c r="M335" s="206">
        <v>109489</v>
      </c>
      <c r="N335" s="206">
        <v>108006</v>
      </c>
      <c r="O335" s="206">
        <v>28531</v>
      </c>
      <c r="P335" s="206">
        <v>10350</v>
      </c>
      <c r="Q335" s="206">
        <v>79482</v>
      </c>
      <c r="R335" s="206">
        <v>40488</v>
      </c>
      <c r="S335" s="206">
        <v>24279</v>
      </c>
      <c r="T335" s="206">
        <v>22463</v>
      </c>
      <c r="U335" s="206">
        <v>23065</v>
      </c>
      <c r="V335" s="206">
        <v>34935</v>
      </c>
      <c r="W335" s="206">
        <v>26644</v>
      </c>
      <c r="X335" s="206">
        <v>31496</v>
      </c>
      <c r="Y335" s="206">
        <v>276210</v>
      </c>
      <c r="Z335" s="206">
        <v>1698808</v>
      </c>
      <c r="AC335" s="205">
        <v>2020</v>
      </c>
      <c r="AD335" s="206" t="s">
        <v>13</v>
      </c>
      <c r="AE335" s="210" t="str">
        <f t="shared" si="50"/>
        <v>5</v>
      </c>
      <c r="AF335" s="210" t="str">
        <f t="shared" si="50"/>
        <v>1</v>
      </c>
      <c r="AG335" s="210" t="str">
        <f t="shared" si="50"/>
        <v>1</v>
      </c>
      <c r="AH335" s="210" t="str">
        <f t="shared" si="49"/>
        <v>2</v>
      </c>
      <c r="AI335" s="210" t="str">
        <f t="shared" si="49"/>
        <v>2</v>
      </c>
      <c r="AJ335" s="210" t="str">
        <f t="shared" si="49"/>
        <v>4</v>
      </c>
      <c r="AK335" s="210" t="str">
        <f t="shared" si="49"/>
        <v>4</v>
      </c>
      <c r="AL335" s="210" t="str">
        <f t="shared" si="49"/>
        <v>3</v>
      </c>
      <c r="AM335" s="210" t="str">
        <f t="shared" si="47"/>
        <v>4</v>
      </c>
      <c r="AN335" s="210" t="str">
        <f t="shared" si="47"/>
        <v>6</v>
      </c>
      <c r="AO335" s="210" t="str">
        <f t="shared" si="47"/>
        <v>1</v>
      </c>
      <c r="AP335" s="210" t="str">
        <f t="shared" si="47"/>
        <v>1</v>
      </c>
      <c r="AQ335" s="210" t="str">
        <f t="shared" si="47"/>
        <v>2</v>
      </c>
      <c r="AR335" s="210" t="str">
        <f t="shared" si="47"/>
        <v>1</v>
      </c>
      <c r="AS335" s="210" t="str">
        <f t="shared" si="48"/>
        <v>7</v>
      </c>
      <c r="AT335" s="210" t="str">
        <f t="shared" si="48"/>
        <v>4</v>
      </c>
      <c r="AU335" s="210" t="str">
        <f t="shared" si="48"/>
        <v>2</v>
      </c>
      <c r="AV335" s="210" t="str">
        <f t="shared" si="48"/>
        <v>2</v>
      </c>
      <c r="AW335" s="210" t="str">
        <f t="shared" si="48"/>
        <v>2</v>
      </c>
      <c r="AX335" s="210" t="str">
        <f t="shared" si="48"/>
        <v>3</v>
      </c>
      <c r="AY335" s="210" t="str">
        <f t="shared" si="48"/>
        <v>2</v>
      </c>
      <c r="AZ335" s="210" t="str">
        <f t="shared" si="48"/>
        <v>3</v>
      </c>
      <c r="BA335" s="210" t="str">
        <f t="shared" si="48"/>
        <v>2</v>
      </c>
      <c r="BB335" s="208"/>
    </row>
    <row r="336" spans="1:54" x14ac:dyDescent="0.2">
      <c r="A336" s="205">
        <v>2020</v>
      </c>
      <c r="B336" s="206" t="s">
        <v>14</v>
      </c>
      <c r="C336" s="206">
        <v>368844</v>
      </c>
      <c r="D336" s="206">
        <v>13419</v>
      </c>
      <c r="E336" s="206">
        <v>13725</v>
      </c>
      <c r="F336" s="206">
        <v>15163</v>
      </c>
      <c r="G336" s="206">
        <v>19023</v>
      </c>
      <c r="H336" s="206">
        <v>32893</v>
      </c>
      <c r="I336" s="206">
        <v>31529</v>
      </c>
      <c r="J336" s="206">
        <v>24126</v>
      </c>
      <c r="K336" s="206">
        <v>27955</v>
      </c>
      <c r="L336" s="206">
        <v>43617</v>
      </c>
      <c r="M336" s="206">
        <v>73929</v>
      </c>
      <c r="N336" s="206">
        <v>75247</v>
      </c>
      <c r="O336" s="206">
        <v>17355</v>
      </c>
      <c r="P336" s="206">
        <v>7008</v>
      </c>
      <c r="Q336" s="206">
        <v>55760</v>
      </c>
      <c r="R336" s="206">
        <v>26968</v>
      </c>
      <c r="S336" s="206">
        <v>14095</v>
      </c>
      <c r="T336" s="206">
        <v>16106</v>
      </c>
      <c r="U336" s="206">
        <v>15340</v>
      </c>
      <c r="V336" s="206">
        <v>24520</v>
      </c>
      <c r="W336" s="206">
        <v>17850</v>
      </c>
      <c r="X336" s="206">
        <v>21827</v>
      </c>
      <c r="Y336" s="206">
        <v>192047</v>
      </c>
      <c r="Z336" s="206">
        <v>1148346</v>
      </c>
      <c r="AC336" s="205">
        <v>2020</v>
      </c>
      <c r="AD336" s="206" t="s">
        <v>14</v>
      </c>
      <c r="AE336" s="210" t="str">
        <f t="shared" si="50"/>
        <v>3</v>
      </c>
      <c r="AF336" s="210" t="str">
        <f t="shared" si="50"/>
        <v>1</v>
      </c>
      <c r="AG336" s="210" t="str">
        <f t="shared" si="50"/>
        <v>1</v>
      </c>
      <c r="AH336" s="210" t="str">
        <f t="shared" si="49"/>
        <v>1</v>
      </c>
      <c r="AI336" s="210" t="str">
        <f t="shared" si="49"/>
        <v>1</v>
      </c>
      <c r="AJ336" s="210" t="str">
        <f t="shared" si="49"/>
        <v>3</v>
      </c>
      <c r="AK336" s="210" t="str">
        <f t="shared" si="49"/>
        <v>3</v>
      </c>
      <c r="AL336" s="210" t="str">
        <f t="shared" si="49"/>
        <v>2</v>
      </c>
      <c r="AM336" s="210" t="str">
        <f t="shared" si="47"/>
        <v>2</v>
      </c>
      <c r="AN336" s="210" t="str">
        <f t="shared" si="47"/>
        <v>4</v>
      </c>
      <c r="AO336" s="210" t="str">
        <f t="shared" si="47"/>
        <v>7</v>
      </c>
      <c r="AP336" s="210" t="str">
        <f t="shared" si="47"/>
        <v>7</v>
      </c>
      <c r="AQ336" s="210" t="str">
        <f t="shared" si="47"/>
        <v>1</v>
      </c>
      <c r="AR336" s="210" t="str">
        <f t="shared" si="47"/>
        <v>7</v>
      </c>
      <c r="AS336" s="210" t="str">
        <f t="shared" si="48"/>
        <v>5</v>
      </c>
      <c r="AT336" s="210" t="str">
        <f t="shared" si="48"/>
        <v>2</v>
      </c>
      <c r="AU336" s="210" t="str">
        <f t="shared" si="48"/>
        <v>1</v>
      </c>
      <c r="AV336" s="210" t="str">
        <f t="shared" si="48"/>
        <v>1</v>
      </c>
      <c r="AW336" s="210" t="str">
        <f t="shared" si="48"/>
        <v>1</v>
      </c>
      <c r="AX336" s="210" t="str">
        <f t="shared" si="48"/>
        <v>2</v>
      </c>
      <c r="AY336" s="210" t="str">
        <f t="shared" si="48"/>
        <v>1</v>
      </c>
      <c r="AZ336" s="210" t="str">
        <f t="shared" si="48"/>
        <v>2</v>
      </c>
      <c r="BA336" s="210" t="str">
        <f t="shared" si="48"/>
        <v>1</v>
      </c>
      <c r="BB336" s="208"/>
    </row>
    <row r="337" spans="1:54" x14ac:dyDescent="0.2">
      <c r="A337" s="205">
        <v>2020</v>
      </c>
      <c r="B337" s="206" t="s">
        <v>15</v>
      </c>
      <c r="C337" s="206">
        <v>58362</v>
      </c>
      <c r="D337" s="206">
        <v>2473</v>
      </c>
      <c r="E337" s="206">
        <v>1519</v>
      </c>
      <c r="F337" s="206">
        <v>1425</v>
      </c>
      <c r="G337" s="206">
        <v>1886</v>
      </c>
      <c r="H337" s="206">
        <v>3190</v>
      </c>
      <c r="I337" s="206">
        <v>4592</v>
      </c>
      <c r="J337" s="206">
        <v>3710</v>
      </c>
      <c r="K337" s="206">
        <v>4449</v>
      </c>
      <c r="L337" s="206">
        <v>6531</v>
      </c>
      <c r="M337" s="206">
        <v>13090</v>
      </c>
      <c r="N337" s="206">
        <v>12205</v>
      </c>
      <c r="O337" s="206">
        <v>2815</v>
      </c>
      <c r="P337" s="206">
        <v>1191</v>
      </c>
      <c r="Q337" s="206">
        <v>6935</v>
      </c>
      <c r="R337" s="206">
        <v>3829</v>
      </c>
      <c r="S337" s="206">
        <v>2103</v>
      </c>
      <c r="T337" s="206">
        <v>2400</v>
      </c>
      <c r="U337" s="206">
        <v>1496</v>
      </c>
      <c r="V337" s="206">
        <v>4256</v>
      </c>
      <c r="W337" s="206">
        <v>2197</v>
      </c>
      <c r="X337" s="206">
        <v>1606</v>
      </c>
      <c r="Y337" s="206">
        <v>41566</v>
      </c>
      <c r="Z337" s="206">
        <v>183826</v>
      </c>
      <c r="AC337" s="205">
        <v>2020</v>
      </c>
      <c r="AD337" s="206" t="s">
        <v>15</v>
      </c>
      <c r="AE337" s="210" t="str">
        <f t="shared" si="50"/>
        <v>5</v>
      </c>
      <c r="AF337" s="210" t="str">
        <f t="shared" si="50"/>
        <v>2</v>
      </c>
      <c r="AG337" s="210" t="str">
        <f t="shared" si="50"/>
        <v>1</v>
      </c>
      <c r="AH337" s="210" t="str">
        <f t="shared" si="49"/>
        <v>1</v>
      </c>
      <c r="AI337" s="210" t="str">
        <f t="shared" si="49"/>
        <v>1</v>
      </c>
      <c r="AJ337" s="210" t="str">
        <f t="shared" si="49"/>
        <v>3</v>
      </c>
      <c r="AK337" s="210" t="str">
        <f t="shared" si="49"/>
        <v>4</v>
      </c>
      <c r="AL337" s="210" t="str">
        <f t="shared" si="49"/>
        <v>3</v>
      </c>
      <c r="AM337" s="210" t="str">
        <f t="shared" si="47"/>
        <v>4</v>
      </c>
      <c r="AN337" s="210" t="str">
        <f t="shared" si="47"/>
        <v>6</v>
      </c>
      <c r="AO337" s="210" t="str">
        <f t="shared" si="47"/>
        <v>1</v>
      </c>
      <c r="AP337" s="210" t="str">
        <f t="shared" si="47"/>
        <v>1</v>
      </c>
      <c r="AQ337" s="210" t="str">
        <f t="shared" si="47"/>
        <v>2</v>
      </c>
      <c r="AR337" s="210" t="str">
        <f t="shared" si="47"/>
        <v>1</v>
      </c>
      <c r="AS337" s="210" t="str">
        <f t="shared" si="48"/>
        <v>6</v>
      </c>
      <c r="AT337" s="210" t="str">
        <f t="shared" si="48"/>
        <v>3</v>
      </c>
      <c r="AU337" s="210" t="str">
        <f t="shared" si="48"/>
        <v>2</v>
      </c>
      <c r="AV337" s="210" t="str">
        <f t="shared" si="48"/>
        <v>2</v>
      </c>
      <c r="AW337" s="210" t="str">
        <f t="shared" si="48"/>
        <v>1</v>
      </c>
      <c r="AX337" s="210" t="str">
        <f t="shared" si="48"/>
        <v>4</v>
      </c>
      <c r="AY337" s="210" t="str">
        <f t="shared" si="48"/>
        <v>2</v>
      </c>
      <c r="AZ337" s="210" t="str">
        <f t="shared" si="48"/>
        <v>1</v>
      </c>
      <c r="BA337" s="210" t="str">
        <f t="shared" si="48"/>
        <v>4</v>
      </c>
      <c r="BB337" s="208"/>
    </row>
    <row r="338" spans="1:54" x14ac:dyDescent="0.2">
      <c r="A338" s="205">
        <v>2020</v>
      </c>
      <c r="B338" s="206" t="s">
        <v>4</v>
      </c>
      <c r="C338" s="206">
        <v>91340</v>
      </c>
      <c r="D338" s="206">
        <v>4290</v>
      </c>
      <c r="E338" s="206">
        <v>3061</v>
      </c>
      <c r="F338" s="206">
        <v>2681</v>
      </c>
      <c r="G338" s="206">
        <v>3182</v>
      </c>
      <c r="H338" s="206">
        <v>7232</v>
      </c>
      <c r="I338" s="206">
        <v>8311</v>
      </c>
      <c r="J338" s="206">
        <v>6608</v>
      </c>
      <c r="K338" s="206">
        <v>9075</v>
      </c>
      <c r="L338" s="206">
        <v>13455</v>
      </c>
      <c r="M338" s="206">
        <v>22698</v>
      </c>
      <c r="N338" s="206">
        <v>20125</v>
      </c>
      <c r="O338" s="206">
        <v>4944</v>
      </c>
      <c r="P338" s="206">
        <v>1954</v>
      </c>
      <c r="Q338" s="206">
        <v>12254</v>
      </c>
      <c r="R338" s="206">
        <v>7626</v>
      </c>
      <c r="S338" s="206">
        <v>3669</v>
      </c>
      <c r="T338" s="206">
        <v>3997</v>
      </c>
      <c r="U338" s="206">
        <v>2603</v>
      </c>
      <c r="V338" s="206">
        <v>6237</v>
      </c>
      <c r="W338" s="206">
        <v>3612</v>
      </c>
      <c r="X338" s="206">
        <v>2967</v>
      </c>
      <c r="Y338" s="206">
        <v>69131</v>
      </c>
      <c r="Z338" s="206">
        <v>311052</v>
      </c>
      <c r="AC338" s="205">
        <v>2020</v>
      </c>
      <c r="AD338" s="206" t="s">
        <v>4</v>
      </c>
      <c r="AE338" s="210" t="str">
        <f t="shared" si="50"/>
        <v>9</v>
      </c>
      <c r="AF338" s="210" t="str">
        <f t="shared" si="50"/>
        <v>4</v>
      </c>
      <c r="AG338" s="210" t="str">
        <f t="shared" si="50"/>
        <v>3</v>
      </c>
      <c r="AH338" s="210" t="str">
        <f t="shared" si="49"/>
        <v>2</v>
      </c>
      <c r="AI338" s="210" t="str">
        <f t="shared" si="49"/>
        <v>3</v>
      </c>
      <c r="AJ338" s="210" t="str">
        <f t="shared" si="49"/>
        <v>7</v>
      </c>
      <c r="AK338" s="210" t="str">
        <f t="shared" si="49"/>
        <v>8</v>
      </c>
      <c r="AL338" s="210" t="str">
        <f t="shared" si="49"/>
        <v>6</v>
      </c>
      <c r="AM338" s="210" t="str">
        <f t="shared" si="47"/>
        <v>9</v>
      </c>
      <c r="AN338" s="210" t="str">
        <f t="shared" si="47"/>
        <v>1</v>
      </c>
      <c r="AO338" s="210" t="str">
        <f t="shared" si="47"/>
        <v>2</v>
      </c>
      <c r="AP338" s="210" t="str">
        <f t="shared" si="47"/>
        <v>2</v>
      </c>
      <c r="AQ338" s="210" t="str">
        <f t="shared" si="47"/>
        <v>4</v>
      </c>
      <c r="AR338" s="210" t="str">
        <f t="shared" si="47"/>
        <v>1</v>
      </c>
      <c r="AS338" s="210" t="str">
        <f t="shared" si="48"/>
        <v>1</v>
      </c>
      <c r="AT338" s="210" t="str">
        <f t="shared" si="48"/>
        <v>7</v>
      </c>
      <c r="AU338" s="210" t="str">
        <f t="shared" si="48"/>
        <v>3</v>
      </c>
      <c r="AV338" s="210" t="str">
        <f t="shared" si="48"/>
        <v>3</v>
      </c>
      <c r="AW338" s="210" t="str">
        <f t="shared" si="48"/>
        <v>2</v>
      </c>
      <c r="AX338" s="210" t="str">
        <f t="shared" si="48"/>
        <v>6</v>
      </c>
      <c r="AY338" s="210" t="str">
        <f t="shared" si="48"/>
        <v>3</v>
      </c>
      <c r="AZ338" s="210" t="str">
        <f t="shared" si="48"/>
        <v>2</v>
      </c>
      <c r="BA338" s="210" t="str">
        <f t="shared" si="48"/>
        <v>6</v>
      </c>
      <c r="BB338" s="208"/>
    </row>
    <row r="339" spans="1:54" x14ac:dyDescent="0.2">
      <c r="A339" s="205">
        <v>2020</v>
      </c>
      <c r="B339" s="206" t="s">
        <v>5</v>
      </c>
      <c r="C339" s="206">
        <v>98988</v>
      </c>
      <c r="D339" s="206">
        <v>4861</v>
      </c>
      <c r="E339" s="206">
        <v>3531</v>
      </c>
      <c r="F339" s="206">
        <v>3027</v>
      </c>
      <c r="G339" s="206">
        <v>3669</v>
      </c>
      <c r="H339" s="206">
        <v>7233</v>
      </c>
      <c r="I339" s="206">
        <v>9810</v>
      </c>
      <c r="J339" s="206">
        <v>7073</v>
      </c>
      <c r="K339" s="206">
        <v>10305</v>
      </c>
      <c r="L339" s="206">
        <v>14397</v>
      </c>
      <c r="M339" s="206">
        <v>23952</v>
      </c>
      <c r="N339" s="206">
        <v>22849</v>
      </c>
      <c r="O339" s="206">
        <v>5377</v>
      </c>
      <c r="P339" s="206">
        <v>2275</v>
      </c>
      <c r="Q339" s="206">
        <v>13052</v>
      </c>
      <c r="R339" s="206">
        <v>8487</v>
      </c>
      <c r="S339" s="206">
        <v>4039</v>
      </c>
      <c r="T339" s="206">
        <v>3926</v>
      </c>
      <c r="U339" s="206">
        <v>2810</v>
      </c>
      <c r="V339" s="206">
        <v>6091</v>
      </c>
      <c r="W339" s="206">
        <v>3698</v>
      </c>
      <c r="X339" s="206">
        <v>3337</v>
      </c>
      <c r="Y339" s="206">
        <v>72880</v>
      </c>
      <c r="Z339" s="206">
        <v>335667</v>
      </c>
      <c r="AC339" s="205">
        <v>2020</v>
      </c>
      <c r="AD339" s="206" t="s">
        <v>5</v>
      </c>
      <c r="AE339" s="210" t="str">
        <f t="shared" si="50"/>
        <v>9</v>
      </c>
      <c r="AF339" s="210" t="str">
        <f t="shared" si="50"/>
        <v>4</v>
      </c>
      <c r="AG339" s="210" t="str">
        <f t="shared" si="50"/>
        <v>3</v>
      </c>
      <c r="AH339" s="210" t="str">
        <f t="shared" si="49"/>
        <v>3</v>
      </c>
      <c r="AI339" s="210" t="str">
        <f t="shared" si="49"/>
        <v>3</v>
      </c>
      <c r="AJ339" s="210" t="str">
        <f t="shared" si="49"/>
        <v>7</v>
      </c>
      <c r="AK339" s="210" t="str">
        <f t="shared" si="49"/>
        <v>9</v>
      </c>
      <c r="AL339" s="210" t="str">
        <f t="shared" si="49"/>
        <v>7</v>
      </c>
      <c r="AM339" s="210" t="str">
        <f t="shared" si="47"/>
        <v>1</v>
      </c>
      <c r="AN339" s="210" t="str">
        <f t="shared" si="47"/>
        <v>1</v>
      </c>
      <c r="AO339" s="210" t="str">
        <f t="shared" si="47"/>
        <v>2</v>
      </c>
      <c r="AP339" s="210" t="str">
        <f t="shared" si="47"/>
        <v>2</v>
      </c>
      <c r="AQ339" s="210" t="str">
        <f t="shared" si="47"/>
        <v>5</v>
      </c>
      <c r="AR339" s="210" t="str">
        <f t="shared" si="47"/>
        <v>2</v>
      </c>
      <c r="AS339" s="210" t="str">
        <f t="shared" si="48"/>
        <v>1</v>
      </c>
      <c r="AT339" s="210" t="str">
        <f t="shared" si="48"/>
        <v>8</v>
      </c>
      <c r="AU339" s="210" t="str">
        <f t="shared" si="48"/>
        <v>4</v>
      </c>
      <c r="AV339" s="210" t="str">
        <f t="shared" si="48"/>
        <v>3</v>
      </c>
      <c r="AW339" s="210" t="str">
        <f t="shared" si="48"/>
        <v>2</v>
      </c>
      <c r="AX339" s="210" t="str">
        <f t="shared" si="48"/>
        <v>6</v>
      </c>
      <c r="AY339" s="210" t="str">
        <f t="shared" si="48"/>
        <v>3</v>
      </c>
      <c r="AZ339" s="210" t="str">
        <f t="shared" si="48"/>
        <v>3</v>
      </c>
      <c r="BA339" s="210" t="str">
        <f t="shared" si="48"/>
        <v>7</v>
      </c>
      <c r="BB339" s="208"/>
    </row>
    <row r="340" spans="1:54" x14ac:dyDescent="0.2">
      <c r="A340" s="205">
        <v>2020</v>
      </c>
      <c r="B340" s="206" t="s">
        <v>6</v>
      </c>
      <c r="C340" s="206">
        <v>93377</v>
      </c>
      <c r="D340" s="206">
        <v>4323</v>
      </c>
      <c r="E340" s="206">
        <v>3027</v>
      </c>
      <c r="F340" s="206">
        <v>2444</v>
      </c>
      <c r="G340" s="206">
        <v>3307</v>
      </c>
      <c r="H340" s="206">
        <v>6977</v>
      </c>
      <c r="I340" s="206">
        <v>9486</v>
      </c>
      <c r="J340" s="206">
        <v>6456</v>
      </c>
      <c r="K340" s="206">
        <v>9080</v>
      </c>
      <c r="L340" s="206">
        <v>13036</v>
      </c>
      <c r="M340" s="206">
        <v>20199</v>
      </c>
      <c r="N340" s="206">
        <v>20798</v>
      </c>
      <c r="O340" s="206">
        <v>4703</v>
      </c>
      <c r="P340" s="206">
        <v>2169</v>
      </c>
      <c r="Q340" s="206">
        <v>12275</v>
      </c>
      <c r="R340" s="206">
        <v>7510</v>
      </c>
      <c r="S340" s="206">
        <v>3613</v>
      </c>
      <c r="T340" s="206">
        <v>3498</v>
      </c>
      <c r="U340" s="206">
        <v>2518</v>
      </c>
      <c r="V340" s="206">
        <v>5756</v>
      </c>
      <c r="W340" s="206">
        <v>3186</v>
      </c>
      <c r="X340" s="206">
        <v>2923</v>
      </c>
      <c r="Y340" s="206">
        <v>71791</v>
      </c>
      <c r="Z340" s="206">
        <v>312452</v>
      </c>
      <c r="AC340" s="205">
        <v>2020</v>
      </c>
      <c r="AD340" s="206" t="s">
        <v>6</v>
      </c>
      <c r="AE340" s="210" t="str">
        <f t="shared" si="50"/>
        <v>9</v>
      </c>
      <c r="AF340" s="210" t="str">
        <f t="shared" si="50"/>
        <v>4</v>
      </c>
      <c r="AG340" s="210" t="str">
        <f t="shared" si="50"/>
        <v>3</v>
      </c>
      <c r="AH340" s="210" t="str">
        <f t="shared" si="49"/>
        <v>2</v>
      </c>
      <c r="AI340" s="210" t="str">
        <f t="shared" si="49"/>
        <v>3</v>
      </c>
      <c r="AJ340" s="210" t="str">
        <f t="shared" si="49"/>
        <v>6</v>
      </c>
      <c r="AK340" s="210" t="str">
        <f t="shared" si="49"/>
        <v>9</v>
      </c>
      <c r="AL340" s="210" t="str">
        <f t="shared" si="49"/>
        <v>6</v>
      </c>
      <c r="AM340" s="210" t="str">
        <f t="shared" si="47"/>
        <v>9</v>
      </c>
      <c r="AN340" s="210" t="str">
        <f t="shared" si="47"/>
        <v>1</v>
      </c>
      <c r="AO340" s="210" t="str">
        <f t="shared" si="47"/>
        <v>2</v>
      </c>
      <c r="AP340" s="210" t="str">
        <f t="shared" si="47"/>
        <v>2</v>
      </c>
      <c r="AQ340" s="210" t="str">
        <f t="shared" si="47"/>
        <v>4</v>
      </c>
      <c r="AR340" s="210" t="str">
        <f t="shared" si="47"/>
        <v>2</v>
      </c>
      <c r="AS340" s="210" t="str">
        <f t="shared" si="48"/>
        <v>1</v>
      </c>
      <c r="AT340" s="210" t="str">
        <f t="shared" si="48"/>
        <v>7</v>
      </c>
      <c r="AU340" s="210" t="str">
        <f t="shared" si="48"/>
        <v>3</v>
      </c>
      <c r="AV340" s="210" t="str">
        <f t="shared" si="48"/>
        <v>3</v>
      </c>
      <c r="AW340" s="210" t="str">
        <f t="shared" si="48"/>
        <v>2</v>
      </c>
      <c r="AX340" s="210" t="str">
        <f t="shared" si="48"/>
        <v>5</v>
      </c>
      <c r="AY340" s="210" t="str">
        <f t="shared" si="48"/>
        <v>3</v>
      </c>
      <c r="AZ340" s="210" t="str">
        <f t="shared" si="48"/>
        <v>2</v>
      </c>
      <c r="BA340" s="210" t="str">
        <f t="shared" si="48"/>
        <v>7</v>
      </c>
      <c r="BB340" s="208"/>
    </row>
    <row r="341" spans="1:54" x14ac:dyDescent="0.2">
      <c r="A341" s="205">
        <v>2020</v>
      </c>
      <c r="B341" s="206" t="s">
        <v>7</v>
      </c>
      <c r="C341" s="206">
        <v>109084</v>
      </c>
      <c r="D341" s="206">
        <v>5013</v>
      </c>
      <c r="E341" s="206">
        <v>3604</v>
      </c>
      <c r="F341" s="206">
        <v>3243</v>
      </c>
      <c r="G341" s="206">
        <v>4215</v>
      </c>
      <c r="H341" s="206">
        <v>8471</v>
      </c>
      <c r="I341" s="206">
        <v>10302</v>
      </c>
      <c r="J341" s="206">
        <v>7838</v>
      </c>
      <c r="K341" s="206">
        <v>11026</v>
      </c>
      <c r="L341" s="206">
        <v>16135</v>
      </c>
      <c r="M341" s="206">
        <v>25097</v>
      </c>
      <c r="N341" s="206">
        <v>25413</v>
      </c>
      <c r="O341" s="206">
        <v>5530</v>
      </c>
      <c r="P341" s="206">
        <v>2309</v>
      </c>
      <c r="Q341" s="206">
        <v>14927</v>
      </c>
      <c r="R341" s="206">
        <v>9749</v>
      </c>
      <c r="S341" s="206">
        <v>4516</v>
      </c>
      <c r="T341" s="206">
        <v>4397</v>
      </c>
      <c r="U341" s="206">
        <v>3262</v>
      </c>
      <c r="V341" s="206">
        <v>7283</v>
      </c>
      <c r="W341" s="206">
        <v>3817</v>
      </c>
      <c r="X341" s="206">
        <v>3862</v>
      </c>
      <c r="Y341" s="206">
        <v>85705</v>
      </c>
      <c r="Z341" s="206">
        <v>374798</v>
      </c>
      <c r="AC341" s="205">
        <v>2020</v>
      </c>
      <c r="AD341" s="206" t="s">
        <v>7</v>
      </c>
      <c r="AE341" s="210" t="str">
        <f t="shared" si="50"/>
        <v>1</v>
      </c>
      <c r="AF341" s="210" t="str">
        <f t="shared" si="50"/>
        <v>5</v>
      </c>
      <c r="AG341" s="210" t="str">
        <f t="shared" si="50"/>
        <v>3</v>
      </c>
      <c r="AH341" s="210" t="str">
        <f t="shared" si="49"/>
        <v>3</v>
      </c>
      <c r="AI341" s="210" t="str">
        <f t="shared" si="49"/>
        <v>4</v>
      </c>
      <c r="AJ341" s="210" t="str">
        <f t="shared" si="49"/>
        <v>8</v>
      </c>
      <c r="AK341" s="210" t="str">
        <f t="shared" si="49"/>
        <v>1</v>
      </c>
      <c r="AL341" s="210" t="str">
        <f t="shared" si="49"/>
        <v>7</v>
      </c>
      <c r="AM341" s="210" t="str">
        <f t="shared" si="47"/>
        <v>1</v>
      </c>
      <c r="AN341" s="210" t="str">
        <f t="shared" si="47"/>
        <v>1</v>
      </c>
      <c r="AO341" s="210" t="str">
        <f t="shared" si="47"/>
        <v>2</v>
      </c>
      <c r="AP341" s="210" t="str">
        <f t="shared" si="47"/>
        <v>2</v>
      </c>
      <c r="AQ341" s="210" t="str">
        <f t="shared" si="47"/>
        <v>5</v>
      </c>
      <c r="AR341" s="210" t="str">
        <f t="shared" si="47"/>
        <v>2</v>
      </c>
      <c r="AS341" s="210" t="str">
        <f t="shared" si="48"/>
        <v>1</v>
      </c>
      <c r="AT341" s="210" t="str">
        <f t="shared" si="48"/>
        <v>9</v>
      </c>
      <c r="AU341" s="210" t="str">
        <f t="shared" si="48"/>
        <v>4</v>
      </c>
      <c r="AV341" s="210" t="str">
        <f t="shared" si="48"/>
        <v>4</v>
      </c>
      <c r="AW341" s="210" t="str">
        <f t="shared" si="48"/>
        <v>3</v>
      </c>
      <c r="AX341" s="210" t="str">
        <f t="shared" si="48"/>
        <v>7</v>
      </c>
      <c r="AY341" s="210" t="str">
        <f t="shared" si="48"/>
        <v>3</v>
      </c>
      <c r="AZ341" s="210" t="str">
        <f t="shared" si="48"/>
        <v>3</v>
      </c>
      <c r="BA341" s="210" t="str">
        <f t="shared" si="48"/>
        <v>8</v>
      </c>
      <c r="BB341" s="208"/>
    </row>
    <row r="342" spans="1:54" x14ac:dyDescent="0.2">
      <c r="A342" s="205">
        <v>2020</v>
      </c>
      <c r="B342" s="206" t="s">
        <v>8</v>
      </c>
      <c r="C342" s="206">
        <v>130689</v>
      </c>
      <c r="D342" s="206">
        <v>5896</v>
      </c>
      <c r="E342" s="206">
        <v>4257</v>
      </c>
      <c r="F342" s="206">
        <v>4048</v>
      </c>
      <c r="G342" s="206">
        <v>5419</v>
      </c>
      <c r="H342" s="206">
        <v>11243</v>
      </c>
      <c r="I342" s="206">
        <v>12290</v>
      </c>
      <c r="J342" s="206">
        <v>9550</v>
      </c>
      <c r="K342" s="206">
        <v>13565</v>
      </c>
      <c r="L342" s="206">
        <v>19146</v>
      </c>
      <c r="M342" s="206">
        <v>29440</v>
      </c>
      <c r="N342" s="206">
        <v>31180</v>
      </c>
      <c r="O342" s="206">
        <v>6735</v>
      </c>
      <c r="P342" s="206">
        <v>2607</v>
      </c>
      <c r="Q342" s="206">
        <v>18599</v>
      </c>
      <c r="R342" s="206">
        <v>11726</v>
      </c>
      <c r="S342" s="206">
        <v>5480</v>
      </c>
      <c r="T342" s="206">
        <v>5659</v>
      </c>
      <c r="U342" s="206">
        <v>3847</v>
      </c>
      <c r="V342" s="206">
        <v>9184</v>
      </c>
      <c r="W342" s="206">
        <v>4675</v>
      </c>
      <c r="X342" s="206">
        <v>4942</v>
      </c>
      <c r="Y342" s="206">
        <v>101362</v>
      </c>
      <c r="Z342" s="206">
        <v>451539</v>
      </c>
      <c r="AC342" s="205">
        <v>2020</v>
      </c>
      <c r="AD342" s="206" t="s">
        <v>8</v>
      </c>
      <c r="AE342" s="210" t="str">
        <f t="shared" si="50"/>
        <v>1</v>
      </c>
      <c r="AF342" s="210" t="str">
        <f t="shared" si="50"/>
        <v>5</v>
      </c>
      <c r="AG342" s="210" t="str">
        <f t="shared" si="50"/>
        <v>4</v>
      </c>
      <c r="AH342" s="210" t="str">
        <f t="shared" si="49"/>
        <v>4</v>
      </c>
      <c r="AI342" s="210" t="str">
        <f t="shared" si="49"/>
        <v>5</v>
      </c>
      <c r="AJ342" s="210" t="str">
        <f t="shared" si="49"/>
        <v>1</v>
      </c>
      <c r="AK342" s="210" t="str">
        <f t="shared" si="49"/>
        <v>1</v>
      </c>
      <c r="AL342" s="210" t="str">
        <f t="shared" si="49"/>
        <v>9</v>
      </c>
      <c r="AM342" s="210" t="str">
        <f t="shared" si="47"/>
        <v>1</v>
      </c>
      <c r="AN342" s="210" t="str">
        <f t="shared" si="47"/>
        <v>1</v>
      </c>
      <c r="AO342" s="210" t="str">
        <f t="shared" si="47"/>
        <v>2</v>
      </c>
      <c r="AP342" s="210" t="str">
        <f t="shared" si="47"/>
        <v>3</v>
      </c>
      <c r="AQ342" s="210" t="str">
        <f t="shared" si="47"/>
        <v>6</v>
      </c>
      <c r="AR342" s="210" t="str">
        <f t="shared" si="47"/>
        <v>2</v>
      </c>
      <c r="AS342" s="210" t="str">
        <f t="shared" si="48"/>
        <v>1</v>
      </c>
      <c r="AT342" s="210" t="str">
        <f t="shared" si="48"/>
        <v>1</v>
      </c>
      <c r="AU342" s="210" t="str">
        <f t="shared" si="48"/>
        <v>5</v>
      </c>
      <c r="AV342" s="210" t="str">
        <f t="shared" si="48"/>
        <v>5</v>
      </c>
      <c r="AW342" s="210" t="str">
        <f t="shared" si="48"/>
        <v>3</v>
      </c>
      <c r="AX342" s="210" t="str">
        <f t="shared" si="48"/>
        <v>9</v>
      </c>
      <c r="AY342" s="210" t="str">
        <f t="shared" si="48"/>
        <v>4</v>
      </c>
      <c r="AZ342" s="210" t="str">
        <f t="shared" si="48"/>
        <v>4</v>
      </c>
      <c r="BA342" s="210" t="str">
        <f t="shared" si="48"/>
        <v>1</v>
      </c>
      <c r="BB342" s="208"/>
    </row>
    <row r="343" spans="1:54" x14ac:dyDescent="0.2">
      <c r="A343" s="205">
        <v>2020</v>
      </c>
      <c r="B343" s="206" t="s">
        <v>9</v>
      </c>
      <c r="C343" s="206">
        <v>159889</v>
      </c>
      <c r="D343" s="206">
        <v>7357</v>
      </c>
      <c r="E343" s="206">
        <v>4743</v>
      </c>
      <c r="F343" s="206">
        <v>5352</v>
      </c>
      <c r="G343" s="206">
        <v>6890</v>
      </c>
      <c r="H343" s="206">
        <v>15508</v>
      </c>
      <c r="I343" s="206">
        <v>14476</v>
      </c>
      <c r="J343" s="206">
        <v>10966</v>
      </c>
      <c r="K343" s="206">
        <v>15608</v>
      </c>
      <c r="L343" s="206">
        <v>23024</v>
      </c>
      <c r="M343" s="206">
        <v>35163</v>
      </c>
      <c r="N343" s="206">
        <v>37283</v>
      </c>
      <c r="O343" s="206">
        <v>8631</v>
      </c>
      <c r="P343" s="206">
        <v>4418</v>
      </c>
      <c r="Q343" s="206">
        <v>22951</v>
      </c>
      <c r="R343" s="206">
        <v>14133</v>
      </c>
      <c r="S343" s="206">
        <v>6447</v>
      </c>
      <c r="T343" s="206">
        <v>7517</v>
      </c>
      <c r="U343" s="206">
        <v>4561</v>
      </c>
      <c r="V343" s="206">
        <v>11142</v>
      </c>
      <c r="W343" s="206">
        <v>5863</v>
      </c>
      <c r="X343" s="206">
        <v>7257</v>
      </c>
      <c r="Y343" s="206">
        <v>121672</v>
      </c>
      <c r="Z343" s="206">
        <v>550851</v>
      </c>
      <c r="AC343" s="205">
        <v>2020</v>
      </c>
      <c r="AD343" s="206" t="s">
        <v>9</v>
      </c>
      <c r="AE343" s="210" t="str">
        <f t="shared" si="50"/>
        <v>1</v>
      </c>
      <c r="AF343" s="210" t="str">
        <f t="shared" si="50"/>
        <v>7</v>
      </c>
      <c r="AG343" s="210" t="str">
        <f t="shared" si="50"/>
        <v>4</v>
      </c>
      <c r="AH343" s="210" t="str">
        <f t="shared" si="49"/>
        <v>5</v>
      </c>
      <c r="AI343" s="210" t="str">
        <f t="shared" si="49"/>
        <v>6</v>
      </c>
      <c r="AJ343" s="210" t="str">
        <f t="shared" si="49"/>
        <v>1</v>
      </c>
      <c r="AK343" s="210" t="str">
        <f t="shared" si="49"/>
        <v>1</v>
      </c>
      <c r="AL343" s="210" t="str">
        <f t="shared" si="49"/>
        <v>1</v>
      </c>
      <c r="AM343" s="210" t="str">
        <f t="shared" si="47"/>
        <v>1</v>
      </c>
      <c r="AN343" s="210" t="str">
        <f t="shared" si="47"/>
        <v>2</v>
      </c>
      <c r="AO343" s="210" t="str">
        <f t="shared" si="47"/>
        <v>3</v>
      </c>
      <c r="AP343" s="210" t="str">
        <f t="shared" si="47"/>
        <v>3</v>
      </c>
      <c r="AQ343" s="210" t="str">
        <f t="shared" si="47"/>
        <v>8</v>
      </c>
      <c r="AR343" s="210" t="str">
        <f t="shared" si="47"/>
        <v>4</v>
      </c>
      <c r="AS343" s="210" t="str">
        <f t="shared" si="48"/>
        <v>2</v>
      </c>
      <c r="AT343" s="210" t="str">
        <f t="shared" si="48"/>
        <v>1</v>
      </c>
      <c r="AU343" s="210" t="str">
        <f t="shared" si="48"/>
        <v>6</v>
      </c>
      <c r="AV343" s="210" t="str">
        <f t="shared" si="48"/>
        <v>7</v>
      </c>
      <c r="AW343" s="210" t="str">
        <f t="shared" si="48"/>
        <v>4</v>
      </c>
      <c r="AX343" s="210" t="str">
        <f t="shared" si="48"/>
        <v>1</v>
      </c>
      <c r="AY343" s="210" t="str">
        <f t="shared" si="48"/>
        <v>5</v>
      </c>
      <c r="AZ343" s="210" t="str">
        <f t="shared" si="48"/>
        <v>7</v>
      </c>
      <c r="BA343" s="210" t="str">
        <f t="shared" si="48"/>
        <v>1</v>
      </c>
      <c r="BB343" s="208"/>
    </row>
    <row r="344" spans="1:54" x14ac:dyDescent="0.2">
      <c r="A344" s="205">
        <v>2020</v>
      </c>
      <c r="B344" s="206" t="s">
        <v>10</v>
      </c>
      <c r="C344" s="206">
        <v>179662</v>
      </c>
      <c r="D344" s="206">
        <v>9505</v>
      </c>
      <c r="E344" s="206">
        <v>5606</v>
      </c>
      <c r="F344" s="206">
        <v>7139</v>
      </c>
      <c r="G344" s="206">
        <v>8130</v>
      </c>
      <c r="H344" s="206">
        <v>18425</v>
      </c>
      <c r="I344" s="206">
        <v>18058</v>
      </c>
      <c r="J344" s="206">
        <v>14453</v>
      </c>
      <c r="K344" s="206">
        <v>17860</v>
      </c>
      <c r="L344" s="206">
        <v>26476</v>
      </c>
      <c r="M344" s="206">
        <v>41221</v>
      </c>
      <c r="N344" s="206">
        <v>44283</v>
      </c>
      <c r="O344" s="206">
        <v>11021</v>
      </c>
      <c r="P344" s="206">
        <v>3679</v>
      </c>
      <c r="Q344" s="206">
        <v>27824</v>
      </c>
      <c r="R344" s="206">
        <v>16149</v>
      </c>
      <c r="S344" s="206">
        <v>8278</v>
      </c>
      <c r="T344" s="206">
        <v>7801</v>
      </c>
      <c r="U344" s="206">
        <v>4850</v>
      </c>
      <c r="V344" s="206">
        <v>12781</v>
      </c>
      <c r="W344" s="206">
        <v>7731</v>
      </c>
      <c r="X344" s="206">
        <v>9448</v>
      </c>
      <c r="Y344" s="206">
        <v>139746</v>
      </c>
      <c r="Z344" s="206">
        <v>640126</v>
      </c>
      <c r="AC344" s="205">
        <v>2020</v>
      </c>
      <c r="AD344" s="206" t="s">
        <v>10</v>
      </c>
      <c r="AE344" s="210" t="str">
        <f t="shared" si="50"/>
        <v>1</v>
      </c>
      <c r="AF344" s="210" t="str">
        <f t="shared" si="50"/>
        <v>9</v>
      </c>
      <c r="AG344" s="210" t="str">
        <f t="shared" si="50"/>
        <v>5</v>
      </c>
      <c r="AH344" s="210" t="str">
        <f t="shared" si="49"/>
        <v>7</v>
      </c>
      <c r="AI344" s="210" t="str">
        <f t="shared" si="49"/>
        <v>8</v>
      </c>
      <c r="AJ344" s="210" t="str">
        <f t="shared" si="49"/>
        <v>1</v>
      </c>
      <c r="AK344" s="210" t="str">
        <f t="shared" si="49"/>
        <v>1</v>
      </c>
      <c r="AL344" s="210" t="str">
        <f t="shared" si="49"/>
        <v>1</v>
      </c>
      <c r="AM344" s="210" t="str">
        <f t="shared" si="47"/>
        <v>1</v>
      </c>
      <c r="AN344" s="210" t="str">
        <f t="shared" si="47"/>
        <v>2</v>
      </c>
      <c r="AO344" s="210" t="str">
        <f t="shared" si="47"/>
        <v>4</v>
      </c>
      <c r="AP344" s="210" t="str">
        <f t="shared" si="47"/>
        <v>4</v>
      </c>
      <c r="AQ344" s="210" t="str">
        <f t="shared" si="47"/>
        <v>1</v>
      </c>
      <c r="AR344" s="210" t="str">
        <f t="shared" si="47"/>
        <v>3</v>
      </c>
      <c r="AS344" s="210" t="str">
        <f t="shared" si="48"/>
        <v>2</v>
      </c>
      <c r="AT344" s="210" t="str">
        <f t="shared" si="48"/>
        <v>1</v>
      </c>
      <c r="AU344" s="210" t="str">
        <f t="shared" si="48"/>
        <v>8</v>
      </c>
      <c r="AV344" s="210" t="str">
        <f t="shared" si="48"/>
        <v>7</v>
      </c>
      <c r="AW344" s="210" t="str">
        <f t="shared" si="48"/>
        <v>4</v>
      </c>
      <c r="AX344" s="210" t="str">
        <f t="shared" si="48"/>
        <v>1</v>
      </c>
      <c r="AY344" s="210" t="str">
        <f t="shared" si="48"/>
        <v>7</v>
      </c>
      <c r="AZ344" s="210" t="str">
        <f t="shared" si="48"/>
        <v>9</v>
      </c>
      <c r="BA344" s="210" t="str">
        <f t="shared" si="48"/>
        <v>1</v>
      </c>
      <c r="BB344" s="208"/>
    </row>
    <row r="345" spans="1:54" x14ac:dyDescent="0.2">
      <c r="A345" s="205">
        <v>2020</v>
      </c>
      <c r="B345" s="206" t="s">
        <v>11</v>
      </c>
      <c r="C345" s="206">
        <v>195965</v>
      </c>
      <c r="D345" s="206">
        <v>20900</v>
      </c>
      <c r="E345" s="206">
        <v>5569</v>
      </c>
      <c r="F345" s="206">
        <v>6897</v>
      </c>
      <c r="G345" s="206">
        <v>8199</v>
      </c>
      <c r="H345" s="206">
        <v>18679</v>
      </c>
      <c r="I345" s="206">
        <v>17923</v>
      </c>
      <c r="J345" s="206">
        <v>14717</v>
      </c>
      <c r="K345" s="206">
        <v>19111</v>
      </c>
      <c r="L345" s="206">
        <v>29088</v>
      </c>
      <c r="M345" s="206">
        <v>48244</v>
      </c>
      <c r="N345" s="206">
        <v>50807</v>
      </c>
      <c r="O345" s="206">
        <v>11965</v>
      </c>
      <c r="P345" s="206">
        <v>3601</v>
      </c>
      <c r="Q345" s="206">
        <v>31506</v>
      </c>
      <c r="R345" s="206">
        <v>18665</v>
      </c>
      <c r="S345" s="206">
        <v>8990</v>
      </c>
      <c r="T345" s="206">
        <v>7926</v>
      </c>
      <c r="U345" s="206">
        <v>6144</v>
      </c>
      <c r="V345" s="206">
        <v>13584</v>
      </c>
      <c r="W345" s="206">
        <v>8960</v>
      </c>
      <c r="X345" s="206">
        <v>9068</v>
      </c>
      <c r="Y345" s="206">
        <v>158072</v>
      </c>
      <c r="Z345" s="206">
        <v>714580</v>
      </c>
      <c r="AC345" s="205">
        <v>2020</v>
      </c>
      <c r="AD345" s="206" t="s">
        <v>11</v>
      </c>
      <c r="AE345" s="210" t="str">
        <f t="shared" si="50"/>
        <v>1</v>
      </c>
      <c r="AF345" s="210" t="str">
        <f t="shared" si="50"/>
        <v>2</v>
      </c>
      <c r="AG345" s="210" t="str">
        <f t="shared" si="50"/>
        <v>5</v>
      </c>
      <c r="AH345" s="210" t="str">
        <f t="shared" si="49"/>
        <v>6</v>
      </c>
      <c r="AI345" s="210" t="str">
        <f t="shared" si="49"/>
        <v>8</v>
      </c>
      <c r="AJ345" s="210" t="str">
        <f t="shared" si="49"/>
        <v>1</v>
      </c>
      <c r="AK345" s="210" t="str">
        <f t="shared" si="49"/>
        <v>1</v>
      </c>
      <c r="AL345" s="210" t="str">
        <f t="shared" si="49"/>
        <v>1</v>
      </c>
      <c r="AM345" s="210" t="str">
        <f t="shared" si="47"/>
        <v>1</v>
      </c>
      <c r="AN345" s="210" t="str">
        <f t="shared" si="47"/>
        <v>2</v>
      </c>
      <c r="AO345" s="210" t="str">
        <f t="shared" si="47"/>
        <v>4</v>
      </c>
      <c r="AP345" s="210" t="str">
        <f t="shared" si="47"/>
        <v>5</v>
      </c>
      <c r="AQ345" s="210" t="str">
        <f t="shared" si="47"/>
        <v>1</v>
      </c>
      <c r="AR345" s="210" t="str">
        <f t="shared" si="47"/>
        <v>3</v>
      </c>
      <c r="AS345" s="210" t="str">
        <f t="shared" si="48"/>
        <v>3</v>
      </c>
      <c r="AT345" s="210" t="str">
        <f t="shared" si="48"/>
        <v>1</v>
      </c>
      <c r="AU345" s="210" t="str">
        <f t="shared" si="48"/>
        <v>8</v>
      </c>
      <c r="AV345" s="210" t="str">
        <f t="shared" si="48"/>
        <v>7</v>
      </c>
      <c r="AW345" s="210" t="str">
        <f t="shared" si="48"/>
        <v>6</v>
      </c>
      <c r="AX345" s="210" t="str">
        <f t="shared" si="48"/>
        <v>1</v>
      </c>
      <c r="AY345" s="210" t="str">
        <f t="shared" si="48"/>
        <v>8</v>
      </c>
      <c r="AZ345" s="210" t="str">
        <f t="shared" si="48"/>
        <v>9</v>
      </c>
      <c r="BA345" s="210" t="str">
        <f t="shared" si="48"/>
        <v>1</v>
      </c>
      <c r="BB345" s="208"/>
    </row>
    <row r="346" spans="1:54" x14ac:dyDescent="0.2">
      <c r="A346" s="205">
        <v>2021</v>
      </c>
      <c r="B346" s="206" t="s">
        <v>12</v>
      </c>
      <c r="C346" s="206">
        <v>191760</v>
      </c>
      <c r="D346" s="206">
        <v>20537</v>
      </c>
      <c r="E346" s="206">
        <v>5542</v>
      </c>
      <c r="F346" s="206">
        <v>6596</v>
      </c>
      <c r="G346" s="206">
        <v>7707</v>
      </c>
      <c r="H346" s="206">
        <v>17314</v>
      </c>
      <c r="I346" s="206">
        <v>17701</v>
      </c>
      <c r="J346" s="206">
        <v>14957</v>
      </c>
      <c r="K346" s="206">
        <v>18449</v>
      </c>
      <c r="L346" s="206">
        <v>28451</v>
      </c>
      <c r="M346" s="206">
        <v>46660</v>
      </c>
      <c r="N346" s="206">
        <v>50319</v>
      </c>
      <c r="O346" s="206">
        <v>12974</v>
      </c>
      <c r="P346" s="206">
        <v>3441</v>
      </c>
      <c r="Q346" s="206">
        <v>32119</v>
      </c>
      <c r="R346" s="206">
        <v>19096</v>
      </c>
      <c r="S346" s="206">
        <v>8536</v>
      </c>
      <c r="T346" s="206">
        <v>7987</v>
      </c>
      <c r="U346" s="206">
        <v>5691</v>
      </c>
      <c r="V346" s="206">
        <v>13498</v>
      </c>
      <c r="W346" s="206">
        <v>8572</v>
      </c>
      <c r="X346" s="206">
        <v>10255</v>
      </c>
      <c r="Y346" s="206">
        <v>150969</v>
      </c>
      <c r="Z346" s="206">
        <v>699131</v>
      </c>
      <c r="AC346" s="205">
        <v>2021</v>
      </c>
      <c r="AD346" s="206" t="s">
        <v>12</v>
      </c>
      <c r="AE346" s="210" t="str">
        <f t="shared" si="50"/>
        <v>1</v>
      </c>
      <c r="AF346" s="210" t="str">
        <f t="shared" si="50"/>
        <v>2</v>
      </c>
      <c r="AG346" s="210" t="str">
        <f t="shared" si="50"/>
        <v>5</v>
      </c>
      <c r="AH346" s="210" t="str">
        <f t="shared" si="49"/>
        <v>6</v>
      </c>
      <c r="AI346" s="210" t="str">
        <f t="shared" si="49"/>
        <v>7</v>
      </c>
      <c r="AJ346" s="210" t="str">
        <f t="shared" si="49"/>
        <v>1</v>
      </c>
      <c r="AK346" s="210" t="str">
        <f t="shared" si="49"/>
        <v>1</v>
      </c>
      <c r="AL346" s="210" t="str">
        <f t="shared" si="49"/>
        <v>1</v>
      </c>
      <c r="AM346" s="210" t="str">
        <f t="shared" si="47"/>
        <v>1</v>
      </c>
      <c r="AN346" s="210" t="str">
        <f t="shared" si="47"/>
        <v>2</v>
      </c>
      <c r="AO346" s="210" t="str">
        <f t="shared" si="47"/>
        <v>4</v>
      </c>
      <c r="AP346" s="210" t="str">
        <f t="shared" si="47"/>
        <v>5</v>
      </c>
      <c r="AQ346" s="210" t="str">
        <f t="shared" si="47"/>
        <v>1</v>
      </c>
      <c r="AR346" s="210" t="str">
        <f t="shared" si="47"/>
        <v>3</v>
      </c>
      <c r="AS346" s="210" t="str">
        <f t="shared" si="48"/>
        <v>3</v>
      </c>
      <c r="AT346" s="210" t="str">
        <f t="shared" si="48"/>
        <v>1</v>
      </c>
      <c r="AU346" s="210" t="str">
        <f t="shared" si="48"/>
        <v>8</v>
      </c>
      <c r="AV346" s="210" t="str">
        <f t="shared" si="48"/>
        <v>7</v>
      </c>
      <c r="AW346" s="210" t="str">
        <f t="shared" si="48"/>
        <v>5</v>
      </c>
      <c r="AX346" s="210" t="str">
        <f t="shared" si="48"/>
        <v>1</v>
      </c>
      <c r="AY346" s="210" t="str">
        <f t="shared" si="48"/>
        <v>8</v>
      </c>
      <c r="AZ346" s="210" t="str">
        <f t="shared" si="48"/>
        <v>1</v>
      </c>
      <c r="BA346" s="210" t="str">
        <f t="shared" si="48"/>
        <v>1</v>
      </c>
      <c r="BB346" s="208"/>
    </row>
    <row r="347" spans="1:54" x14ac:dyDescent="0.2">
      <c r="A347" s="205">
        <v>2021</v>
      </c>
      <c r="B347" s="206" t="s">
        <v>13</v>
      </c>
      <c r="C347" s="206">
        <v>198892</v>
      </c>
      <c r="D347" s="206">
        <v>21278</v>
      </c>
      <c r="E347" s="206">
        <v>5630</v>
      </c>
      <c r="F347" s="206">
        <v>7386</v>
      </c>
      <c r="G347" s="206">
        <v>7932</v>
      </c>
      <c r="H347" s="206">
        <v>20290</v>
      </c>
      <c r="I347" s="206">
        <v>17330</v>
      </c>
      <c r="J347" s="206">
        <v>15201</v>
      </c>
      <c r="K347" s="206">
        <v>19061</v>
      </c>
      <c r="L347" s="206">
        <v>28888</v>
      </c>
      <c r="M347" s="206">
        <v>47266</v>
      </c>
      <c r="N347" s="206">
        <v>50902</v>
      </c>
      <c r="O347" s="206">
        <v>12843</v>
      </c>
      <c r="P347" s="206">
        <v>3645</v>
      </c>
      <c r="Q347" s="206">
        <v>34037</v>
      </c>
      <c r="R347" s="206">
        <v>18553</v>
      </c>
      <c r="S347" s="206">
        <v>8608</v>
      </c>
      <c r="T347" s="206">
        <v>7914</v>
      </c>
      <c r="U347" s="206">
        <v>6532</v>
      </c>
      <c r="V347" s="206">
        <v>13583</v>
      </c>
      <c r="W347" s="206">
        <v>8738</v>
      </c>
      <c r="X347" s="206">
        <v>10276</v>
      </c>
      <c r="Y347" s="206">
        <v>152807</v>
      </c>
      <c r="Z347" s="206">
        <v>717592</v>
      </c>
      <c r="AC347" s="205">
        <v>2021</v>
      </c>
      <c r="AD347" s="206" t="s">
        <v>13</v>
      </c>
      <c r="AE347" s="210" t="str">
        <f t="shared" si="50"/>
        <v>1</v>
      </c>
      <c r="AF347" s="210" t="str">
        <f t="shared" si="50"/>
        <v>2</v>
      </c>
      <c r="AG347" s="210" t="str">
        <f t="shared" si="50"/>
        <v>5</v>
      </c>
      <c r="AH347" s="210" t="str">
        <f t="shared" si="49"/>
        <v>7</v>
      </c>
      <c r="AI347" s="210" t="str">
        <f t="shared" si="49"/>
        <v>7</v>
      </c>
      <c r="AJ347" s="210" t="str">
        <f t="shared" si="49"/>
        <v>2</v>
      </c>
      <c r="AK347" s="210" t="str">
        <f t="shared" si="49"/>
        <v>1</v>
      </c>
      <c r="AL347" s="210" t="str">
        <f t="shared" si="49"/>
        <v>1</v>
      </c>
      <c r="AM347" s="210" t="str">
        <f t="shared" si="47"/>
        <v>1</v>
      </c>
      <c r="AN347" s="210" t="str">
        <f t="shared" si="47"/>
        <v>2</v>
      </c>
      <c r="AO347" s="210" t="str">
        <f t="shared" si="47"/>
        <v>4</v>
      </c>
      <c r="AP347" s="210" t="str">
        <f t="shared" si="47"/>
        <v>5</v>
      </c>
      <c r="AQ347" s="210" t="str">
        <f t="shared" si="47"/>
        <v>1</v>
      </c>
      <c r="AR347" s="210" t="str">
        <f t="shared" si="47"/>
        <v>3</v>
      </c>
      <c r="AS347" s="210" t="str">
        <f t="shared" si="48"/>
        <v>3</v>
      </c>
      <c r="AT347" s="210" t="str">
        <f t="shared" si="48"/>
        <v>1</v>
      </c>
      <c r="AU347" s="210" t="str">
        <f t="shared" si="48"/>
        <v>8</v>
      </c>
      <c r="AV347" s="210" t="str">
        <f t="shared" si="48"/>
        <v>7</v>
      </c>
      <c r="AW347" s="210" t="str">
        <f t="shared" si="48"/>
        <v>6</v>
      </c>
      <c r="AX347" s="210" t="str">
        <f t="shared" si="48"/>
        <v>1</v>
      </c>
      <c r="AY347" s="210" t="str">
        <f t="shared" si="48"/>
        <v>8</v>
      </c>
      <c r="AZ347" s="210" t="str">
        <f t="shared" si="48"/>
        <v>1</v>
      </c>
      <c r="BA347" s="210" t="str">
        <f t="shared" si="48"/>
        <v>1</v>
      </c>
      <c r="BB347" s="208"/>
    </row>
    <row r="348" spans="1:54" x14ac:dyDescent="0.2">
      <c r="A348" s="205">
        <v>2021</v>
      </c>
      <c r="B348" s="206" t="s">
        <v>14</v>
      </c>
      <c r="C348" s="206">
        <v>269968</v>
      </c>
      <c r="D348" s="206">
        <v>27379</v>
      </c>
      <c r="E348" s="206">
        <v>7871</v>
      </c>
      <c r="F348" s="206">
        <v>10285</v>
      </c>
      <c r="G348" s="206">
        <v>11084</v>
      </c>
      <c r="H348" s="206">
        <v>25476</v>
      </c>
      <c r="I348" s="206">
        <v>22589</v>
      </c>
      <c r="J348" s="206">
        <v>20606</v>
      </c>
      <c r="K348" s="206">
        <v>25850</v>
      </c>
      <c r="L348" s="206">
        <v>39841</v>
      </c>
      <c r="M348" s="206">
        <v>64191</v>
      </c>
      <c r="N348" s="206">
        <v>68192</v>
      </c>
      <c r="O348" s="206">
        <v>17389</v>
      </c>
      <c r="P348" s="206">
        <v>4931</v>
      </c>
      <c r="Q348" s="206">
        <v>46783</v>
      </c>
      <c r="R348" s="206">
        <v>25269</v>
      </c>
      <c r="S348" s="206">
        <v>11598</v>
      </c>
      <c r="T348" s="206">
        <v>10042</v>
      </c>
      <c r="U348" s="206">
        <v>9555</v>
      </c>
      <c r="V348" s="206">
        <v>17206</v>
      </c>
      <c r="W348" s="206">
        <v>12040</v>
      </c>
      <c r="X348" s="206">
        <v>13659</v>
      </c>
      <c r="Y348" s="206">
        <v>202309</v>
      </c>
      <c r="Z348" s="206">
        <v>964113</v>
      </c>
      <c r="AC348" s="205">
        <v>2021</v>
      </c>
      <c r="AD348" s="206" t="s">
        <v>14</v>
      </c>
      <c r="AE348" s="210" t="str">
        <f t="shared" si="50"/>
        <v>2</v>
      </c>
      <c r="AF348" s="210" t="str">
        <f t="shared" si="50"/>
        <v>2</v>
      </c>
      <c r="AG348" s="210" t="str">
        <f t="shared" si="50"/>
        <v>7</v>
      </c>
      <c r="AH348" s="210" t="str">
        <f t="shared" si="49"/>
        <v>1</v>
      </c>
      <c r="AI348" s="210" t="str">
        <f t="shared" si="49"/>
        <v>1</v>
      </c>
      <c r="AJ348" s="210" t="str">
        <f t="shared" si="49"/>
        <v>2</v>
      </c>
      <c r="AK348" s="210" t="str">
        <f t="shared" si="49"/>
        <v>2</v>
      </c>
      <c r="AL348" s="210" t="str">
        <f t="shared" si="49"/>
        <v>2</v>
      </c>
      <c r="AM348" s="210" t="str">
        <f t="shared" si="47"/>
        <v>2</v>
      </c>
      <c r="AN348" s="210" t="str">
        <f t="shared" si="47"/>
        <v>3</v>
      </c>
      <c r="AO348" s="210" t="str">
        <f t="shared" si="47"/>
        <v>6</v>
      </c>
      <c r="AP348" s="210" t="str">
        <f t="shared" si="47"/>
        <v>6</v>
      </c>
      <c r="AQ348" s="210" t="str">
        <f t="shared" si="47"/>
        <v>1</v>
      </c>
      <c r="AR348" s="210" t="str">
        <f t="shared" si="47"/>
        <v>4</v>
      </c>
      <c r="AS348" s="210" t="str">
        <f t="shared" si="48"/>
        <v>4</v>
      </c>
      <c r="AT348" s="210" t="str">
        <f t="shared" si="48"/>
        <v>2</v>
      </c>
      <c r="AU348" s="210" t="str">
        <f t="shared" si="48"/>
        <v>1</v>
      </c>
      <c r="AV348" s="210" t="str">
        <f t="shared" si="48"/>
        <v>1</v>
      </c>
      <c r="AW348" s="210" t="str">
        <f t="shared" si="48"/>
        <v>9</v>
      </c>
      <c r="AX348" s="210" t="str">
        <f t="shared" si="48"/>
        <v>1</v>
      </c>
      <c r="AY348" s="210" t="str">
        <f t="shared" si="48"/>
        <v>1</v>
      </c>
      <c r="AZ348" s="210" t="str">
        <f t="shared" si="48"/>
        <v>1</v>
      </c>
      <c r="BA348" s="210" t="str">
        <f t="shared" si="48"/>
        <v>2</v>
      </c>
      <c r="BB348" s="208"/>
    </row>
    <row r="349" spans="1:54" x14ac:dyDescent="0.2">
      <c r="A349" s="205">
        <v>2021</v>
      </c>
      <c r="B349" s="206" t="s">
        <v>15</v>
      </c>
      <c r="C349" s="206">
        <v>224632</v>
      </c>
      <c r="D349" s="206">
        <v>23398</v>
      </c>
      <c r="E349" s="206">
        <v>6574</v>
      </c>
      <c r="F349" s="206">
        <v>7653</v>
      </c>
      <c r="G349" s="206">
        <v>8388</v>
      </c>
      <c r="H349" s="206">
        <v>21792</v>
      </c>
      <c r="I349" s="206">
        <v>18391</v>
      </c>
      <c r="J349" s="206">
        <v>16357</v>
      </c>
      <c r="K349" s="206">
        <v>19672</v>
      </c>
      <c r="L349" s="206">
        <v>30976</v>
      </c>
      <c r="M349" s="206">
        <v>50048</v>
      </c>
      <c r="N349" s="206">
        <v>53608</v>
      </c>
      <c r="O349" s="206">
        <v>13756</v>
      </c>
      <c r="P349" s="206">
        <v>4290</v>
      </c>
      <c r="Q349" s="206">
        <v>32074</v>
      </c>
      <c r="R349" s="206">
        <v>19739</v>
      </c>
      <c r="S349" s="206">
        <v>9052</v>
      </c>
      <c r="T349" s="206">
        <v>7409</v>
      </c>
      <c r="U349" s="206">
        <v>7099</v>
      </c>
      <c r="V349" s="206">
        <v>12525</v>
      </c>
      <c r="W349" s="206">
        <v>8291</v>
      </c>
      <c r="X349" s="206">
        <v>10153</v>
      </c>
      <c r="Y349" s="206">
        <v>160715</v>
      </c>
      <c r="Z349" s="206">
        <v>766592</v>
      </c>
      <c r="AC349" s="205">
        <v>2021</v>
      </c>
      <c r="AD349" s="206" t="s">
        <v>15</v>
      </c>
      <c r="AE349" s="210" t="str">
        <f t="shared" si="50"/>
        <v>2</v>
      </c>
      <c r="AF349" s="210" t="str">
        <f t="shared" si="50"/>
        <v>2</v>
      </c>
      <c r="AG349" s="210" t="str">
        <f t="shared" si="50"/>
        <v>6</v>
      </c>
      <c r="AH349" s="210" t="str">
        <f t="shared" si="49"/>
        <v>7</v>
      </c>
      <c r="AI349" s="210" t="str">
        <f t="shared" si="49"/>
        <v>8</v>
      </c>
      <c r="AJ349" s="210" t="str">
        <f t="shared" si="49"/>
        <v>2</v>
      </c>
      <c r="AK349" s="210" t="str">
        <f t="shared" si="49"/>
        <v>1</v>
      </c>
      <c r="AL349" s="210" t="str">
        <f t="shared" si="49"/>
        <v>1</v>
      </c>
      <c r="AM349" s="210" t="str">
        <f t="shared" si="47"/>
        <v>1</v>
      </c>
      <c r="AN349" s="210" t="str">
        <f t="shared" si="47"/>
        <v>3</v>
      </c>
      <c r="AO349" s="210" t="str">
        <f t="shared" si="47"/>
        <v>5</v>
      </c>
      <c r="AP349" s="210" t="str">
        <f t="shared" si="47"/>
        <v>5</v>
      </c>
      <c r="AQ349" s="210" t="str">
        <f t="shared" si="47"/>
        <v>1</v>
      </c>
      <c r="AR349" s="210" t="str">
        <f t="shared" si="47"/>
        <v>4</v>
      </c>
      <c r="AS349" s="210" t="str">
        <f t="shared" si="48"/>
        <v>3</v>
      </c>
      <c r="AT349" s="210" t="str">
        <f t="shared" si="48"/>
        <v>1</v>
      </c>
      <c r="AU349" s="210" t="str">
        <f t="shared" si="48"/>
        <v>9</v>
      </c>
      <c r="AV349" s="210" t="str">
        <f t="shared" si="48"/>
        <v>7</v>
      </c>
      <c r="AW349" s="210" t="str">
        <f t="shared" si="48"/>
        <v>7</v>
      </c>
      <c r="AX349" s="210" t="str">
        <f t="shared" si="48"/>
        <v>1</v>
      </c>
      <c r="AY349" s="210" t="str">
        <f t="shared" si="48"/>
        <v>8</v>
      </c>
      <c r="AZ349" s="210" t="str">
        <f t="shared" si="48"/>
        <v>1</v>
      </c>
      <c r="BA349" s="210" t="str">
        <f t="shared" si="48"/>
        <v>1</v>
      </c>
      <c r="BB349" s="208"/>
    </row>
    <row r="350" spans="1:54" x14ac:dyDescent="0.2">
      <c r="A350" s="205">
        <v>2021</v>
      </c>
      <c r="B350" s="206" t="s">
        <v>4</v>
      </c>
      <c r="C350" s="206">
        <v>198722</v>
      </c>
      <c r="D350" s="206">
        <v>19778</v>
      </c>
      <c r="E350" s="206">
        <v>7187</v>
      </c>
      <c r="F350" s="206">
        <v>6185</v>
      </c>
      <c r="G350" s="206">
        <v>7236</v>
      </c>
      <c r="H350" s="206">
        <v>19538</v>
      </c>
      <c r="I350" s="206">
        <v>18060</v>
      </c>
      <c r="J350" s="206">
        <v>12913</v>
      </c>
      <c r="K350" s="206">
        <v>17954</v>
      </c>
      <c r="L350" s="206">
        <v>26925</v>
      </c>
      <c r="M350" s="206">
        <v>40013</v>
      </c>
      <c r="N350" s="206">
        <v>43921</v>
      </c>
      <c r="O350" s="206">
        <v>10935</v>
      </c>
      <c r="P350" s="206">
        <v>3811</v>
      </c>
      <c r="Q350" s="206">
        <v>24107</v>
      </c>
      <c r="R350" s="206">
        <v>17188</v>
      </c>
      <c r="S350" s="206">
        <v>6786</v>
      </c>
      <c r="T350" s="206">
        <v>6261</v>
      </c>
      <c r="U350" s="206">
        <v>5920</v>
      </c>
      <c r="V350" s="206">
        <v>10007</v>
      </c>
      <c r="W350" s="206">
        <v>6759</v>
      </c>
      <c r="X350" s="206">
        <v>7891</v>
      </c>
      <c r="Y350" s="206">
        <v>131770</v>
      </c>
      <c r="Z350" s="206">
        <v>649867</v>
      </c>
      <c r="AC350" s="205">
        <v>2021</v>
      </c>
      <c r="AD350" s="206" t="s">
        <v>4</v>
      </c>
      <c r="AE350" s="210" t="str">
        <f t="shared" si="50"/>
        <v>1</v>
      </c>
      <c r="AF350" s="210" t="str">
        <f t="shared" si="50"/>
        <v>1</v>
      </c>
      <c r="AG350" s="210" t="str">
        <f t="shared" si="50"/>
        <v>7</v>
      </c>
      <c r="AH350" s="210" t="str">
        <f t="shared" si="49"/>
        <v>6</v>
      </c>
      <c r="AI350" s="210" t="str">
        <f t="shared" si="49"/>
        <v>7</v>
      </c>
      <c r="AJ350" s="210" t="str">
        <f t="shared" si="49"/>
        <v>1</v>
      </c>
      <c r="AK350" s="210" t="str">
        <f t="shared" si="49"/>
        <v>1</v>
      </c>
      <c r="AL350" s="210" t="str">
        <f t="shared" si="49"/>
        <v>1</v>
      </c>
      <c r="AM350" s="210" t="str">
        <f t="shared" si="47"/>
        <v>1</v>
      </c>
      <c r="AN350" s="210" t="str">
        <f t="shared" si="47"/>
        <v>2</v>
      </c>
      <c r="AO350" s="210" t="str">
        <f t="shared" si="47"/>
        <v>4</v>
      </c>
      <c r="AP350" s="210" t="str">
        <f t="shared" si="47"/>
        <v>4</v>
      </c>
      <c r="AQ350" s="210" t="str">
        <f t="shared" si="47"/>
        <v>1</v>
      </c>
      <c r="AR350" s="210" t="str">
        <f t="shared" si="47"/>
        <v>3</v>
      </c>
      <c r="AS350" s="210" t="str">
        <f t="shared" si="48"/>
        <v>2</v>
      </c>
      <c r="AT350" s="210" t="str">
        <f t="shared" si="48"/>
        <v>1</v>
      </c>
      <c r="AU350" s="210" t="str">
        <f t="shared" si="48"/>
        <v>6</v>
      </c>
      <c r="AV350" s="210" t="str">
        <f t="shared" si="48"/>
        <v>6</v>
      </c>
      <c r="AW350" s="210" t="str">
        <f t="shared" si="48"/>
        <v>5</v>
      </c>
      <c r="AX350" s="210" t="str">
        <f t="shared" si="48"/>
        <v>1</v>
      </c>
      <c r="AY350" s="210" t="str">
        <f t="shared" si="48"/>
        <v>6</v>
      </c>
      <c r="AZ350" s="210" t="str">
        <f t="shared" si="48"/>
        <v>7</v>
      </c>
      <c r="BA350" s="210" t="str">
        <f t="shared" si="48"/>
        <v>1</v>
      </c>
      <c r="BB350" s="208"/>
    </row>
    <row r="351" spans="1:54" x14ac:dyDescent="0.2">
      <c r="A351" s="205">
        <v>2021</v>
      </c>
      <c r="B351" s="206" t="s">
        <v>5</v>
      </c>
      <c r="C351" s="206">
        <v>228102</v>
      </c>
      <c r="D351" s="206">
        <v>22694</v>
      </c>
      <c r="E351" s="206">
        <v>11141</v>
      </c>
      <c r="F351" s="206">
        <v>7366</v>
      </c>
      <c r="G351" s="206">
        <v>8356</v>
      </c>
      <c r="H351" s="206">
        <v>23355</v>
      </c>
      <c r="I351" s="206">
        <v>20630</v>
      </c>
      <c r="J351" s="206">
        <v>15365</v>
      </c>
      <c r="K351" s="206">
        <v>20734</v>
      </c>
      <c r="L351" s="206">
        <v>32928</v>
      </c>
      <c r="M351" s="206">
        <v>49975</v>
      </c>
      <c r="N351" s="206">
        <v>51918</v>
      </c>
      <c r="O351" s="206">
        <v>12799</v>
      </c>
      <c r="P351" s="206">
        <v>4387</v>
      </c>
      <c r="Q351" s="206">
        <v>30417</v>
      </c>
      <c r="R351" s="206">
        <v>20387</v>
      </c>
      <c r="S351" s="206">
        <v>8497</v>
      </c>
      <c r="T351" s="206">
        <v>7383</v>
      </c>
      <c r="U351" s="206">
        <v>6441</v>
      </c>
      <c r="V351" s="206">
        <v>11885</v>
      </c>
      <c r="W351" s="206">
        <v>8068</v>
      </c>
      <c r="X351" s="206">
        <v>9464</v>
      </c>
      <c r="Y351" s="206">
        <v>153857</v>
      </c>
      <c r="Z351" s="206">
        <v>766149</v>
      </c>
      <c r="AC351" s="205">
        <v>2021</v>
      </c>
      <c r="AD351" s="206" t="s">
        <v>5</v>
      </c>
      <c r="AE351" s="210" t="str">
        <f t="shared" si="50"/>
        <v>2</v>
      </c>
      <c r="AF351" s="210" t="str">
        <f t="shared" si="50"/>
        <v>2</v>
      </c>
      <c r="AG351" s="210" t="str">
        <f t="shared" si="50"/>
        <v>1</v>
      </c>
      <c r="AH351" s="210" t="str">
        <f t="shared" si="49"/>
        <v>7</v>
      </c>
      <c r="AI351" s="210" t="str">
        <f t="shared" si="49"/>
        <v>8</v>
      </c>
      <c r="AJ351" s="210" t="str">
        <f t="shared" si="49"/>
        <v>2</v>
      </c>
      <c r="AK351" s="210" t="str">
        <f t="shared" si="49"/>
        <v>2</v>
      </c>
      <c r="AL351" s="210" t="str">
        <f t="shared" si="49"/>
        <v>1</v>
      </c>
      <c r="AM351" s="210" t="str">
        <f t="shared" si="47"/>
        <v>2</v>
      </c>
      <c r="AN351" s="210" t="str">
        <f t="shared" si="47"/>
        <v>3</v>
      </c>
      <c r="AO351" s="210" t="str">
        <f t="shared" si="47"/>
        <v>4</v>
      </c>
      <c r="AP351" s="210" t="str">
        <f t="shared" si="47"/>
        <v>5</v>
      </c>
      <c r="AQ351" s="210" t="str">
        <f t="shared" si="47"/>
        <v>1</v>
      </c>
      <c r="AR351" s="210" t="str">
        <f t="shared" si="47"/>
        <v>4</v>
      </c>
      <c r="AS351" s="210" t="str">
        <f t="shared" si="48"/>
        <v>3</v>
      </c>
      <c r="AT351" s="210" t="str">
        <f t="shared" si="48"/>
        <v>2</v>
      </c>
      <c r="AU351" s="210" t="str">
        <f t="shared" si="48"/>
        <v>8</v>
      </c>
      <c r="AV351" s="210" t="str">
        <f t="shared" si="48"/>
        <v>7</v>
      </c>
      <c r="AW351" s="210" t="str">
        <f t="shared" si="48"/>
        <v>6</v>
      </c>
      <c r="AX351" s="210" t="str">
        <f t="shared" si="48"/>
        <v>1</v>
      </c>
      <c r="AY351" s="210" t="str">
        <f t="shared" si="48"/>
        <v>8</v>
      </c>
      <c r="AZ351" s="210" t="str">
        <f t="shared" si="48"/>
        <v>9</v>
      </c>
      <c r="BA351" s="210" t="str">
        <f t="shared" ref="BA351:BA372" si="51">+LEFT(Y351,1)</f>
        <v>1</v>
      </c>
      <c r="BB351" s="208"/>
    </row>
    <row r="352" spans="1:54" x14ac:dyDescent="0.2">
      <c r="A352" s="205">
        <v>2021</v>
      </c>
      <c r="B352" s="206" t="s">
        <v>6</v>
      </c>
      <c r="C352" s="206">
        <v>255318</v>
      </c>
      <c r="D352" s="206">
        <v>20700</v>
      </c>
      <c r="E352" s="206">
        <v>11676</v>
      </c>
      <c r="F352" s="206">
        <v>8568</v>
      </c>
      <c r="G352" s="206">
        <v>9675</v>
      </c>
      <c r="H352" s="206">
        <v>23677</v>
      </c>
      <c r="I352" s="206">
        <v>24688</v>
      </c>
      <c r="J352" s="206">
        <v>16378</v>
      </c>
      <c r="K352" s="206">
        <v>23466</v>
      </c>
      <c r="L352" s="206">
        <v>36799</v>
      </c>
      <c r="M352" s="206">
        <v>60066</v>
      </c>
      <c r="N352" s="206">
        <v>60154</v>
      </c>
      <c r="O352" s="206">
        <v>15774</v>
      </c>
      <c r="P352" s="206">
        <v>4701</v>
      </c>
      <c r="Q352" s="206">
        <v>34602</v>
      </c>
      <c r="R352" s="206">
        <v>24498</v>
      </c>
      <c r="S352" s="206">
        <v>9740</v>
      </c>
      <c r="T352" s="206">
        <v>8584</v>
      </c>
      <c r="U352" s="206">
        <v>6836</v>
      </c>
      <c r="V352" s="206">
        <v>12620</v>
      </c>
      <c r="W352" s="206">
        <v>9628</v>
      </c>
      <c r="X352" s="206">
        <v>10192</v>
      </c>
      <c r="Y352" s="206">
        <v>169206</v>
      </c>
      <c r="Z352" s="206">
        <v>857546</v>
      </c>
      <c r="AC352" s="205">
        <v>2021</v>
      </c>
      <c r="AD352" s="206" t="s">
        <v>6</v>
      </c>
      <c r="AE352" s="210" t="str">
        <f t="shared" si="50"/>
        <v>2</v>
      </c>
      <c r="AF352" s="210" t="str">
        <f t="shared" si="50"/>
        <v>2</v>
      </c>
      <c r="AG352" s="210" t="str">
        <f t="shared" si="50"/>
        <v>1</v>
      </c>
      <c r="AH352" s="210" t="str">
        <f t="shared" si="49"/>
        <v>8</v>
      </c>
      <c r="AI352" s="210" t="str">
        <f t="shared" si="49"/>
        <v>9</v>
      </c>
      <c r="AJ352" s="210" t="str">
        <f t="shared" si="49"/>
        <v>2</v>
      </c>
      <c r="AK352" s="210" t="str">
        <f t="shared" si="49"/>
        <v>2</v>
      </c>
      <c r="AL352" s="210" t="str">
        <f t="shared" si="49"/>
        <v>1</v>
      </c>
      <c r="AM352" s="210" t="str">
        <f t="shared" si="47"/>
        <v>2</v>
      </c>
      <c r="AN352" s="210" t="str">
        <f t="shared" si="47"/>
        <v>3</v>
      </c>
      <c r="AO352" s="210" t="str">
        <f t="shared" si="47"/>
        <v>6</v>
      </c>
      <c r="AP352" s="210" t="str">
        <f t="shared" si="47"/>
        <v>6</v>
      </c>
      <c r="AQ352" s="210" t="str">
        <f t="shared" si="47"/>
        <v>1</v>
      </c>
      <c r="AR352" s="210" t="str">
        <f t="shared" si="47"/>
        <v>4</v>
      </c>
      <c r="AS352" s="210" t="str">
        <f t="shared" si="47"/>
        <v>3</v>
      </c>
      <c r="AT352" s="210" t="str">
        <f t="shared" si="47"/>
        <v>2</v>
      </c>
      <c r="AU352" s="210" t="str">
        <f t="shared" si="47"/>
        <v>9</v>
      </c>
      <c r="AV352" s="210" t="str">
        <f t="shared" si="47"/>
        <v>8</v>
      </c>
      <c r="AW352" s="210" t="str">
        <f t="shared" si="47"/>
        <v>6</v>
      </c>
      <c r="AX352" s="210" t="str">
        <f t="shared" si="47"/>
        <v>1</v>
      </c>
      <c r="AY352" s="210" t="str">
        <f t="shared" si="47"/>
        <v>9</v>
      </c>
      <c r="AZ352" s="210" t="str">
        <f t="shared" si="47"/>
        <v>1</v>
      </c>
      <c r="BA352" s="210" t="str">
        <f t="shared" si="51"/>
        <v>1</v>
      </c>
      <c r="BB352" s="208"/>
    </row>
    <row r="353" spans="1:54" x14ac:dyDescent="0.2">
      <c r="A353" s="205">
        <v>2021</v>
      </c>
      <c r="B353" s="206" t="s">
        <v>7</v>
      </c>
      <c r="C353" s="206">
        <v>177216</v>
      </c>
      <c r="D353" s="206">
        <v>24754</v>
      </c>
      <c r="E353" s="206">
        <v>12283</v>
      </c>
      <c r="F353" s="206">
        <v>10419</v>
      </c>
      <c r="G353" s="206">
        <v>11131</v>
      </c>
      <c r="H353" s="206">
        <v>27054</v>
      </c>
      <c r="I353" s="206">
        <v>25415</v>
      </c>
      <c r="J353" s="206">
        <v>19489</v>
      </c>
      <c r="K353" s="206">
        <v>26714</v>
      </c>
      <c r="L353" s="206">
        <v>38525</v>
      </c>
      <c r="M353" s="206">
        <v>66934</v>
      </c>
      <c r="N353" s="206">
        <v>70620</v>
      </c>
      <c r="O353" s="206">
        <v>18050</v>
      </c>
      <c r="P353" s="206">
        <v>5125</v>
      </c>
      <c r="Q353" s="206">
        <v>42942</v>
      </c>
      <c r="R353" s="206">
        <v>24439</v>
      </c>
      <c r="S353" s="206">
        <v>10598</v>
      </c>
      <c r="T353" s="206">
        <v>9432</v>
      </c>
      <c r="U353" s="206">
        <v>8467</v>
      </c>
      <c r="V353" s="206">
        <v>13538</v>
      </c>
      <c r="W353" s="206">
        <v>10190</v>
      </c>
      <c r="X353" s="206">
        <v>11864</v>
      </c>
      <c r="Y353" s="206">
        <v>292355</v>
      </c>
      <c r="Z353" s="206">
        <v>957554</v>
      </c>
      <c r="AC353" s="205">
        <v>2021</v>
      </c>
      <c r="AD353" s="206" t="s">
        <v>7</v>
      </c>
      <c r="AE353" s="210" t="str">
        <f t="shared" si="50"/>
        <v>1</v>
      </c>
      <c r="AF353" s="210" t="str">
        <f t="shared" si="50"/>
        <v>2</v>
      </c>
      <c r="AG353" s="210" t="str">
        <f t="shared" si="50"/>
        <v>1</v>
      </c>
      <c r="AH353" s="210" t="str">
        <f t="shared" si="49"/>
        <v>1</v>
      </c>
      <c r="AI353" s="210" t="str">
        <f t="shared" si="49"/>
        <v>1</v>
      </c>
      <c r="AJ353" s="210" t="str">
        <f t="shared" si="49"/>
        <v>2</v>
      </c>
      <c r="AK353" s="210" t="str">
        <f t="shared" si="49"/>
        <v>2</v>
      </c>
      <c r="AL353" s="210" t="str">
        <f t="shared" si="49"/>
        <v>1</v>
      </c>
      <c r="AM353" s="210" t="str">
        <f t="shared" si="47"/>
        <v>2</v>
      </c>
      <c r="AN353" s="210" t="str">
        <f t="shared" si="47"/>
        <v>3</v>
      </c>
      <c r="AO353" s="210" t="str">
        <f t="shared" si="47"/>
        <v>6</v>
      </c>
      <c r="AP353" s="210" t="str">
        <f t="shared" si="47"/>
        <v>7</v>
      </c>
      <c r="AQ353" s="210" t="str">
        <f t="shared" si="47"/>
        <v>1</v>
      </c>
      <c r="AR353" s="210" t="str">
        <f t="shared" si="47"/>
        <v>5</v>
      </c>
      <c r="AS353" s="210" t="str">
        <f t="shared" si="47"/>
        <v>4</v>
      </c>
      <c r="AT353" s="210" t="str">
        <f t="shared" si="47"/>
        <v>2</v>
      </c>
      <c r="AU353" s="210" t="str">
        <f t="shared" si="47"/>
        <v>1</v>
      </c>
      <c r="AV353" s="210" t="str">
        <f t="shared" si="47"/>
        <v>9</v>
      </c>
      <c r="AW353" s="210" t="str">
        <f t="shared" si="47"/>
        <v>8</v>
      </c>
      <c r="AX353" s="210" t="str">
        <f t="shared" si="47"/>
        <v>1</v>
      </c>
      <c r="AY353" s="210" t="str">
        <f t="shared" si="47"/>
        <v>1</v>
      </c>
      <c r="AZ353" s="210" t="str">
        <f t="shared" si="47"/>
        <v>1</v>
      </c>
      <c r="BA353" s="210" t="str">
        <f t="shared" si="51"/>
        <v>2</v>
      </c>
      <c r="BB353" s="208"/>
    </row>
    <row r="354" spans="1:54" x14ac:dyDescent="0.2">
      <c r="A354" s="205">
        <v>2021</v>
      </c>
      <c r="B354" s="206" t="s">
        <v>8</v>
      </c>
      <c r="C354" s="206">
        <v>324489</v>
      </c>
      <c r="D354" s="206">
        <v>28562</v>
      </c>
      <c r="E354" s="206">
        <v>12871</v>
      </c>
      <c r="F354" s="206">
        <v>15290</v>
      </c>
      <c r="G354" s="206">
        <v>15107</v>
      </c>
      <c r="H354" s="206">
        <v>33850</v>
      </c>
      <c r="I354" s="206">
        <v>37221</v>
      </c>
      <c r="J354" s="206">
        <v>23029</v>
      </c>
      <c r="K354" s="206">
        <v>32237</v>
      </c>
      <c r="L354" s="206">
        <v>46893</v>
      </c>
      <c r="M354" s="206">
        <v>75353</v>
      </c>
      <c r="N354" s="206">
        <v>80341</v>
      </c>
      <c r="O354" s="206">
        <v>21464</v>
      </c>
      <c r="P354" s="206">
        <v>5707</v>
      </c>
      <c r="Q354" s="206">
        <v>52105</v>
      </c>
      <c r="R354" s="206">
        <v>29504</v>
      </c>
      <c r="S354" s="206">
        <v>11471</v>
      </c>
      <c r="T354" s="206">
        <v>10063</v>
      </c>
      <c r="U354" s="206">
        <v>10039</v>
      </c>
      <c r="V354" s="206">
        <v>15042</v>
      </c>
      <c r="W354" s="206">
        <v>11897</v>
      </c>
      <c r="X354" s="206">
        <v>13754</v>
      </c>
      <c r="Y354" s="206">
        <v>204801</v>
      </c>
      <c r="Z354" s="206">
        <v>1111090</v>
      </c>
      <c r="AC354" s="205">
        <v>2021</v>
      </c>
      <c r="AD354" s="206" t="s">
        <v>8</v>
      </c>
      <c r="AE354" s="210" t="str">
        <f t="shared" si="50"/>
        <v>3</v>
      </c>
      <c r="AF354" s="210" t="str">
        <f t="shared" si="50"/>
        <v>2</v>
      </c>
      <c r="AG354" s="210" t="str">
        <f t="shared" si="50"/>
        <v>1</v>
      </c>
      <c r="AH354" s="210" t="str">
        <f t="shared" si="49"/>
        <v>1</v>
      </c>
      <c r="AI354" s="210" t="str">
        <f t="shared" si="49"/>
        <v>1</v>
      </c>
      <c r="AJ354" s="210" t="str">
        <f t="shared" si="49"/>
        <v>3</v>
      </c>
      <c r="AK354" s="210" t="str">
        <f t="shared" si="49"/>
        <v>3</v>
      </c>
      <c r="AL354" s="210" t="str">
        <f t="shared" si="49"/>
        <v>2</v>
      </c>
      <c r="AM354" s="210" t="str">
        <f t="shared" si="47"/>
        <v>3</v>
      </c>
      <c r="AN354" s="210" t="str">
        <f t="shared" si="47"/>
        <v>4</v>
      </c>
      <c r="AO354" s="210" t="str">
        <f t="shared" si="47"/>
        <v>7</v>
      </c>
      <c r="AP354" s="210" t="str">
        <f t="shared" si="47"/>
        <v>8</v>
      </c>
      <c r="AQ354" s="210" t="str">
        <f t="shared" si="47"/>
        <v>2</v>
      </c>
      <c r="AR354" s="210" t="str">
        <f t="shared" si="47"/>
        <v>5</v>
      </c>
      <c r="AS354" s="210" t="str">
        <f t="shared" si="47"/>
        <v>5</v>
      </c>
      <c r="AT354" s="210" t="str">
        <f t="shared" si="47"/>
        <v>2</v>
      </c>
      <c r="AU354" s="210" t="str">
        <f t="shared" si="47"/>
        <v>1</v>
      </c>
      <c r="AV354" s="210" t="str">
        <f t="shared" si="47"/>
        <v>1</v>
      </c>
      <c r="AW354" s="210" t="str">
        <f t="shared" si="47"/>
        <v>1</v>
      </c>
      <c r="AX354" s="210" t="str">
        <f t="shared" si="47"/>
        <v>1</v>
      </c>
      <c r="AY354" s="210" t="str">
        <f t="shared" si="47"/>
        <v>1</v>
      </c>
      <c r="AZ354" s="210" t="str">
        <f t="shared" si="47"/>
        <v>1</v>
      </c>
      <c r="BA354" s="210" t="str">
        <f t="shared" si="51"/>
        <v>2</v>
      </c>
      <c r="BB354" s="208"/>
    </row>
    <row r="355" spans="1:54" x14ac:dyDescent="0.2">
      <c r="A355" s="205">
        <v>2021</v>
      </c>
      <c r="B355" s="206" t="s">
        <v>9</v>
      </c>
      <c r="C355" s="206">
        <v>347503</v>
      </c>
      <c r="D355" s="206">
        <v>26492</v>
      </c>
      <c r="E355" s="206">
        <v>11538</v>
      </c>
      <c r="F355" s="206">
        <v>16950</v>
      </c>
      <c r="G355" s="206">
        <v>16749</v>
      </c>
      <c r="H355" s="206">
        <v>36179</v>
      </c>
      <c r="I355" s="206">
        <v>37916</v>
      </c>
      <c r="J355" s="206">
        <v>24960</v>
      </c>
      <c r="K355" s="206">
        <v>34244</v>
      </c>
      <c r="L355" s="206">
        <v>48139</v>
      </c>
      <c r="M355" s="206">
        <v>81610</v>
      </c>
      <c r="N355" s="206">
        <v>84564</v>
      </c>
      <c r="O355" s="206">
        <v>23621</v>
      </c>
      <c r="P355" s="206">
        <v>6165</v>
      </c>
      <c r="Q355" s="206">
        <v>55826</v>
      </c>
      <c r="R355" s="206">
        <v>33068</v>
      </c>
      <c r="S355" s="206">
        <v>12635</v>
      </c>
      <c r="T355" s="206">
        <v>10942</v>
      </c>
      <c r="U355" s="206">
        <v>10866</v>
      </c>
      <c r="V355" s="206">
        <v>15179</v>
      </c>
      <c r="W355" s="206">
        <v>13383</v>
      </c>
      <c r="X355" s="206">
        <v>14498</v>
      </c>
      <c r="Y355" s="206">
        <v>227178</v>
      </c>
      <c r="Z355" s="206">
        <v>1190205</v>
      </c>
      <c r="AC355" s="205">
        <v>2021</v>
      </c>
      <c r="AD355" s="206" t="s">
        <v>9</v>
      </c>
      <c r="AE355" s="210" t="str">
        <f t="shared" si="50"/>
        <v>3</v>
      </c>
      <c r="AF355" s="210" t="str">
        <f t="shared" si="50"/>
        <v>2</v>
      </c>
      <c r="AG355" s="210" t="str">
        <f t="shared" si="50"/>
        <v>1</v>
      </c>
      <c r="AH355" s="210" t="str">
        <f t="shared" si="49"/>
        <v>1</v>
      </c>
      <c r="AI355" s="210" t="str">
        <f t="shared" si="49"/>
        <v>1</v>
      </c>
      <c r="AJ355" s="210" t="str">
        <f t="shared" si="49"/>
        <v>3</v>
      </c>
      <c r="AK355" s="210" t="str">
        <f t="shared" si="49"/>
        <v>3</v>
      </c>
      <c r="AL355" s="210" t="str">
        <f t="shared" si="49"/>
        <v>2</v>
      </c>
      <c r="AM355" s="210" t="str">
        <f t="shared" si="47"/>
        <v>3</v>
      </c>
      <c r="AN355" s="210" t="str">
        <f t="shared" ref="AN355:AZ372" si="52">+LEFT(L355,1)</f>
        <v>4</v>
      </c>
      <c r="AO355" s="210" t="str">
        <f t="shared" si="52"/>
        <v>8</v>
      </c>
      <c r="AP355" s="210" t="str">
        <f t="shared" si="52"/>
        <v>8</v>
      </c>
      <c r="AQ355" s="210" t="str">
        <f t="shared" si="52"/>
        <v>2</v>
      </c>
      <c r="AR355" s="210" t="str">
        <f t="shared" si="52"/>
        <v>6</v>
      </c>
      <c r="AS355" s="210" t="str">
        <f t="shared" si="52"/>
        <v>5</v>
      </c>
      <c r="AT355" s="210" t="str">
        <f t="shared" si="52"/>
        <v>3</v>
      </c>
      <c r="AU355" s="210" t="str">
        <f t="shared" si="52"/>
        <v>1</v>
      </c>
      <c r="AV355" s="210" t="str">
        <f t="shared" si="52"/>
        <v>1</v>
      </c>
      <c r="AW355" s="210" t="str">
        <f t="shared" si="52"/>
        <v>1</v>
      </c>
      <c r="AX355" s="210" t="str">
        <f t="shared" si="52"/>
        <v>1</v>
      </c>
      <c r="AY355" s="210" t="str">
        <f t="shared" si="52"/>
        <v>1</v>
      </c>
      <c r="AZ355" s="210" t="str">
        <f t="shared" si="52"/>
        <v>1</v>
      </c>
      <c r="BA355" s="210" t="str">
        <f t="shared" si="51"/>
        <v>2</v>
      </c>
      <c r="BB355" s="208"/>
    </row>
    <row r="356" spans="1:54" x14ac:dyDescent="0.2">
      <c r="A356" s="205">
        <v>2021</v>
      </c>
      <c r="B356" s="206" t="s">
        <v>10</v>
      </c>
      <c r="C356" s="206">
        <v>378880</v>
      </c>
      <c r="D356" s="206">
        <v>27866</v>
      </c>
      <c r="E356" s="206">
        <v>12849</v>
      </c>
      <c r="F356" s="206">
        <v>18681</v>
      </c>
      <c r="G356" s="206">
        <v>18530</v>
      </c>
      <c r="H356" s="206">
        <v>38933</v>
      </c>
      <c r="I356" s="206">
        <v>38905</v>
      </c>
      <c r="J356" s="206">
        <v>26557</v>
      </c>
      <c r="K356" s="206">
        <v>37512</v>
      </c>
      <c r="L356" s="206">
        <v>49679</v>
      </c>
      <c r="M356" s="206">
        <v>83852</v>
      </c>
      <c r="N356" s="206">
        <v>88651</v>
      </c>
      <c r="O356" s="206">
        <v>25143</v>
      </c>
      <c r="P356" s="206">
        <v>6570</v>
      </c>
      <c r="Q356" s="206">
        <v>57888</v>
      </c>
      <c r="R356" s="206">
        <v>34964</v>
      </c>
      <c r="S356" s="206">
        <v>13810</v>
      </c>
      <c r="T356" s="206">
        <v>11798</v>
      </c>
      <c r="U356" s="206">
        <v>11381</v>
      </c>
      <c r="V356" s="206">
        <v>17551</v>
      </c>
      <c r="W356" s="206">
        <v>14090</v>
      </c>
      <c r="X356" s="206">
        <v>15977</v>
      </c>
      <c r="Y356" s="206">
        <v>232288</v>
      </c>
      <c r="Z356" s="206">
        <v>1262355</v>
      </c>
      <c r="AC356" s="205">
        <v>2021</v>
      </c>
      <c r="AD356" s="206" t="s">
        <v>10</v>
      </c>
      <c r="AE356" s="210" t="str">
        <f t="shared" si="50"/>
        <v>3</v>
      </c>
      <c r="AF356" s="210" t="str">
        <f t="shared" si="50"/>
        <v>2</v>
      </c>
      <c r="AG356" s="210" t="str">
        <f t="shared" si="50"/>
        <v>1</v>
      </c>
      <c r="AH356" s="210" t="str">
        <f t="shared" si="49"/>
        <v>1</v>
      </c>
      <c r="AI356" s="210" t="str">
        <f t="shared" si="49"/>
        <v>1</v>
      </c>
      <c r="AJ356" s="210" t="str">
        <f t="shared" si="49"/>
        <v>3</v>
      </c>
      <c r="AK356" s="210" t="str">
        <f t="shared" si="49"/>
        <v>3</v>
      </c>
      <c r="AL356" s="210" t="str">
        <f t="shared" si="49"/>
        <v>2</v>
      </c>
      <c r="AM356" s="210" t="str">
        <f t="shared" si="49"/>
        <v>3</v>
      </c>
      <c r="AN356" s="210" t="str">
        <f t="shared" si="52"/>
        <v>4</v>
      </c>
      <c r="AO356" s="210" t="str">
        <f t="shared" si="52"/>
        <v>8</v>
      </c>
      <c r="AP356" s="210" t="str">
        <f t="shared" si="52"/>
        <v>8</v>
      </c>
      <c r="AQ356" s="210" t="str">
        <f t="shared" si="52"/>
        <v>2</v>
      </c>
      <c r="AR356" s="210" t="str">
        <f t="shared" si="52"/>
        <v>6</v>
      </c>
      <c r="AS356" s="210" t="str">
        <f t="shared" si="52"/>
        <v>5</v>
      </c>
      <c r="AT356" s="210" t="str">
        <f t="shared" si="52"/>
        <v>3</v>
      </c>
      <c r="AU356" s="210" t="str">
        <f t="shared" si="52"/>
        <v>1</v>
      </c>
      <c r="AV356" s="210" t="str">
        <f t="shared" si="52"/>
        <v>1</v>
      </c>
      <c r="AW356" s="210" t="str">
        <f t="shared" si="52"/>
        <v>1</v>
      </c>
      <c r="AX356" s="210" t="str">
        <f t="shared" si="52"/>
        <v>1</v>
      </c>
      <c r="AY356" s="210" t="str">
        <f t="shared" si="52"/>
        <v>1</v>
      </c>
      <c r="AZ356" s="210" t="str">
        <f t="shared" si="52"/>
        <v>1</v>
      </c>
      <c r="BA356" s="210" t="str">
        <f t="shared" si="51"/>
        <v>2</v>
      </c>
      <c r="BB356" s="208"/>
    </row>
    <row r="357" spans="1:54" x14ac:dyDescent="0.2">
      <c r="A357" s="205">
        <v>2021</v>
      </c>
      <c r="B357" s="206" t="s">
        <v>11</v>
      </c>
      <c r="C357" s="206">
        <v>385537</v>
      </c>
      <c r="D357" s="206">
        <v>24718</v>
      </c>
      <c r="E357" s="206">
        <v>12360</v>
      </c>
      <c r="F357" s="206">
        <v>15041</v>
      </c>
      <c r="G357" s="206">
        <v>18219</v>
      </c>
      <c r="H357" s="206">
        <v>37472</v>
      </c>
      <c r="I357" s="206">
        <v>32790</v>
      </c>
      <c r="J357" s="206">
        <v>24489</v>
      </c>
      <c r="K357" s="206">
        <v>36882</v>
      </c>
      <c r="L357" s="206">
        <v>49153</v>
      </c>
      <c r="M357" s="206">
        <v>84063</v>
      </c>
      <c r="N357" s="206">
        <v>86996</v>
      </c>
      <c r="O357" s="206">
        <v>25159</v>
      </c>
      <c r="P357" s="206">
        <v>6440</v>
      </c>
      <c r="Q357" s="206">
        <v>60431</v>
      </c>
      <c r="R357" s="206">
        <v>34007</v>
      </c>
      <c r="S357" s="206">
        <v>14296</v>
      </c>
      <c r="T357" s="206">
        <v>12183</v>
      </c>
      <c r="U357" s="206">
        <v>11399</v>
      </c>
      <c r="V357" s="206">
        <v>18353</v>
      </c>
      <c r="W357" s="206">
        <v>14463</v>
      </c>
      <c r="X357" s="206">
        <v>16133</v>
      </c>
      <c r="Y357" s="206">
        <v>234527</v>
      </c>
      <c r="Z357" s="206">
        <v>1255111</v>
      </c>
      <c r="AC357" s="205">
        <v>2021</v>
      </c>
      <c r="AD357" s="206" t="s">
        <v>11</v>
      </c>
      <c r="AE357" s="210" t="str">
        <f t="shared" si="50"/>
        <v>3</v>
      </c>
      <c r="AF357" s="210" t="str">
        <f t="shared" si="50"/>
        <v>2</v>
      </c>
      <c r="AG357" s="210" t="str">
        <f t="shared" si="50"/>
        <v>1</v>
      </c>
      <c r="AH357" s="210" t="str">
        <f t="shared" si="49"/>
        <v>1</v>
      </c>
      <c r="AI357" s="210" t="str">
        <f t="shared" si="49"/>
        <v>1</v>
      </c>
      <c r="AJ357" s="210" t="str">
        <f t="shared" si="49"/>
        <v>3</v>
      </c>
      <c r="AK357" s="210" t="str">
        <f t="shared" si="49"/>
        <v>3</v>
      </c>
      <c r="AL357" s="210" t="str">
        <f t="shared" si="49"/>
        <v>2</v>
      </c>
      <c r="AM357" s="210" t="str">
        <f t="shared" si="49"/>
        <v>3</v>
      </c>
      <c r="AN357" s="210" t="str">
        <f t="shared" si="52"/>
        <v>4</v>
      </c>
      <c r="AO357" s="210" t="str">
        <f t="shared" si="52"/>
        <v>8</v>
      </c>
      <c r="AP357" s="210" t="str">
        <f t="shared" si="52"/>
        <v>8</v>
      </c>
      <c r="AQ357" s="210" t="str">
        <f t="shared" si="52"/>
        <v>2</v>
      </c>
      <c r="AR357" s="210" t="str">
        <f t="shared" si="52"/>
        <v>6</v>
      </c>
      <c r="AS357" s="210" t="str">
        <f t="shared" si="52"/>
        <v>6</v>
      </c>
      <c r="AT357" s="210" t="str">
        <f t="shared" si="52"/>
        <v>3</v>
      </c>
      <c r="AU357" s="210" t="str">
        <f t="shared" si="52"/>
        <v>1</v>
      </c>
      <c r="AV357" s="210" t="str">
        <f t="shared" si="52"/>
        <v>1</v>
      </c>
      <c r="AW357" s="210" t="str">
        <f t="shared" si="52"/>
        <v>1</v>
      </c>
      <c r="AX357" s="210" t="str">
        <f t="shared" si="52"/>
        <v>1</v>
      </c>
      <c r="AY357" s="210" t="str">
        <f t="shared" si="52"/>
        <v>1</v>
      </c>
      <c r="AZ357" s="210" t="str">
        <f t="shared" si="52"/>
        <v>1</v>
      </c>
      <c r="BA357" s="210" t="str">
        <f t="shared" si="51"/>
        <v>2</v>
      </c>
      <c r="BB357" s="208"/>
    </row>
    <row r="358" spans="1:54" x14ac:dyDescent="0.2">
      <c r="A358" s="205">
        <v>2022</v>
      </c>
      <c r="B358" s="206" t="s">
        <v>12</v>
      </c>
      <c r="C358" s="206">
        <v>284643</v>
      </c>
      <c r="D358" s="206">
        <v>19842</v>
      </c>
      <c r="E358" s="206">
        <v>9341</v>
      </c>
      <c r="F358" s="206">
        <v>10704</v>
      </c>
      <c r="G358" s="206">
        <v>12782</v>
      </c>
      <c r="H358" s="206">
        <v>26272</v>
      </c>
      <c r="I358" s="206">
        <v>25937</v>
      </c>
      <c r="J358" s="206">
        <v>17878</v>
      </c>
      <c r="K358" s="206">
        <v>26401</v>
      </c>
      <c r="L358" s="206">
        <v>35831</v>
      </c>
      <c r="M358" s="206">
        <v>62998</v>
      </c>
      <c r="N358" s="206">
        <v>63851</v>
      </c>
      <c r="O358" s="206">
        <v>16986</v>
      </c>
      <c r="P358" s="206">
        <v>4655</v>
      </c>
      <c r="Q358" s="206">
        <v>44973</v>
      </c>
      <c r="R358" s="206">
        <v>24666</v>
      </c>
      <c r="S358" s="206">
        <v>10775</v>
      </c>
      <c r="T358" s="206">
        <v>8630</v>
      </c>
      <c r="U358" s="206">
        <v>7219</v>
      </c>
      <c r="V358" s="206">
        <v>13346</v>
      </c>
      <c r="W358" s="206">
        <v>9503</v>
      </c>
      <c r="X358" s="206">
        <v>10904</v>
      </c>
      <c r="Y358" s="206">
        <v>172867</v>
      </c>
      <c r="Z358" s="206">
        <v>921004</v>
      </c>
      <c r="AC358" s="205">
        <v>2022</v>
      </c>
      <c r="AD358" s="206" t="s">
        <v>12</v>
      </c>
      <c r="AE358" s="210" t="str">
        <f t="shared" si="50"/>
        <v>2</v>
      </c>
      <c r="AF358" s="210" t="str">
        <f t="shared" si="50"/>
        <v>1</v>
      </c>
      <c r="AG358" s="210" t="str">
        <f t="shared" si="50"/>
        <v>9</v>
      </c>
      <c r="AH358" s="210" t="str">
        <f t="shared" si="49"/>
        <v>1</v>
      </c>
      <c r="AI358" s="210" t="str">
        <f t="shared" si="49"/>
        <v>1</v>
      </c>
      <c r="AJ358" s="210" t="str">
        <f t="shared" si="49"/>
        <v>2</v>
      </c>
      <c r="AK358" s="210" t="str">
        <f t="shared" si="49"/>
        <v>2</v>
      </c>
      <c r="AL358" s="210" t="str">
        <f t="shared" si="49"/>
        <v>1</v>
      </c>
      <c r="AM358" s="210" t="str">
        <f t="shared" si="49"/>
        <v>2</v>
      </c>
      <c r="AN358" s="210" t="str">
        <f t="shared" si="52"/>
        <v>3</v>
      </c>
      <c r="AO358" s="210" t="str">
        <f t="shared" si="52"/>
        <v>6</v>
      </c>
      <c r="AP358" s="210" t="str">
        <f t="shared" si="52"/>
        <v>6</v>
      </c>
      <c r="AQ358" s="210" t="str">
        <f t="shared" si="52"/>
        <v>1</v>
      </c>
      <c r="AR358" s="210" t="str">
        <f t="shared" si="52"/>
        <v>4</v>
      </c>
      <c r="AS358" s="210" t="str">
        <f t="shared" si="52"/>
        <v>4</v>
      </c>
      <c r="AT358" s="210" t="str">
        <f t="shared" si="52"/>
        <v>2</v>
      </c>
      <c r="AU358" s="210" t="str">
        <f t="shared" si="52"/>
        <v>1</v>
      </c>
      <c r="AV358" s="210" t="str">
        <f t="shared" si="52"/>
        <v>8</v>
      </c>
      <c r="AW358" s="210" t="str">
        <f t="shared" si="52"/>
        <v>7</v>
      </c>
      <c r="AX358" s="210" t="str">
        <f t="shared" si="52"/>
        <v>1</v>
      </c>
      <c r="AY358" s="210" t="str">
        <f t="shared" si="52"/>
        <v>9</v>
      </c>
      <c r="AZ358" s="210" t="str">
        <f t="shared" si="52"/>
        <v>1</v>
      </c>
      <c r="BA358" s="210" t="str">
        <f t="shared" si="51"/>
        <v>1</v>
      </c>
      <c r="BB358" s="208"/>
    </row>
    <row r="359" spans="1:54" x14ac:dyDescent="0.2">
      <c r="A359" s="205">
        <v>2022</v>
      </c>
      <c r="B359" s="206" t="s">
        <v>13</v>
      </c>
      <c r="C359" s="206">
        <v>345577</v>
      </c>
      <c r="D359" s="206">
        <v>19131</v>
      </c>
      <c r="E359" s="206">
        <v>10466</v>
      </c>
      <c r="F359" s="206">
        <v>14066</v>
      </c>
      <c r="G359" s="206">
        <v>15646</v>
      </c>
      <c r="H359" s="206">
        <v>31735</v>
      </c>
      <c r="I359" s="206">
        <v>25467</v>
      </c>
      <c r="J359" s="206">
        <v>21727</v>
      </c>
      <c r="K359" s="206">
        <v>32913</v>
      </c>
      <c r="L359" s="206">
        <v>40878</v>
      </c>
      <c r="M359" s="206">
        <v>74891</v>
      </c>
      <c r="N359" s="206">
        <v>73828</v>
      </c>
      <c r="O359" s="206">
        <v>20558</v>
      </c>
      <c r="P359" s="206">
        <v>5535</v>
      </c>
      <c r="Q359" s="206">
        <v>53620</v>
      </c>
      <c r="R359" s="206">
        <v>29847</v>
      </c>
      <c r="S359" s="206">
        <v>12629</v>
      </c>
      <c r="T359" s="206">
        <v>10188</v>
      </c>
      <c r="U359" s="206">
        <v>9486</v>
      </c>
      <c r="V359" s="206">
        <v>16029</v>
      </c>
      <c r="W359" s="206">
        <v>11575</v>
      </c>
      <c r="X359" s="206">
        <v>14122</v>
      </c>
      <c r="Y359" s="206">
        <v>202706</v>
      </c>
      <c r="Z359" s="206">
        <v>1092620</v>
      </c>
      <c r="AC359" s="205">
        <v>2022</v>
      </c>
      <c r="AD359" s="206" t="s">
        <v>13</v>
      </c>
      <c r="AE359" s="210" t="str">
        <f t="shared" si="50"/>
        <v>3</v>
      </c>
      <c r="AF359" s="210" t="str">
        <f t="shared" si="50"/>
        <v>1</v>
      </c>
      <c r="AG359" s="210" t="str">
        <f t="shared" si="50"/>
        <v>1</v>
      </c>
      <c r="AH359" s="210" t="str">
        <f t="shared" si="49"/>
        <v>1</v>
      </c>
      <c r="AI359" s="210" t="str">
        <f t="shared" si="49"/>
        <v>1</v>
      </c>
      <c r="AJ359" s="210" t="str">
        <f t="shared" si="49"/>
        <v>3</v>
      </c>
      <c r="AK359" s="210" t="str">
        <f t="shared" si="49"/>
        <v>2</v>
      </c>
      <c r="AL359" s="210" t="str">
        <f t="shared" si="49"/>
        <v>2</v>
      </c>
      <c r="AM359" s="210" t="str">
        <f t="shared" si="49"/>
        <v>3</v>
      </c>
      <c r="AN359" s="210" t="str">
        <f t="shared" si="52"/>
        <v>4</v>
      </c>
      <c r="AO359" s="210" t="str">
        <f t="shared" si="52"/>
        <v>7</v>
      </c>
      <c r="AP359" s="210" t="str">
        <f t="shared" si="52"/>
        <v>7</v>
      </c>
      <c r="AQ359" s="210" t="str">
        <f t="shared" si="52"/>
        <v>2</v>
      </c>
      <c r="AR359" s="210" t="str">
        <f t="shared" si="52"/>
        <v>5</v>
      </c>
      <c r="AS359" s="210" t="str">
        <f t="shared" si="52"/>
        <v>5</v>
      </c>
      <c r="AT359" s="210" t="str">
        <f t="shared" si="52"/>
        <v>2</v>
      </c>
      <c r="AU359" s="210" t="str">
        <f t="shared" si="52"/>
        <v>1</v>
      </c>
      <c r="AV359" s="210" t="str">
        <f t="shared" si="52"/>
        <v>1</v>
      </c>
      <c r="AW359" s="210" t="str">
        <f t="shared" si="52"/>
        <v>9</v>
      </c>
      <c r="AX359" s="210" t="str">
        <f t="shared" si="52"/>
        <v>1</v>
      </c>
      <c r="AY359" s="210" t="str">
        <f t="shared" si="52"/>
        <v>1</v>
      </c>
      <c r="AZ359" s="210" t="str">
        <f t="shared" si="52"/>
        <v>1</v>
      </c>
      <c r="BA359" s="210" t="str">
        <f t="shared" si="51"/>
        <v>2</v>
      </c>
      <c r="BB359" s="208"/>
    </row>
    <row r="360" spans="1:54" x14ac:dyDescent="0.2">
      <c r="A360" s="205">
        <v>2022</v>
      </c>
      <c r="B360" s="206" t="s">
        <v>14</v>
      </c>
      <c r="C360" s="206">
        <v>449057</v>
      </c>
      <c r="D360" s="206">
        <v>24820</v>
      </c>
      <c r="E360" s="206">
        <v>18247</v>
      </c>
      <c r="F360" s="206">
        <v>18495</v>
      </c>
      <c r="G360" s="206">
        <v>21342</v>
      </c>
      <c r="H360" s="206">
        <v>45327</v>
      </c>
      <c r="I360" s="206">
        <v>35480</v>
      </c>
      <c r="J360" s="206">
        <v>28402</v>
      </c>
      <c r="K360" s="206">
        <v>43276</v>
      </c>
      <c r="L360" s="206">
        <v>51785</v>
      </c>
      <c r="M360" s="206">
        <v>85507</v>
      </c>
      <c r="N360" s="206">
        <v>96796</v>
      </c>
      <c r="O360" s="206">
        <v>25258</v>
      </c>
      <c r="P360" s="206">
        <v>7032</v>
      </c>
      <c r="Q360" s="206">
        <v>69830</v>
      </c>
      <c r="R360" s="206">
        <v>36989</v>
      </c>
      <c r="S360" s="206">
        <v>14702</v>
      </c>
      <c r="T360" s="206">
        <v>12206</v>
      </c>
      <c r="U360" s="206">
        <v>13700</v>
      </c>
      <c r="V360" s="206">
        <v>20257</v>
      </c>
      <c r="W360" s="206">
        <v>15178</v>
      </c>
      <c r="X360" s="206">
        <v>18127</v>
      </c>
      <c r="Y360" s="206">
        <v>246362</v>
      </c>
      <c r="Z360" s="206">
        <v>1398175</v>
      </c>
      <c r="AC360" s="205">
        <v>2022</v>
      </c>
      <c r="AD360" s="206" t="s">
        <v>14</v>
      </c>
      <c r="AE360" s="210" t="str">
        <f t="shared" si="50"/>
        <v>4</v>
      </c>
      <c r="AF360" s="210" t="str">
        <f t="shared" si="50"/>
        <v>2</v>
      </c>
      <c r="AG360" s="210" t="str">
        <f t="shared" si="50"/>
        <v>1</v>
      </c>
      <c r="AH360" s="210" t="str">
        <f t="shared" si="49"/>
        <v>1</v>
      </c>
      <c r="AI360" s="210" t="str">
        <f t="shared" si="49"/>
        <v>2</v>
      </c>
      <c r="AJ360" s="210" t="str">
        <f t="shared" si="49"/>
        <v>4</v>
      </c>
      <c r="AK360" s="210" t="str">
        <f t="shared" si="49"/>
        <v>3</v>
      </c>
      <c r="AL360" s="210" t="str">
        <f t="shared" si="49"/>
        <v>2</v>
      </c>
      <c r="AM360" s="210" t="str">
        <f t="shared" si="49"/>
        <v>4</v>
      </c>
      <c r="AN360" s="210" t="str">
        <f t="shared" si="52"/>
        <v>5</v>
      </c>
      <c r="AO360" s="210" t="str">
        <f t="shared" si="52"/>
        <v>8</v>
      </c>
      <c r="AP360" s="210" t="str">
        <f t="shared" si="52"/>
        <v>9</v>
      </c>
      <c r="AQ360" s="210" t="str">
        <f t="shared" si="52"/>
        <v>2</v>
      </c>
      <c r="AR360" s="210" t="str">
        <f t="shared" si="52"/>
        <v>7</v>
      </c>
      <c r="AS360" s="210" t="str">
        <f t="shared" si="52"/>
        <v>6</v>
      </c>
      <c r="AT360" s="210" t="str">
        <f t="shared" si="52"/>
        <v>3</v>
      </c>
      <c r="AU360" s="210" t="str">
        <f t="shared" si="52"/>
        <v>1</v>
      </c>
      <c r="AV360" s="210" t="str">
        <f t="shared" si="52"/>
        <v>1</v>
      </c>
      <c r="AW360" s="210" t="str">
        <f t="shared" si="52"/>
        <v>1</v>
      </c>
      <c r="AX360" s="210" t="str">
        <f t="shared" si="52"/>
        <v>2</v>
      </c>
      <c r="AY360" s="210" t="str">
        <f t="shared" si="52"/>
        <v>1</v>
      </c>
      <c r="AZ360" s="210" t="str">
        <f t="shared" si="52"/>
        <v>1</v>
      </c>
      <c r="BA360" s="210" t="str">
        <f t="shared" si="51"/>
        <v>2</v>
      </c>
      <c r="BB360" s="208"/>
    </row>
    <row r="361" spans="1:54" x14ac:dyDescent="0.2">
      <c r="A361" s="205">
        <v>2022</v>
      </c>
      <c r="B361" s="206" t="s">
        <v>15</v>
      </c>
      <c r="C361" s="206">
        <v>473734</v>
      </c>
      <c r="D361" s="206">
        <v>27836</v>
      </c>
      <c r="E361" s="206">
        <v>21390</v>
      </c>
      <c r="F361" s="206">
        <v>18894</v>
      </c>
      <c r="G361" s="206">
        <v>22590</v>
      </c>
      <c r="H361" s="206">
        <v>47912</v>
      </c>
      <c r="I361" s="206">
        <v>44870</v>
      </c>
      <c r="J361" s="206">
        <v>29861</v>
      </c>
      <c r="K361" s="206">
        <v>41011</v>
      </c>
      <c r="L361" s="206">
        <v>56103</v>
      </c>
      <c r="M361" s="206">
        <v>107086</v>
      </c>
      <c r="N361" s="206">
        <v>108310</v>
      </c>
      <c r="O361" s="206">
        <v>28256</v>
      </c>
      <c r="P361" s="206">
        <v>7542</v>
      </c>
      <c r="Q361" s="206">
        <v>73315</v>
      </c>
      <c r="R361" s="206">
        <v>40480</v>
      </c>
      <c r="S361" s="206">
        <v>18115</v>
      </c>
      <c r="T361" s="206">
        <v>16055</v>
      </c>
      <c r="U361" s="206">
        <v>16965</v>
      </c>
      <c r="V361" s="206">
        <v>24468</v>
      </c>
      <c r="W361" s="206">
        <v>17855</v>
      </c>
      <c r="X361" s="206">
        <v>21694</v>
      </c>
      <c r="Y361" s="206">
        <v>264563</v>
      </c>
      <c r="Z361" s="206">
        <v>1528905</v>
      </c>
      <c r="AC361" s="205">
        <v>2022</v>
      </c>
      <c r="AD361" s="206" t="s">
        <v>15</v>
      </c>
      <c r="AE361" s="210" t="str">
        <f t="shared" si="50"/>
        <v>4</v>
      </c>
      <c r="AF361" s="210" t="str">
        <f t="shared" si="50"/>
        <v>2</v>
      </c>
      <c r="AG361" s="210" t="str">
        <f t="shared" si="50"/>
        <v>2</v>
      </c>
      <c r="AH361" s="210" t="str">
        <f t="shared" si="49"/>
        <v>1</v>
      </c>
      <c r="AI361" s="210" t="str">
        <f t="shared" si="49"/>
        <v>2</v>
      </c>
      <c r="AJ361" s="210" t="str">
        <f t="shared" si="49"/>
        <v>4</v>
      </c>
      <c r="AK361" s="210" t="str">
        <f t="shared" si="49"/>
        <v>4</v>
      </c>
      <c r="AL361" s="210" t="str">
        <f t="shared" si="49"/>
        <v>2</v>
      </c>
      <c r="AM361" s="210" t="str">
        <f t="shared" si="49"/>
        <v>4</v>
      </c>
      <c r="AN361" s="210" t="str">
        <f t="shared" si="52"/>
        <v>5</v>
      </c>
      <c r="AO361" s="210" t="str">
        <f t="shared" si="52"/>
        <v>1</v>
      </c>
      <c r="AP361" s="210" t="str">
        <f t="shared" si="52"/>
        <v>1</v>
      </c>
      <c r="AQ361" s="210" t="str">
        <f t="shared" si="52"/>
        <v>2</v>
      </c>
      <c r="AR361" s="210" t="str">
        <f t="shared" si="52"/>
        <v>7</v>
      </c>
      <c r="AS361" s="210" t="str">
        <f t="shared" si="52"/>
        <v>7</v>
      </c>
      <c r="AT361" s="210" t="str">
        <f t="shared" si="52"/>
        <v>4</v>
      </c>
      <c r="AU361" s="210" t="str">
        <f t="shared" si="52"/>
        <v>1</v>
      </c>
      <c r="AV361" s="210" t="str">
        <f t="shared" si="52"/>
        <v>1</v>
      </c>
      <c r="AW361" s="210" t="str">
        <f t="shared" si="52"/>
        <v>1</v>
      </c>
      <c r="AX361" s="210" t="str">
        <f t="shared" si="52"/>
        <v>2</v>
      </c>
      <c r="AY361" s="210" t="str">
        <f t="shared" si="52"/>
        <v>1</v>
      </c>
      <c r="AZ361" s="210" t="str">
        <f t="shared" si="52"/>
        <v>2</v>
      </c>
      <c r="BA361" s="210" t="str">
        <f t="shared" si="51"/>
        <v>2</v>
      </c>
      <c r="BB361" s="208"/>
    </row>
    <row r="362" spans="1:54" x14ac:dyDescent="0.2">
      <c r="A362" s="205">
        <v>2022</v>
      </c>
      <c r="B362" s="206" t="s">
        <v>4</v>
      </c>
      <c r="C362" s="206">
        <v>479958</v>
      </c>
      <c r="D362" s="206">
        <v>28213</v>
      </c>
      <c r="E362" s="206">
        <v>18383</v>
      </c>
      <c r="F362" s="206">
        <v>18213</v>
      </c>
      <c r="G362" s="206">
        <v>21709</v>
      </c>
      <c r="H362" s="206">
        <v>44657</v>
      </c>
      <c r="I362" s="206">
        <v>40754</v>
      </c>
      <c r="J362" s="206">
        <v>30154</v>
      </c>
      <c r="K362" s="206">
        <v>40000</v>
      </c>
      <c r="L362" s="206">
        <v>56874</v>
      </c>
      <c r="M362" s="206">
        <v>104229</v>
      </c>
      <c r="N362" s="206">
        <v>107506</v>
      </c>
      <c r="O362" s="206">
        <v>27378</v>
      </c>
      <c r="P362" s="206">
        <v>6993</v>
      </c>
      <c r="Q362" s="206">
        <v>70710</v>
      </c>
      <c r="R362" s="206">
        <v>39305</v>
      </c>
      <c r="S362" s="206">
        <v>18438</v>
      </c>
      <c r="T362" s="206">
        <v>15933</v>
      </c>
      <c r="U362" s="206">
        <v>16584</v>
      </c>
      <c r="V362" s="206">
        <v>25825</v>
      </c>
      <c r="W362" s="206">
        <v>18557</v>
      </c>
      <c r="X362" s="206">
        <v>21235</v>
      </c>
      <c r="Y362" s="206">
        <v>266189</v>
      </c>
      <c r="Z362" s="206">
        <v>1517797</v>
      </c>
      <c r="AC362" s="205">
        <v>2022</v>
      </c>
      <c r="AD362" s="206" t="s">
        <v>4</v>
      </c>
      <c r="AE362" s="210" t="str">
        <f t="shared" si="50"/>
        <v>4</v>
      </c>
      <c r="AF362" s="210" t="str">
        <f t="shared" si="50"/>
        <v>2</v>
      </c>
      <c r="AG362" s="210" t="str">
        <f t="shared" si="50"/>
        <v>1</v>
      </c>
      <c r="AH362" s="210" t="str">
        <f t="shared" si="49"/>
        <v>1</v>
      </c>
      <c r="AI362" s="210" t="str">
        <f t="shared" si="49"/>
        <v>2</v>
      </c>
      <c r="AJ362" s="210" t="str">
        <f t="shared" si="49"/>
        <v>4</v>
      </c>
      <c r="AK362" s="210" t="str">
        <f t="shared" si="49"/>
        <v>4</v>
      </c>
      <c r="AL362" s="210" t="str">
        <f t="shared" si="49"/>
        <v>3</v>
      </c>
      <c r="AM362" s="210" t="str">
        <f t="shared" si="49"/>
        <v>4</v>
      </c>
      <c r="AN362" s="210" t="str">
        <f t="shared" si="52"/>
        <v>5</v>
      </c>
      <c r="AO362" s="210" t="str">
        <f t="shared" si="52"/>
        <v>1</v>
      </c>
      <c r="AP362" s="210" t="str">
        <f t="shared" si="52"/>
        <v>1</v>
      </c>
      <c r="AQ362" s="210" t="str">
        <f t="shared" si="52"/>
        <v>2</v>
      </c>
      <c r="AR362" s="210" t="str">
        <f t="shared" si="52"/>
        <v>6</v>
      </c>
      <c r="AS362" s="210" t="str">
        <f t="shared" si="52"/>
        <v>7</v>
      </c>
      <c r="AT362" s="210" t="str">
        <f t="shared" si="52"/>
        <v>3</v>
      </c>
      <c r="AU362" s="210" t="str">
        <f t="shared" si="52"/>
        <v>1</v>
      </c>
      <c r="AV362" s="210" t="str">
        <f t="shared" si="52"/>
        <v>1</v>
      </c>
      <c r="AW362" s="210" t="str">
        <f t="shared" si="52"/>
        <v>1</v>
      </c>
      <c r="AX362" s="210" t="str">
        <f t="shared" si="52"/>
        <v>2</v>
      </c>
      <c r="AY362" s="210" t="str">
        <f t="shared" si="52"/>
        <v>1</v>
      </c>
      <c r="AZ362" s="210" t="str">
        <f t="shared" si="52"/>
        <v>2</v>
      </c>
      <c r="BA362" s="210" t="str">
        <f t="shared" si="51"/>
        <v>2</v>
      </c>
      <c r="BB362" s="208"/>
    </row>
    <row r="363" spans="1:54" x14ac:dyDescent="0.2">
      <c r="A363" s="205">
        <v>2022</v>
      </c>
      <c r="B363" s="206" t="s">
        <v>5</v>
      </c>
      <c r="C363" s="206">
        <v>484197</v>
      </c>
      <c r="D363" s="206">
        <v>28091</v>
      </c>
      <c r="E363" s="206">
        <v>18665</v>
      </c>
      <c r="F363" s="206">
        <v>18572</v>
      </c>
      <c r="G363" s="206">
        <v>21802</v>
      </c>
      <c r="H363" s="206">
        <v>44262</v>
      </c>
      <c r="I363" s="206">
        <v>42932</v>
      </c>
      <c r="J363" s="206">
        <v>30747</v>
      </c>
      <c r="K363" s="206">
        <v>39513</v>
      </c>
      <c r="L363" s="206">
        <v>56107</v>
      </c>
      <c r="M363" s="206">
        <v>101885</v>
      </c>
      <c r="N363" s="206">
        <v>106493</v>
      </c>
      <c r="O363" s="206">
        <v>26986</v>
      </c>
      <c r="P363" s="206">
        <v>6930</v>
      </c>
      <c r="Q363" s="206">
        <v>73736</v>
      </c>
      <c r="R363" s="206">
        <v>40139</v>
      </c>
      <c r="S363" s="206">
        <v>19357</v>
      </c>
      <c r="T363" s="206">
        <v>15784</v>
      </c>
      <c r="U363" s="206">
        <v>16617</v>
      </c>
      <c r="V363" s="206">
        <v>25176</v>
      </c>
      <c r="W363" s="206">
        <v>18814</v>
      </c>
      <c r="X363" s="206">
        <v>21104</v>
      </c>
      <c r="Y363" s="206">
        <v>266363</v>
      </c>
      <c r="Z363" s="206">
        <v>1524272</v>
      </c>
      <c r="AC363" s="205">
        <v>2022</v>
      </c>
      <c r="AD363" s="206" t="s">
        <v>5</v>
      </c>
      <c r="AE363" s="210" t="str">
        <f t="shared" si="50"/>
        <v>4</v>
      </c>
      <c r="AF363" s="210" t="str">
        <f t="shared" si="50"/>
        <v>2</v>
      </c>
      <c r="AG363" s="210" t="str">
        <f t="shared" si="50"/>
        <v>1</v>
      </c>
      <c r="AH363" s="210" t="str">
        <f t="shared" si="49"/>
        <v>1</v>
      </c>
      <c r="AI363" s="210" t="str">
        <f t="shared" si="49"/>
        <v>2</v>
      </c>
      <c r="AJ363" s="210" t="str">
        <f t="shared" si="49"/>
        <v>4</v>
      </c>
      <c r="AK363" s="210" t="str">
        <f t="shared" si="49"/>
        <v>4</v>
      </c>
      <c r="AL363" s="210" t="str">
        <f t="shared" si="49"/>
        <v>3</v>
      </c>
      <c r="AM363" s="210" t="str">
        <f t="shared" si="49"/>
        <v>3</v>
      </c>
      <c r="AN363" s="210" t="str">
        <f t="shared" si="52"/>
        <v>5</v>
      </c>
      <c r="AO363" s="210" t="str">
        <f t="shared" si="52"/>
        <v>1</v>
      </c>
      <c r="AP363" s="210" t="str">
        <f t="shared" si="52"/>
        <v>1</v>
      </c>
      <c r="AQ363" s="210" t="str">
        <f t="shared" si="52"/>
        <v>2</v>
      </c>
      <c r="AR363" s="210" t="str">
        <f t="shared" si="52"/>
        <v>6</v>
      </c>
      <c r="AS363" s="210" t="str">
        <f t="shared" si="52"/>
        <v>7</v>
      </c>
      <c r="AT363" s="210" t="str">
        <f t="shared" si="52"/>
        <v>4</v>
      </c>
      <c r="AU363" s="210" t="str">
        <f t="shared" si="52"/>
        <v>1</v>
      </c>
      <c r="AV363" s="210" t="str">
        <f t="shared" si="52"/>
        <v>1</v>
      </c>
      <c r="AW363" s="210" t="str">
        <f t="shared" si="52"/>
        <v>1</v>
      </c>
      <c r="AX363" s="210" t="str">
        <f t="shared" si="52"/>
        <v>2</v>
      </c>
      <c r="AY363" s="210" t="str">
        <f t="shared" si="52"/>
        <v>1</v>
      </c>
      <c r="AZ363" s="210" t="str">
        <f t="shared" si="52"/>
        <v>2</v>
      </c>
      <c r="BA363" s="210" t="str">
        <f t="shared" si="51"/>
        <v>2</v>
      </c>
      <c r="BB363" s="208"/>
    </row>
    <row r="364" spans="1:54" x14ac:dyDescent="0.2">
      <c r="A364" s="205">
        <v>2022</v>
      </c>
      <c r="B364" s="206" t="s">
        <v>6</v>
      </c>
      <c r="C364" s="206">
        <v>484288</v>
      </c>
      <c r="D364" s="206">
        <v>27226</v>
      </c>
      <c r="E364" s="206">
        <v>15605</v>
      </c>
      <c r="F364" s="206">
        <v>18213</v>
      </c>
      <c r="G364" s="206">
        <v>20516</v>
      </c>
      <c r="H364" s="206">
        <v>47517</v>
      </c>
      <c r="I364" s="206">
        <v>42260</v>
      </c>
      <c r="J364" s="206">
        <v>30488</v>
      </c>
      <c r="K364" s="206">
        <v>40266</v>
      </c>
      <c r="L364" s="206">
        <v>60684</v>
      </c>
      <c r="M364" s="206">
        <v>101397</v>
      </c>
      <c r="N364" s="206">
        <v>110116</v>
      </c>
      <c r="O364" s="206">
        <v>27832</v>
      </c>
      <c r="P364" s="206">
        <v>7740</v>
      </c>
      <c r="Q364" s="206">
        <v>71828</v>
      </c>
      <c r="R364" s="206">
        <v>38968</v>
      </c>
      <c r="S364" s="206">
        <v>21109</v>
      </c>
      <c r="T364" s="206">
        <v>18291</v>
      </c>
      <c r="U364" s="206">
        <v>15674</v>
      </c>
      <c r="V364" s="206">
        <v>24336</v>
      </c>
      <c r="W364" s="206">
        <v>20747</v>
      </c>
      <c r="X364" s="206">
        <v>27365</v>
      </c>
      <c r="Y364" s="206">
        <v>272282</v>
      </c>
      <c r="Z364" s="206">
        <v>1544748</v>
      </c>
      <c r="AC364" s="205">
        <v>2022</v>
      </c>
      <c r="AD364" s="206" t="s">
        <v>6</v>
      </c>
      <c r="AE364" s="210" t="str">
        <f t="shared" si="50"/>
        <v>4</v>
      </c>
      <c r="AF364" s="210" t="str">
        <f t="shared" si="50"/>
        <v>2</v>
      </c>
      <c r="AG364" s="210" t="str">
        <f t="shared" si="50"/>
        <v>1</v>
      </c>
      <c r="AH364" s="210" t="str">
        <f t="shared" si="49"/>
        <v>1</v>
      </c>
      <c r="AI364" s="210" t="str">
        <f t="shared" si="49"/>
        <v>2</v>
      </c>
      <c r="AJ364" s="210" t="str">
        <f t="shared" si="49"/>
        <v>4</v>
      </c>
      <c r="AK364" s="210" t="str">
        <f t="shared" si="49"/>
        <v>4</v>
      </c>
      <c r="AL364" s="210" t="str">
        <f t="shared" si="49"/>
        <v>3</v>
      </c>
      <c r="AM364" s="210" t="str">
        <f t="shared" si="49"/>
        <v>4</v>
      </c>
      <c r="AN364" s="210" t="str">
        <f t="shared" si="52"/>
        <v>6</v>
      </c>
      <c r="AO364" s="210" t="str">
        <f t="shared" si="52"/>
        <v>1</v>
      </c>
      <c r="AP364" s="210" t="str">
        <f t="shared" si="52"/>
        <v>1</v>
      </c>
      <c r="AQ364" s="210" t="str">
        <f t="shared" si="52"/>
        <v>2</v>
      </c>
      <c r="AR364" s="210" t="str">
        <f t="shared" si="52"/>
        <v>7</v>
      </c>
      <c r="AS364" s="210" t="str">
        <f t="shared" si="52"/>
        <v>7</v>
      </c>
      <c r="AT364" s="210" t="str">
        <f t="shared" si="52"/>
        <v>3</v>
      </c>
      <c r="AU364" s="210" t="str">
        <f t="shared" si="52"/>
        <v>2</v>
      </c>
      <c r="AV364" s="210" t="str">
        <f t="shared" si="52"/>
        <v>1</v>
      </c>
      <c r="AW364" s="210" t="str">
        <f t="shared" si="52"/>
        <v>1</v>
      </c>
      <c r="AX364" s="210" t="str">
        <f t="shared" si="52"/>
        <v>2</v>
      </c>
      <c r="AY364" s="210" t="str">
        <f t="shared" si="52"/>
        <v>2</v>
      </c>
      <c r="AZ364" s="210" t="str">
        <f t="shared" si="52"/>
        <v>2</v>
      </c>
      <c r="BA364" s="210" t="str">
        <f t="shared" si="51"/>
        <v>2</v>
      </c>
      <c r="BB364" s="208"/>
    </row>
    <row r="365" spans="1:54" x14ac:dyDescent="0.2">
      <c r="A365" s="205">
        <v>2022</v>
      </c>
      <c r="B365" s="206" t="s">
        <v>7</v>
      </c>
      <c r="C365" s="206">
        <v>519379</v>
      </c>
      <c r="D365" s="206">
        <v>27190</v>
      </c>
      <c r="E365" s="206">
        <v>22219</v>
      </c>
      <c r="F365" s="206">
        <v>21854</v>
      </c>
      <c r="G365" s="206">
        <v>24876</v>
      </c>
      <c r="H365" s="206">
        <v>57025</v>
      </c>
      <c r="I365" s="206">
        <v>48258</v>
      </c>
      <c r="J365" s="206">
        <v>36007</v>
      </c>
      <c r="K365" s="206">
        <v>47738</v>
      </c>
      <c r="L365" s="206">
        <v>70006</v>
      </c>
      <c r="M365" s="206">
        <v>122764</v>
      </c>
      <c r="N365" s="206">
        <v>124423</v>
      </c>
      <c r="O365" s="206">
        <v>32096</v>
      </c>
      <c r="P365" s="206">
        <v>9889</v>
      </c>
      <c r="Q365" s="206">
        <v>82798</v>
      </c>
      <c r="R365" s="206">
        <v>46854</v>
      </c>
      <c r="S365" s="206">
        <v>25641</v>
      </c>
      <c r="T365" s="206">
        <v>26387</v>
      </c>
      <c r="U365" s="206">
        <v>21834</v>
      </c>
      <c r="V365" s="206">
        <v>31241</v>
      </c>
      <c r="W365" s="206">
        <v>25093</v>
      </c>
      <c r="X365" s="206">
        <v>47018</v>
      </c>
      <c r="Y365" s="206">
        <v>294478</v>
      </c>
      <c r="Z365" s="206">
        <v>1765068</v>
      </c>
      <c r="AC365" s="205">
        <v>2022</v>
      </c>
      <c r="AD365" s="206" t="s">
        <v>7</v>
      </c>
      <c r="AE365" s="210" t="str">
        <f t="shared" si="50"/>
        <v>5</v>
      </c>
      <c r="AF365" s="210" t="str">
        <f t="shared" si="50"/>
        <v>2</v>
      </c>
      <c r="AG365" s="210" t="str">
        <f t="shared" si="50"/>
        <v>2</v>
      </c>
      <c r="AH365" s="210" t="str">
        <f t="shared" si="49"/>
        <v>2</v>
      </c>
      <c r="AI365" s="210" t="str">
        <f t="shared" si="49"/>
        <v>2</v>
      </c>
      <c r="AJ365" s="210" t="str">
        <f t="shared" si="49"/>
        <v>5</v>
      </c>
      <c r="AK365" s="210" t="str">
        <f t="shared" si="49"/>
        <v>4</v>
      </c>
      <c r="AL365" s="210" t="str">
        <f t="shared" si="49"/>
        <v>3</v>
      </c>
      <c r="AM365" s="210" t="str">
        <f t="shared" si="49"/>
        <v>4</v>
      </c>
      <c r="AN365" s="210" t="str">
        <f t="shared" si="52"/>
        <v>7</v>
      </c>
      <c r="AO365" s="210" t="str">
        <f t="shared" si="52"/>
        <v>1</v>
      </c>
      <c r="AP365" s="210" t="str">
        <f t="shared" si="52"/>
        <v>1</v>
      </c>
      <c r="AQ365" s="210" t="str">
        <f t="shared" si="52"/>
        <v>3</v>
      </c>
      <c r="AR365" s="210" t="str">
        <f t="shared" si="52"/>
        <v>9</v>
      </c>
      <c r="AS365" s="210" t="str">
        <f t="shared" si="52"/>
        <v>8</v>
      </c>
      <c r="AT365" s="210" t="str">
        <f t="shared" si="52"/>
        <v>4</v>
      </c>
      <c r="AU365" s="210" t="str">
        <f t="shared" si="52"/>
        <v>2</v>
      </c>
      <c r="AV365" s="210" t="str">
        <f t="shared" si="52"/>
        <v>2</v>
      </c>
      <c r="AW365" s="210" t="str">
        <f t="shared" si="52"/>
        <v>2</v>
      </c>
      <c r="AX365" s="210" t="str">
        <f t="shared" si="52"/>
        <v>3</v>
      </c>
      <c r="AY365" s="210" t="str">
        <f t="shared" si="52"/>
        <v>2</v>
      </c>
      <c r="AZ365" s="210" t="str">
        <f t="shared" si="52"/>
        <v>4</v>
      </c>
      <c r="BA365" s="210" t="str">
        <f t="shared" si="51"/>
        <v>2</v>
      </c>
      <c r="BB365" s="208"/>
    </row>
    <row r="366" spans="1:54" x14ac:dyDescent="0.2">
      <c r="A366" s="205">
        <v>2022</v>
      </c>
      <c r="B366" s="206" t="s">
        <v>8</v>
      </c>
      <c r="C366" s="206">
        <v>518800</v>
      </c>
      <c r="D366" s="206">
        <v>25776</v>
      </c>
      <c r="E366" s="206">
        <v>24002</v>
      </c>
      <c r="F366" s="206">
        <v>22220</v>
      </c>
      <c r="G366" s="206">
        <v>24704</v>
      </c>
      <c r="H366" s="206">
        <v>54175</v>
      </c>
      <c r="I366" s="206">
        <v>55792</v>
      </c>
      <c r="J366" s="206">
        <v>37094</v>
      </c>
      <c r="K366" s="206">
        <v>49893</v>
      </c>
      <c r="L366" s="206">
        <v>68029</v>
      </c>
      <c r="M366" s="206">
        <v>120699</v>
      </c>
      <c r="N366" s="206">
        <v>123996</v>
      </c>
      <c r="O366" s="206">
        <v>31475</v>
      </c>
      <c r="P366" s="206">
        <v>9962</v>
      </c>
      <c r="Q366" s="206">
        <v>80141</v>
      </c>
      <c r="R366" s="206">
        <v>47965</v>
      </c>
      <c r="S366" s="206">
        <v>24920</v>
      </c>
      <c r="T366" s="206">
        <v>24897</v>
      </c>
      <c r="U366" s="206">
        <v>24639</v>
      </c>
      <c r="V366" s="206">
        <v>36560</v>
      </c>
      <c r="W366" s="206">
        <v>26478</v>
      </c>
      <c r="X366" s="206">
        <v>44815</v>
      </c>
      <c r="Y366" s="206">
        <v>291610</v>
      </c>
      <c r="Z366" s="206">
        <v>1768642</v>
      </c>
      <c r="AC366" s="205">
        <v>2022</v>
      </c>
      <c r="AD366" s="206" t="s">
        <v>8</v>
      </c>
      <c r="AE366" s="210" t="str">
        <f t="shared" si="50"/>
        <v>5</v>
      </c>
      <c r="AF366" s="210" t="str">
        <f t="shared" si="50"/>
        <v>2</v>
      </c>
      <c r="AG366" s="210" t="str">
        <f t="shared" si="50"/>
        <v>2</v>
      </c>
      <c r="AH366" s="210" t="str">
        <f t="shared" si="49"/>
        <v>2</v>
      </c>
      <c r="AI366" s="210" t="str">
        <f t="shared" si="49"/>
        <v>2</v>
      </c>
      <c r="AJ366" s="210" t="str">
        <f t="shared" si="49"/>
        <v>5</v>
      </c>
      <c r="AK366" s="210" t="str">
        <f t="shared" si="49"/>
        <v>5</v>
      </c>
      <c r="AL366" s="210" t="str">
        <f t="shared" si="49"/>
        <v>3</v>
      </c>
      <c r="AM366" s="210" t="str">
        <f t="shared" si="49"/>
        <v>4</v>
      </c>
      <c r="AN366" s="210" t="str">
        <f t="shared" si="52"/>
        <v>6</v>
      </c>
      <c r="AO366" s="210" t="str">
        <f t="shared" si="52"/>
        <v>1</v>
      </c>
      <c r="AP366" s="210" t="str">
        <f t="shared" si="52"/>
        <v>1</v>
      </c>
      <c r="AQ366" s="210" t="str">
        <f t="shared" si="52"/>
        <v>3</v>
      </c>
      <c r="AR366" s="210" t="str">
        <f t="shared" si="52"/>
        <v>9</v>
      </c>
      <c r="AS366" s="210" t="str">
        <f t="shared" si="52"/>
        <v>8</v>
      </c>
      <c r="AT366" s="210" t="str">
        <f t="shared" si="52"/>
        <v>4</v>
      </c>
      <c r="AU366" s="210" t="str">
        <f t="shared" si="52"/>
        <v>2</v>
      </c>
      <c r="AV366" s="210" t="str">
        <f t="shared" si="52"/>
        <v>2</v>
      </c>
      <c r="AW366" s="210" t="str">
        <f t="shared" si="52"/>
        <v>2</v>
      </c>
      <c r="AX366" s="210" t="str">
        <f t="shared" si="52"/>
        <v>3</v>
      </c>
      <c r="AY366" s="210" t="str">
        <f t="shared" si="52"/>
        <v>2</v>
      </c>
      <c r="AZ366" s="210" t="str">
        <f t="shared" si="52"/>
        <v>4</v>
      </c>
      <c r="BA366" s="210" t="str">
        <f t="shared" si="51"/>
        <v>2</v>
      </c>
      <c r="BB366" s="208"/>
    </row>
    <row r="367" spans="1:54" x14ac:dyDescent="0.2">
      <c r="A367" s="205">
        <v>2022</v>
      </c>
      <c r="B367" s="206" t="s">
        <v>9</v>
      </c>
      <c r="C367" s="206">
        <v>488699</v>
      </c>
      <c r="D367" s="206">
        <v>22394</v>
      </c>
      <c r="E367" s="206">
        <v>18976</v>
      </c>
      <c r="F367" s="206">
        <v>21368</v>
      </c>
      <c r="G367" s="206">
        <v>22296</v>
      </c>
      <c r="H367" s="206">
        <v>47656</v>
      </c>
      <c r="I367" s="206">
        <v>53639</v>
      </c>
      <c r="J367" s="206">
        <v>35128</v>
      </c>
      <c r="K367" s="206">
        <v>47126</v>
      </c>
      <c r="L367" s="206">
        <v>64600</v>
      </c>
      <c r="M367" s="206">
        <v>118728</v>
      </c>
      <c r="N367" s="206">
        <v>117595</v>
      </c>
      <c r="O367" s="206">
        <v>30047</v>
      </c>
      <c r="P367" s="206">
        <v>9598</v>
      </c>
      <c r="Q367" s="206">
        <v>72445</v>
      </c>
      <c r="R367" s="206">
        <v>46296</v>
      </c>
      <c r="S367" s="206">
        <v>22325</v>
      </c>
      <c r="T367" s="206">
        <v>23244</v>
      </c>
      <c r="U367" s="206">
        <v>22745</v>
      </c>
      <c r="V367" s="206">
        <v>35224</v>
      </c>
      <c r="W367" s="206">
        <v>24131</v>
      </c>
      <c r="X367" s="206">
        <v>39714</v>
      </c>
      <c r="Y367" s="206">
        <v>272702</v>
      </c>
      <c r="Z367" s="206">
        <v>1656676</v>
      </c>
      <c r="AC367" s="205">
        <v>2022</v>
      </c>
      <c r="AD367" s="206" t="s">
        <v>9</v>
      </c>
      <c r="AE367" s="210" t="str">
        <f t="shared" si="50"/>
        <v>4</v>
      </c>
      <c r="AF367" s="210" t="str">
        <f t="shared" si="50"/>
        <v>2</v>
      </c>
      <c r="AG367" s="210" t="str">
        <f t="shared" si="50"/>
        <v>1</v>
      </c>
      <c r="AH367" s="210" t="str">
        <f t="shared" si="49"/>
        <v>2</v>
      </c>
      <c r="AI367" s="210" t="str">
        <f t="shared" si="49"/>
        <v>2</v>
      </c>
      <c r="AJ367" s="210" t="str">
        <f t="shared" si="49"/>
        <v>4</v>
      </c>
      <c r="AK367" s="210" t="str">
        <f t="shared" si="49"/>
        <v>5</v>
      </c>
      <c r="AL367" s="210" t="str">
        <f t="shared" si="49"/>
        <v>3</v>
      </c>
      <c r="AM367" s="210" t="str">
        <f t="shared" si="49"/>
        <v>4</v>
      </c>
      <c r="AN367" s="210" t="str">
        <f t="shared" si="52"/>
        <v>6</v>
      </c>
      <c r="AO367" s="210" t="str">
        <f t="shared" si="52"/>
        <v>1</v>
      </c>
      <c r="AP367" s="210" t="str">
        <f t="shared" si="52"/>
        <v>1</v>
      </c>
      <c r="AQ367" s="210" t="str">
        <f t="shared" si="52"/>
        <v>3</v>
      </c>
      <c r="AR367" s="210" t="str">
        <f t="shared" si="52"/>
        <v>9</v>
      </c>
      <c r="AS367" s="210" t="str">
        <f t="shared" si="52"/>
        <v>7</v>
      </c>
      <c r="AT367" s="210" t="str">
        <f t="shared" si="52"/>
        <v>4</v>
      </c>
      <c r="AU367" s="210" t="str">
        <f t="shared" si="52"/>
        <v>2</v>
      </c>
      <c r="AV367" s="210" t="str">
        <f t="shared" si="52"/>
        <v>2</v>
      </c>
      <c r="AW367" s="210" t="str">
        <f t="shared" si="52"/>
        <v>2</v>
      </c>
      <c r="AX367" s="210" t="str">
        <f t="shared" si="52"/>
        <v>3</v>
      </c>
      <c r="AY367" s="210" t="str">
        <f t="shared" si="52"/>
        <v>2</v>
      </c>
      <c r="AZ367" s="210" t="str">
        <f t="shared" si="52"/>
        <v>3</v>
      </c>
      <c r="BA367" s="210" t="str">
        <f t="shared" si="51"/>
        <v>2</v>
      </c>
      <c r="BB367" s="208"/>
    </row>
    <row r="368" spans="1:54" x14ac:dyDescent="0.2">
      <c r="A368" s="205">
        <v>2022</v>
      </c>
      <c r="B368" s="206" t="s">
        <v>10</v>
      </c>
      <c r="C368" s="206">
        <v>482180</v>
      </c>
      <c r="D368" s="206">
        <v>22321</v>
      </c>
      <c r="E368" s="206">
        <v>19009</v>
      </c>
      <c r="F368" s="206">
        <v>21406</v>
      </c>
      <c r="G368" s="206">
        <v>23017</v>
      </c>
      <c r="H368" s="206">
        <v>49281</v>
      </c>
      <c r="I368" s="206">
        <v>52640</v>
      </c>
      <c r="J368" s="206">
        <v>34602</v>
      </c>
      <c r="K368" s="206">
        <v>46689</v>
      </c>
      <c r="L368" s="206">
        <v>63683</v>
      </c>
      <c r="M368" s="206">
        <v>117276</v>
      </c>
      <c r="N368" s="206">
        <v>114559</v>
      </c>
      <c r="O368" s="206">
        <v>29304</v>
      </c>
      <c r="P368" s="206">
        <v>9577</v>
      </c>
      <c r="Q368" s="206">
        <v>74385</v>
      </c>
      <c r="R368" s="206">
        <v>46684</v>
      </c>
      <c r="S368" s="206">
        <v>22678</v>
      </c>
      <c r="T368" s="206">
        <v>24046</v>
      </c>
      <c r="U368" s="206">
        <v>21847</v>
      </c>
      <c r="V368" s="206">
        <v>34963</v>
      </c>
      <c r="W368" s="206">
        <v>24218</v>
      </c>
      <c r="X368" s="206">
        <v>40741</v>
      </c>
      <c r="Y368" s="206">
        <v>262918</v>
      </c>
      <c r="Z368" s="206">
        <v>1638024</v>
      </c>
      <c r="AC368" s="205">
        <v>2022</v>
      </c>
      <c r="AD368" s="206" t="s">
        <v>10</v>
      </c>
      <c r="AE368" s="210" t="str">
        <f t="shared" si="50"/>
        <v>4</v>
      </c>
      <c r="AF368" s="210" t="str">
        <f t="shared" si="50"/>
        <v>2</v>
      </c>
      <c r="AG368" s="210" t="str">
        <f t="shared" si="50"/>
        <v>1</v>
      </c>
      <c r="AH368" s="210" t="str">
        <f t="shared" si="49"/>
        <v>2</v>
      </c>
      <c r="AI368" s="210" t="str">
        <f t="shared" si="49"/>
        <v>2</v>
      </c>
      <c r="AJ368" s="210" t="str">
        <f t="shared" si="49"/>
        <v>4</v>
      </c>
      <c r="AK368" s="210" t="str">
        <f t="shared" si="49"/>
        <v>5</v>
      </c>
      <c r="AL368" s="210" t="str">
        <f t="shared" si="49"/>
        <v>3</v>
      </c>
      <c r="AM368" s="210" t="str">
        <f t="shared" si="49"/>
        <v>4</v>
      </c>
      <c r="AN368" s="210" t="str">
        <f t="shared" si="52"/>
        <v>6</v>
      </c>
      <c r="AO368" s="210" t="str">
        <f t="shared" si="52"/>
        <v>1</v>
      </c>
      <c r="AP368" s="210" t="str">
        <f t="shared" si="52"/>
        <v>1</v>
      </c>
      <c r="AQ368" s="210" t="str">
        <f t="shared" si="52"/>
        <v>2</v>
      </c>
      <c r="AR368" s="210" t="str">
        <f t="shared" si="52"/>
        <v>9</v>
      </c>
      <c r="AS368" s="210" t="str">
        <f t="shared" si="52"/>
        <v>7</v>
      </c>
      <c r="AT368" s="210" t="str">
        <f t="shared" si="52"/>
        <v>4</v>
      </c>
      <c r="AU368" s="210" t="str">
        <f t="shared" si="52"/>
        <v>2</v>
      </c>
      <c r="AV368" s="210" t="str">
        <f t="shared" si="52"/>
        <v>2</v>
      </c>
      <c r="AW368" s="210" t="str">
        <f t="shared" si="52"/>
        <v>2</v>
      </c>
      <c r="AX368" s="210" t="str">
        <f t="shared" si="52"/>
        <v>3</v>
      </c>
      <c r="AY368" s="210" t="str">
        <f t="shared" si="52"/>
        <v>2</v>
      </c>
      <c r="AZ368" s="210" t="str">
        <f t="shared" si="52"/>
        <v>4</v>
      </c>
      <c r="BA368" s="210" t="str">
        <f t="shared" si="51"/>
        <v>2</v>
      </c>
      <c r="BB368" s="208"/>
    </row>
    <row r="369" spans="1:54" x14ac:dyDescent="0.2">
      <c r="A369" s="205">
        <v>2022</v>
      </c>
      <c r="B369" s="206" t="s">
        <v>11</v>
      </c>
      <c r="C369" s="206">
        <v>427759</v>
      </c>
      <c r="D369" s="206">
        <v>22013</v>
      </c>
      <c r="E369" s="206">
        <v>13582</v>
      </c>
      <c r="F369" s="206">
        <v>18652</v>
      </c>
      <c r="G369" s="206">
        <v>20131</v>
      </c>
      <c r="H369" s="206">
        <v>43348</v>
      </c>
      <c r="I369" s="206">
        <v>47354</v>
      </c>
      <c r="J369" s="206">
        <v>30458</v>
      </c>
      <c r="K369" s="206">
        <v>41871</v>
      </c>
      <c r="L369" s="206">
        <v>57428</v>
      </c>
      <c r="M369" s="206">
        <v>106694</v>
      </c>
      <c r="N369" s="206">
        <v>104760</v>
      </c>
      <c r="O369" s="206">
        <v>26290</v>
      </c>
      <c r="P369" s="206">
        <v>8008</v>
      </c>
      <c r="Q369" s="206">
        <v>67917</v>
      </c>
      <c r="R369" s="206">
        <v>42398</v>
      </c>
      <c r="S369" s="206">
        <v>19635</v>
      </c>
      <c r="T369" s="206">
        <v>21071</v>
      </c>
      <c r="U369" s="206">
        <v>18797</v>
      </c>
      <c r="V369" s="206">
        <v>30373</v>
      </c>
      <c r="W369" s="206">
        <v>21617</v>
      </c>
      <c r="X369" s="206">
        <v>33161</v>
      </c>
      <c r="Y369" s="206">
        <v>248130</v>
      </c>
      <c r="Z369" s="206">
        <v>1471447</v>
      </c>
      <c r="AC369" s="205">
        <v>2022</v>
      </c>
      <c r="AD369" s="206" t="s">
        <v>11</v>
      </c>
      <c r="AE369" s="210" t="str">
        <f t="shared" si="50"/>
        <v>4</v>
      </c>
      <c r="AF369" s="210" t="str">
        <f t="shared" si="50"/>
        <v>2</v>
      </c>
      <c r="AG369" s="210" t="str">
        <f t="shared" si="50"/>
        <v>1</v>
      </c>
      <c r="AH369" s="210" t="str">
        <f t="shared" si="49"/>
        <v>1</v>
      </c>
      <c r="AI369" s="210" t="str">
        <f t="shared" si="49"/>
        <v>2</v>
      </c>
      <c r="AJ369" s="210" t="str">
        <f t="shared" si="49"/>
        <v>4</v>
      </c>
      <c r="AK369" s="210" t="str">
        <f t="shared" si="49"/>
        <v>4</v>
      </c>
      <c r="AL369" s="210" t="str">
        <f t="shared" si="49"/>
        <v>3</v>
      </c>
      <c r="AM369" s="210" t="str">
        <f t="shared" si="49"/>
        <v>4</v>
      </c>
      <c r="AN369" s="210" t="str">
        <f t="shared" si="52"/>
        <v>5</v>
      </c>
      <c r="AO369" s="210" t="str">
        <f t="shared" si="52"/>
        <v>1</v>
      </c>
      <c r="AP369" s="210" t="str">
        <f t="shared" si="52"/>
        <v>1</v>
      </c>
      <c r="AQ369" s="210" t="str">
        <f t="shared" si="52"/>
        <v>2</v>
      </c>
      <c r="AR369" s="210" t="str">
        <f t="shared" si="52"/>
        <v>8</v>
      </c>
      <c r="AS369" s="210" t="str">
        <f t="shared" si="52"/>
        <v>6</v>
      </c>
      <c r="AT369" s="210" t="str">
        <f t="shared" si="52"/>
        <v>4</v>
      </c>
      <c r="AU369" s="210" t="str">
        <f t="shared" si="52"/>
        <v>1</v>
      </c>
      <c r="AV369" s="210" t="str">
        <f t="shared" si="52"/>
        <v>2</v>
      </c>
      <c r="AW369" s="210" t="str">
        <f t="shared" si="52"/>
        <v>1</v>
      </c>
      <c r="AX369" s="210" t="str">
        <f t="shared" si="52"/>
        <v>3</v>
      </c>
      <c r="AY369" s="210" t="str">
        <f t="shared" si="52"/>
        <v>2</v>
      </c>
      <c r="AZ369" s="210" t="str">
        <f t="shared" si="52"/>
        <v>3</v>
      </c>
      <c r="BA369" s="210" t="str">
        <f t="shared" si="51"/>
        <v>2</v>
      </c>
      <c r="BB369" s="208"/>
    </row>
    <row r="370" spans="1:54" x14ac:dyDescent="0.2">
      <c r="A370" s="205">
        <v>2023</v>
      </c>
      <c r="B370" s="206" t="s">
        <v>12</v>
      </c>
      <c r="C370" s="206">
        <v>399363</v>
      </c>
      <c r="D370" s="206">
        <v>17024</v>
      </c>
      <c r="E370" s="206">
        <v>12013</v>
      </c>
      <c r="F370" s="206">
        <v>16886</v>
      </c>
      <c r="G370" s="206">
        <v>19637</v>
      </c>
      <c r="H370" s="206">
        <v>39573</v>
      </c>
      <c r="I370" s="206">
        <v>44526</v>
      </c>
      <c r="J370" s="206">
        <v>28141</v>
      </c>
      <c r="K370" s="206">
        <v>37526</v>
      </c>
      <c r="L370" s="206">
        <v>56616</v>
      </c>
      <c r="M370" s="206">
        <v>99677</v>
      </c>
      <c r="N370" s="206">
        <v>93972</v>
      </c>
      <c r="O370" s="206">
        <v>24686</v>
      </c>
      <c r="P370" s="206">
        <v>7854</v>
      </c>
      <c r="Q370" s="206">
        <v>63313</v>
      </c>
      <c r="R370" s="206">
        <v>38282</v>
      </c>
      <c r="S370" s="206">
        <v>21037</v>
      </c>
      <c r="T370" s="206">
        <v>19179</v>
      </c>
      <c r="U370" s="206">
        <v>16750</v>
      </c>
      <c r="V370" s="206">
        <v>28359</v>
      </c>
      <c r="W370" s="206">
        <v>20602</v>
      </c>
      <c r="X370" s="206">
        <v>27867</v>
      </c>
      <c r="Y370" s="206">
        <v>229911</v>
      </c>
      <c r="Z370" s="206">
        <v>1362794</v>
      </c>
      <c r="AC370" s="205">
        <v>2023</v>
      </c>
      <c r="AD370" s="206" t="s">
        <v>12</v>
      </c>
      <c r="AE370" s="210" t="str">
        <f t="shared" si="50"/>
        <v>3</v>
      </c>
      <c r="AF370" s="210" t="str">
        <f t="shared" si="50"/>
        <v>1</v>
      </c>
      <c r="AG370" s="210" t="str">
        <f t="shared" si="50"/>
        <v>1</v>
      </c>
      <c r="AH370" s="210" t="str">
        <f t="shared" si="49"/>
        <v>1</v>
      </c>
      <c r="AI370" s="210" t="str">
        <f t="shared" si="49"/>
        <v>1</v>
      </c>
      <c r="AJ370" s="210" t="str">
        <f t="shared" si="49"/>
        <v>3</v>
      </c>
      <c r="AK370" s="210" t="str">
        <f t="shared" si="49"/>
        <v>4</v>
      </c>
      <c r="AL370" s="210" t="str">
        <f t="shared" si="49"/>
        <v>2</v>
      </c>
      <c r="AM370" s="210" t="str">
        <f t="shared" si="49"/>
        <v>3</v>
      </c>
      <c r="AN370" s="210" t="str">
        <f t="shared" si="52"/>
        <v>5</v>
      </c>
      <c r="AO370" s="210" t="str">
        <f t="shared" si="52"/>
        <v>9</v>
      </c>
      <c r="AP370" s="210" t="str">
        <f t="shared" si="52"/>
        <v>9</v>
      </c>
      <c r="AQ370" s="210" t="str">
        <f t="shared" si="52"/>
        <v>2</v>
      </c>
      <c r="AR370" s="210" t="str">
        <f t="shared" si="52"/>
        <v>7</v>
      </c>
      <c r="AS370" s="210" t="str">
        <f t="shared" si="52"/>
        <v>6</v>
      </c>
      <c r="AT370" s="210" t="str">
        <f t="shared" si="52"/>
        <v>3</v>
      </c>
      <c r="AU370" s="210" t="str">
        <f t="shared" si="52"/>
        <v>2</v>
      </c>
      <c r="AV370" s="210" t="str">
        <f t="shared" si="52"/>
        <v>1</v>
      </c>
      <c r="AW370" s="210" t="str">
        <f t="shared" si="52"/>
        <v>1</v>
      </c>
      <c r="AX370" s="210" t="str">
        <f t="shared" si="52"/>
        <v>2</v>
      </c>
      <c r="AY370" s="210" t="str">
        <f t="shared" si="52"/>
        <v>2</v>
      </c>
      <c r="AZ370" s="210" t="str">
        <f t="shared" si="52"/>
        <v>2</v>
      </c>
      <c r="BA370" s="210" t="str">
        <f t="shared" si="51"/>
        <v>2</v>
      </c>
      <c r="BB370" s="208"/>
    </row>
    <row r="371" spans="1:54" x14ac:dyDescent="0.2">
      <c r="A371" s="205">
        <v>2023</v>
      </c>
      <c r="B371" s="206" t="s">
        <v>13</v>
      </c>
      <c r="C371" s="206">
        <v>399702</v>
      </c>
      <c r="D371" s="206">
        <v>17874</v>
      </c>
      <c r="E371" s="206">
        <v>13687</v>
      </c>
      <c r="F371" s="206">
        <v>16058</v>
      </c>
      <c r="G371" s="206">
        <v>20648</v>
      </c>
      <c r="H371" s="206">
        <v>42685</v>
      </c>
      <c r="I371" s="206">
        <v>42014</v>
      </c>
      <c r="J371" s="206">
        <v>26901</v>
      </c>
      <c r="K371" s="206">
        <v>35681</v>
      </c>
      <c r="L371" s="206">
        <v>55042</v>
      </c>
      <c r="M371" s="206">
        <v>92318</v>
      </c>
      <c r="N371" s="206">
        <v>91019</v>
      </c>
      <c r="O371" s="206">
        <v>23730</v>
      </c>
      <c r="P371" s="206">
        <v>7396</v>
      </c>
      <c r="Q371" s="206">
        <v>62253</v>
      </c>
      <c r="R371" s="206">
        <v>36593</v>
      </c>
      <c r="S371" s="206">
        <v>19221</v>
      </c>
      <c r="T371" s="206">
        <v>19409</v>
      </c>
      <c r="U371" s="206">
        <v>19252</v>
      </c>
      <c r="V371" s="206">
        <v>26209</v>
      </c>
      <c r="W371" s="206">
        <v>19802</v>
      </c>
      <c r="X371" s="206">
        <v>25657</v>
      </c>
      <c r="Y371" s="206">
        <v>231463</v>
      </c>
      <c r="Z371" s="206">
        <v>1344614</v>
      </c>
      <c r="AC371" s="205">
        <v>2023</v>
      </c>
      <c r="AD371" s="206" t="s">
        <v>13</v>
      </c>
      <c r="AE371" s="210" t="str">
        <f t="shared" si="50"/>
        <v>3</v>
      </c>
      <c r="AF371" s="210" t="str">
        <f t="shared" si="50"/>
        <v>1</v>
      </c>
      <c r="AG371" s="210" t="str">
        <f t="shared" si="50"/>
        <v>1</v>
      </c>
      <c r="AH371" s="210" t="str">
        <f t="shared" si="49"/>
        <v>1</v>
      </c>
      <c r="AI371" s="210" t="str">
        <f t="shared" si="49"/>
        <v>2</v>
      </c>
      <c r="AJ371" s="210" t="str">
        <f t="shared" si="49"/>
        <v>4</v>
      </c>
      <c r="AK371" s="210" t="str">
        <f t="shared" si="49"/>
        <v>4</v>
      </c>
      <c r="AL371" s="210" t="str">
        <f t="shared" si="49"/>
        <v>2</v>
      </c>
      <c r="AM371" s="210" t="str">
        <f t="shared" si="49"/>
        <v>3</v>
      </c>
      <c r="AN371" s="210" t="str">
        <f t="shared" si="52"/>
        <v>5</v>
      </c>
      <c r="AO371" s="210" t="str">
        <f t="shared" si="52"/>
        <v>9</v>
      </c>
      <c r="AP371" s="210" t="str">
        <f t="shared" si="52"/>
        <v>9</v>
      </c>
      <c r="AQ371" s="210" t="str">
        <f t="shared" si="52"/>
        <v>2</v>
      </c>
      <c r="AR371" s="210" t="str">
        <f t="shared" si="52"/>
        <v>7</v>
      </c>
      <c r="AS371" s="210" t="str">
        <f t="shared" si="52"/>
        <v>6</v>
      </c>
      <c r="AT371" s="210" t="str">
        <f t="shared" si="52"/>
        <v>3</v>
      </c>
      <c r="AU371" s="210" t="str">
        <f t="shared" si="52"/>
        <v>1</v>
      </c>
      <c r="AV371" s="210" t="str">
        <f t="shared" si="52"/>
        <v>1</v>
      </c>
      <c r="AW371" s="210" t="str">
        <f t="shared" si="52"/>
        <v>1</v>
      </c>
      <c r="AX371" s="210" t="str">
        <f t="shared" si="52"/>
        <v>2</v>
      </c>
      <c r="AY371" s="210" t="str">
        <f t="shared" si="52"/>
        <v>1</v>
      </c>
      <c r="AZ371" s="210" t="str">
        <f t="shared" si="52"/>
        <v>2</v>
      </c>
      <c r="BA371" s="210" t="str">
        <f t="shared" si="51"/>
        <v>2</v>
      </c>
      <c r="BB371" s="208"/>
    </row>
    <row r="372" spans="1:54" x14ac:dyDescent="0.2">
      <c r="A372" s="205">
        <v>2023</v>
      </c>
      <c r="B372" s="206" t="s">
        <v>14</v>
      </c>
      <c r="C372" s="206">
        <v>508404</v>
      </c>
      <c r="D372" s="206">
        <v>23020</v>
      </c>
      <c r="E372" s="206">
        <v>18738</v>
      </c>
      <c r="F372" s="206">
        <v>21213</v>
      </c>
      <c r="G372" s="206">
        <v>25606</v>
      </c>
      <c r="H372" s="206">
        <v>57902</v>
      </c>
      <c r="I372" s="206">
        <v>60106</v>
      </c>
      <c r="J372" s="206">
        <v>35895</v>
      </c>
      <c r="K372" s="206">
        <v>45084</v>
      </c>
      <c r="L372" s="206">
        <v>68221</v>
      </c>
      <c r="M372" s="206">
        <v>117541</v>
      </c>
      <c r="N372" s="206">
        <v>118142</v>
      </c>
      <c r="O372" s="206">
        <v>30832</v>
      </c>
      <c r="P372" s="206">
        <v>10014</v>
      </c>
      <c r="Q372" s="206">
        <v>82310</v>
      </c>
      <c r="R372" s="206">
        <v>49388</v>
      </c>
      <c r="S372" s="206">
        <v>23865</v>
      </c>
      <c r="T372" s="206">
        <v>27511</v>
      </c>
      <c r="U372" s="206">
        <v>27046</v>
      </c>
      <c r="V372" s="206">
        <v>32897</v>
      </c>
      <c r="W372" s="206">
        <v>26193</v>
      </c>
      <c r="X372" s="206">
        <v>37614</v>
      </c>
      <c r="Y372" s="206">
        <v>289419</v>
      </c>
      <c r="Z372" s="206">
        <v>1736961</v>
      </c>
      <c r="AC372" s="205">
        <v>2023</v>
      </c>
      <c r="AD372" s="206" t="s">
        <v>14</v>
      </c>
      <c r="AE372" s="210" t="str">
        <f t="shared" si="50"/>
        <v>5</v>
      </c>
      <c r="AF372" s="210" t="str">
        <f t="shared" si="50"/>
        <v>2</v>
      </c>
      <c r="AG372" s="210" t="str">
        <f t="shared" si="50"/>
        <v>1</v>
      </c>
      <c r="AH372" s="210" t="str">
        <f t="shared" si="49"/>
        <v>2</v>
      </c>
      <c r="AI372" s="210" t="str">
        <f t="shared" si="49"/>
        <v>2</v>
      </c>
      <c r="AJ372" s="210" t="str">
        <f t="shared" si="49"/>
        <v>5</v>
      </c>
      <c r="AK372" s="210" t="str">
        <f t="shared" si="49"/>
        <v>6</v>
      </c>
      <c r="AL372" s="210" t="str">
        <f t="shared" si="49"/>
        <v>3</v>
      </c>
      <c r="AM372" s="210" t="str">
        <f t="shared" si="49"/>
        <v>4</v>
      </c>
      <c r="AN372" s="210" t="str">
        <f t="shared" si="52"/>
        <v>6</v>
      </c>
      <c r="AO372" s="210" t="str">
        <f t="shared" si="52"/>
        <v>1</v>
      </c>
      <c r="AP372" s="210" t="str">
        <f t="shared" si="52"/>
        <v>1</v>
      </c>
      <c r="AQ372" s="210" t="str">
        <f t="shared" si="52"/>
        <v>3</v>
      </c>
      <c r="AR372" s="210" t="str">
        <f t="shared" si="52"/>
        <v>1</v>
      </c>
      <c r="AS372" s="210" t="str">
        <f t="shared" si="52"/>
        <v>8</v>
      </c>
      <c r="AT372" s="210" t="str">
        <f t="shared" si="52"/>
        <v>4</v>
      </c>
      <c r="AU372" s="210" t="str">
        <f t="shared" si="52"/>
        <v>2</v>
      </c>
      <c r="AV372" s="210" t="str">
        <f t="shared" si="52"/>
        <v>2</v>
      </c>
      <c r="AW372" s="210" t="str">
        <f t="shared" si="52"/>
        <v>2</v>
      </c>
      <c r="AX372" s="210" t="str">
        <f t="shared" si="52"/>
        <v>3</v>
      </c>
      <c r="AY372" s="210" t="str">
        <f t="shared" si="52"/>
        <v>2</v>
      </c>
      <c r="AZ372" s="210" t="str">
        <f t="shared" si="52"/>
        <v>3</v>
      </c>
      <c r="BA372" s="210" t="str">
        <f t="shared" si="51"/>
        <v>2</v>
      </c>
      <c r="BB372" s="208"/>
    </row>
    <row r="373" spans="1:54" x14ac:dyDescent="0.2">
      <c r="A373" s="205">
        <v>2023</v>
      </c>
      <c r="B373" s="206" t="s">
        <v>15</v>
      </c>
      <c r="C373" s="206">
        <v>474104</v>
      </c>
      <c r="D373" s="206">
        <v>21386</v>
      </c>
      <c r="E373" s="206">
        <v>21788</v>
      </c>
      <c r="F373" s="206">
        <v>19345</v>
      </c>
      <c r="G373" s="206">
        <v>25854</v>
      </c>
      <c r="H373" s="206">
        <v>55155</v>
      </c>
      <c r="I373" s="206">
        <v>54413</v>
      </c>
      <c r="J373" s="206">
        <v>34223</v>
      </c>
      <c r="K373" s="206">
        <v>42918</v>
      </c>
      <c r="L373" s="206">
        <v>64681</v>
      </c>
      <c r="M373" s="206">
        <v>114683</v>
      </c>
      <c r="N373" s="206">
        <v>113660</v>
      </c>
      <c r="O373" s="206">
        <v>31105</v>
      </c>
      <c r="P373" s="206">
        <v>9822</v>
      </c>
      <c r="Q373" s="206">
        <v>79424</v>
      </c>
      <c r="R373" s="206">
        <v>45831</v>
      </c>
      <c r="S373" s="206">
        <v>22439</v>
      </c>
      <c r="T373" s="206">
        <v>23679</v>
      </c>
      <c r="U373" s="206">
        <v>25640</v>
      </c>
      <c r="V373" s="206">
        <v>31525</v>
      </c>
      <c r="W373" s="206">
        <v>25333</v>
      </c>
      <c r="X373" s="206">
        <v>32565</v>
      </c>
      <c r="Y373" s="206">
        <v>277682</v>
      </c>
      <c r="Z373" s="206">
        <v>1647255</v>
      </c>
      <c r="AC373" s="205">
        <v>2023</v>
      </c>
      <c r="AD373" s="206" t="s">
        <v>15</v>
      </c>
      <c r="AE373" s="210" t="str">
        <f t="shared" ref="AE373:AE375" si="53">+LEFT(C373,1)</f>
        <v>4</v>
      </c>
      <c r="AF373" s="210" t="str">
        <f t="shared" ref="AF373:AF375" si="54">+LEFT(D373,1)</f>
        <v>2</v>
      </c>
      <c r="AG373" s="210" t="str">
        <f t="shared" ref="AG373:AG375" si="55">+LEFT(E373,1)</f>
        <v>2</v>
      </c>
      <c r="AH373" s="210" t="str">
        <f t="shared" ref="AH373:AH375" si="56">+LEFT(F373,1)</f>
        <v>1</v>
      </c>
      <c r="AI373" s="210" t="str">
        <f t="shared" ref="AI373:AI375" si="57">+LEFT(G373,1)</f>
        <v>2</v>
      </c>
      <c r="AJ373" s="210" t="str">
        <f t="shared" ref="AJ373:AJ375" si="58">+LEFT(H373,1)</f>
        <v>5</v>
      </c>
      <c r="AK373" s="210" t="str">
        <f t="shared" ref="AK373:AK375" si="59">+LEFT(I373,1)</f>
        <v>5</v>
      </c>
      <c r="AL373" s="210" t="str">
        <f t="shared" ref="AL373:AL375" si="60">+LEFT(J373,1)</f>
        <v>3</v>
      </c>
      <c r="AM373" s="210" t="str">
        <f t="shared" ref="AM373:AM375" si="61">+LEFT(K373,1)</f>
        <v>4</v>
      </c>
      <c r="AN373" s="210" t="str">
        <f t="shared" ref="AN373:AN375" si="62">+LEFT(L373,1)</f>
        <v>6</v>
      </c>
      <c r="AO373" s="210" t="str">
        <f t="shared" ref="AO373:AO375" si="63">+LEFT(M373,1)</f>
        <v>1</v>
      </c>
      <c r="AP373" s="210" t="str">
        <f t="shared" ref="AP373:AP375" si="64">+LEFT(N373,1)</f>
        <v>1</v>
      </c>
      <c r="AQ373" s="210" t="str">
        <f t="shared" ref="AQ373:AQ375" si="65">+LEFT(O373,1)</f>
        <v>3</v>
      </c>
      <c r="AR373" s="210" t="str">
        <f t="shared" ref="AR373:AR375" si="66">+LEFT(P373,1)</f>
        <v>9</v>
      </c>
      <c r="AS373" s="210" t="str">
        <f t="shared" ref="AS373:AS375" si="67">+LEFT(Q373,1)</f>
        <v>7</v>
      </c>
      <c r="AT373" s="210" t="str">
        <f t="shared" ref="AT373:AT375" si="68">+LEFT(R373,1)</f>
        <v>4</v>
      </c>
      <c r="AU373" s="210" t="str">
        <f t="shared" ref="AU373:AU375" si="69">+LEFT(S373,1)</f>
        <v>2</v>
      </c>
      <c r="AV373" s="210" t="str">
        <f t="shared" ref="AV373:AV375" si="70">+LEFT(T373,1)</f>
        <v>2</v>
      </c>
      <c r="AW373" s="210" t="str">
        <f t="shared" ref="AW373:AW375" si="71">+LEFT(U373,1)</f>
        <v>2</v>
      </c>
      <c r="AX373" s="210" t="str">
        <f t="shared" ref="AX373:AX375" si="72">+LEFT(V373,1)</f>
        <v>3</v>
      </c>
      <c r="AY373" s="210" t="str">
        <f t="shared" ref="AY373:AY375" si="73">+LEFT(W373,1)</f>
        <v>2</v>
      </c>
      <c r="AZ373" s="210" t="str">
        <f t="shared" ref="AZ373:AZ375" si="74">+LEFT(X373,1)</f>
        <v>3</v>
      </c>
      <c r="BA373" s="210" t="str">
        <f t="shared" ref="BA373:BA375" si="75">+LEFT(Y373,1)</f>
        <v>2</v>
      </c>
      <c r="BB373" s="208"/>
    </row>
    <row r="374" spans="1:54" x14ac:dyDescent="0.2">
      <c r="A374" s="205">
        <v>2023</v>
      </c>
      <c r="B374" s="206" t="s">
        <v>4</v>
      </c>
      <c r="C374" s="206">
        <v>523744</v>
      </c>
      <c r="D374" s="206">
        <v>24117</v>
      </c>
      <c r="E374" s="206">
        <v>23723</v>
      </c>
      <c r="F374" s="206">
        <v>20417</v>
      </c>
      <c r="G374" s="206">
        <v>26176</v>
      </c>
      <c r="H374" s="206">
        <v>57948</v>
      </c>
      <c r="I374" s="206">
        <v>60136</v>
      </c>
      <c r="J374" s="206">
        <v>35446</v>
      </c>
      <c r="K374" s="206">
        <v>44337</v>
      </c>
      <c r="L374" s="206">
        <v>68899</v>
      </c>
      <c r="M374" s="206">
        <v>118077</v>
      </c>
      <c r="N374" s="206">
        <v>117402</v>
      </c>
      <c r="O374" s="206">
        <v>30686</v>
      </c>
      <c r="P374" s="206">
        <v>10150</v>
      </c>
      <c r="Q374" s="206">
        <v>81961</v>
      </c>
      <c r="R374" s="206">
        <v>47066</v>
      </c>
      <c r="S374" s="206">
        <v>22705</v>
      </c>
      <c r="T374" s="206">
        <v>22350</v>
      </c>
      <c r="U374" s="206">
        <v>25888</v>
      </c>
      <c r="V374" s="206">
        <v>33575</v>
      </c>
      <c r="W374" s="206">
        <v>26351</v>
      </c>
      <c r="X374" s="206">
        <v>33630</v>
      </c>
      <c r="Y374" s="206">
        <v>287571</v>
      </c>
      <c r="Z374" s="206">
        <v>1742355</v>
      </c>
      <c r="AC374" s="205">
        <v>2023</v>
      </c>
      <c r="AD374" s="206" t="s">
        <v>4</v>
      </c>
      <c r="AE374" s="210" t="str">
        <f t="shared" si="53"/>
        <v>5</v>
      </c>
      <c r="AF374" s="210" t="str">
        <f t="shared" si="54"/>
        <v>2</v>
      </c>
      <c r="AG374" s="210" t="str">
        <f t="shared" si="55"/>
        <v>2</v>
      </c>
      <c r="AH374" s="210" t="str">
        <f t="shared" si="56"/>
        <v>2</v>
      </c>
      <c r="AI374" s="210" t="str">
        <f t="shared" si="57"/>
        <v>2</v>
      </c>
      <c r="AJ374" s="210" t="str">
        <f t="shared" si="58"/>
        <v>5</v>
      </c>
      <c r="AK374" s="210" t="str">
        <f t="shared" si="59"/>
        <v>6</v>
      </c>
      <c r="AL374" s="210" t="str">
        <f t="shared" si="60"/>
        <v>3</v>
      </c>
      <c r="AM374" s="210" t="str">
        <f t="shared" si="61"/>
        <v>4</v>
      </c>
      <c r="AN374" s="210" t="str">
        <f t="shared" si="62"/>
        <v>6</v>
      </c>
      <c r="AO374" s="210" t="str">
        <f t="shared" si="63"/>
        <v>1</v>
      </c>
      <c r="AP374" s="210" t="str">
        <f t="shared" si="64"/>
        <v>1</v>
      </c>
      <c r="AQ374" s="210" t="str">
        <f t="shared" si="65"/>
        <v>3</v>
      </c>
      <c r="AR374" s="210" t="str">
        <f t="shared" si="66"/>
        <v>1</v>
      </c>
      <c r="AS374" s="210" t="str">
        <f t="shared" si="67"/>
        <v>8</v>
      </c>
      <c r="AT374" s="210" t="str">
        <f t="shared" si="68"/>
        <v>4</v>
      </c>
      <c r="AU374" s="210" t="str">
        <f t="shared" si="69"/>
        <v>2</v>
      </c>
      <c r="AV374" s="210" t="str">
        <f t="shared" si="70"/>
        <v>2</v>
      </c>
      <c r="AW374" s="210" t="str">
        <f t="shared" si="71"/>
        <v>2</v>
      </c>
      <c r="AX374" s="210" t="str">
        <f t="shared" si="72"/>
        <v>3</v>
      </c>
      <c r="AY374" s="210" t="str">
        <f t="shared" si="73"/>
        <v>2</v>
      </c>
      <c r="AZ374" s="210" t="str">
        <f t="shared" si="74"/>
        <v>3</v>
      </c>
      <c r="BA374" s="210" t="str">
        <f t="shared" si="75"/>
        <v>2</v>
      </c>
      <c r="BB374" s="208"/>
    </row>
    <row r="375" spans="1:54" x14ac:dyDescent="0.2">
      <c r="A375" s="205">
        <v>2023</v>
      </c>
      <c r="B375" s="206" t="s">
        <v>5</v>
      </c>
      <c r="C375" s="206">
        <v>510075</v>
      </c>
      <c r="D375" s="206">
        <v>23832</v>
      </c>
      <c r="E375" s="206">
        <v>26243</v>
      </c>
      <c r="F375" s="206">
        <v>20257</v>
      </c>
      <c r="G375" s="206">
        <v>25101</v>
      </c>
      <c r="H375" s="206">
        <v>48381</v>
      </c>
      <c r="I375" s="206">
        <v>59473</v>
      </c>
      <c r="J375" s="206">
        <v>36347</v>
      </c>
      <c r="K375" s="206">
        <v>42894</v>
      </c>
      <c r="L375" s="206">
        <v>66068</v>
      </c>
      <c r="M375" s="206">
        <v>114365</v>
      </c>
      <c r="N375" s="206">
        <v>115966</v>
      </c>
      <c r="O375" s="206">
        <v>29246</v>
      </c>
      <c r="P375" s="206">
        <v>10095</v>
      </c>
      <c r="Q375" s="206">
        <v>74203</v>
      </c>
      <c r="R375" s="206">
        <v>44843</v>
      </c>
      <c r="S375" s="206">
        <v>22413</v>
      </c>
      <c r="T375" s="206">
        <v>21734</v>
      </c>
      <c r="U375" s="206">
        <v>21593</v>
      </c>
      <c r="V375" s="206">
        <v>32212</v>
      </c>
      <c r="W375" s="206">
        <v>24676</v>
      </c>
      <c r="X375" s="206">
        <v>35095</v>
      </c>
      <c r="Y375" s="206">
        <v>266416</v>
      </c>
      <c r="Z375" s="206">
        <v>1671528</v>
      </c>
      <c r="AC375" s="205">
        <v>2023</v>
      </c>
      <c r="AD375" s="206" t="s">
        <v>5</v>
      </c>
      <c r="AE375" s="210" t="str">
        <f t="shared" si="53"/>
        <v>5</v>
      </c>
      <c r="AF375" s="210" t="str">
        <f t="shared" si="54"/>
        <v>2</v>
      </c>
      <c r="AG375" s="210" t="str">
        <f t="shared" si="55"/>
        <v>2</v>
      </c>
      <c r="AH375" s="210" t="str">
        <f t="shared" si="56"/>
        <v>2</v>
      </c>
      <c r="AI375" s="210" t="str">
        <f t="shared" si="57"/>
        <v>2</v>
      </c>
      <c r="AJ375" s="210" t="str">
        <f t="shared" si="58"/>
        <v>4</v>
      </c>
      <c r="AK375" s="210" t="str">
        <f t="shared" si="59"/>
        <v>5</v>
      </c>
      <c r="AL375" s="210" t="str">
        <f t="shared" si="60"/>
        <v>3</v>
      </c>
      <c r="AM375" s="210" t="str">
        <f t="shared" si="61"/>
        <v>4</v>
      </c>
      <c r="AN375" s="210" t="str">
        <f t="shared" si="62"/>
        <v>6</v>
      </c>
      <c r="AO375" s="210" t="str">
        <f t="shared" si="63"/>
        <v>1</v>
      </c>
      <c r="AP375" s="210" t="str">
        <f t="shared" si="64"/>
        <v>1</v>
      </c>
      <c r="AQ375" s="210" t="str">
        <f t="shared" si="65"/>
        <v>2</v>
      </c>
      <c r="AR375" s="210" t="str">
        <f t="shared" si="66"/>
        <v>1</v>
      </c>
      <c r="AS375" s="210" t="str">
        <f t="shared" si="67"/>
        <v>7</v>
      </c>
      <c r="AT375" s="210" t="str">
        <f t="shared" si="68"/>
        <v>4</v>
      </c>
      <c r="AU375" s="210" t="str">
        <f t="shared" si="69"/>
        <v>2</v>
      </c>
      <c r="AV375" s="210" t="str">
        <f t="shared" si="70"/>
        <v>2</v>
      </c>
      <c r="AW375" s="210" t="str">
        <f t="shared" si="71"/>
        <v>2</v>
      </c>
      <c r="AX375" s="210" t="str">
        <f t="shared" si="72"/>
        <v>3</v>
      </c>
      <c r="AY375" s="210" t="str">
        <f t="shared" si="73"/>
        <v>2</v>
      </c>
      <c r="AZ375" s="210" t="str">
        <f t="shared" si="74"/>
        <v>3</v>
      </c>
      <c r="BA375" s="210" t="str">
        <f t="shared" si="75"/>
        <v>2</v>
      </c>
      <c r="BB375" s="208"/>
    </row>
    <row r="376" spans="1:54" x14ac:dyDescent="0.2">
      <c r="A376" s="205">
        <v>2023</v>
      </c>
      <c r="B376" s="206" t="s">
        <v>6</v>
      </c>
      <c r="C376" s="206">
        <v>527149</v>
      </c>
      <c r="D376" s="206">
        <v>23123</v>
      </c>
      <c r="E376" s="206">
        <v>23243</v>
      </c>
      <c r="F376" s="206">
        <v>19949</v>
      </c>
      <c r="G376" s="206">
        <v>23748</v>
      </c>
      <c r="H376" s="206">
        <v>46719</v>
      </c>
      <c r="I376" s="206">
        <v>50226</v>
      </c>
      <c r="J376" s="206">
        <v>36046</v>
      </c>
      <c r="K376" s="206">
        <v>42576</v>
      </c>
      <c r="L376" s="206">
        <v>62394</v>
      </c>
      <c r="M376" s="206">
        <v>112812</v>
      </c>
      <c r="N376" s="206">
        <v>111357</v>
      </c>
      <c r="O376" s="206">
        <v>27637</v>
      </c>
      <c r="P376" s="206">
        <v>9355</v>
      </c>
      <c r="Q376" s="206">
        <v>69132</v>
      </c>
      <c r="R376" s="206">
        <v>42561</v>
      </c>
      <c r="S376" s="206">
        <v>20054</v>
      </c>
      <c r="T376" s="206">
        <v>20098</v>
      </c>
      <c r="U376" s="206">
        <v>17317</v>
      </c>
      <c r="V376" s="206">
        <v>28290</v>
      </c>
      <c r="W376" s="206">
        <v>21171</v>
      </c>
      <c r="X376" s="206">
        <v>29527</v>
      </c>
      <c r="Y376" s="206">
        <v>274871</v>
      </c>
      <c r="Z376" s="206">
        <v>1639355</v>
      </c>
      <c r="AC376" s="205">
        <v>2023</v>
      </c>
      <c r="AD376" s="206" t="s">
        <v>6</v>
      </c>
      <c r="AE376" s="210" t="str">
        <f t="shared" ref="AE376" si="76">+LEFT(C376,1)</f>
        <v>5</v>
      </c>
      <c r="AF376" s="210" t="str">
        <f t="shared" ref="AF376" si="77">+LEFT(D376,1)</f>
        <v>2</v>
      </c>
      <c r="AG376" s="210" t="str">
        <f t="shared" ref="AG376" si="78">+LEFT(E376,1)</f>
        <v>2</v>
      </c>
      <c r="AH376" s="210" t="str">
        <f t="shared" ref="AH376" si="79">+LEFT(F376,1)</f>
        <v>1</v>
      </c>
      <c r="AI376" s="210" t="str">
        <f t="shared" ref="AI376" si="80">+LEFT(G376,1)</f>
        <v>2</v>
      </c>
      <c r="AJ376" s="210" t="str">
        <f t="shared" ref="AJ376" si="81">+LEFT(H376,1)</f>
        <v>4</v>
      </c>
      <c r="AK376" s="210" t="str">
        <f t="shared" ref="AK376" si="82">+LEFT(I376,1)</f>
        <v>5</v>
      </c>
      <c r="AL376" s="210" t="str">
        <f t="shared" ref="AL376" si="83">+LEFT(J376,1)</f>
        <v>3</v>
      </c>
      <c r="AM376" s="210" t="str">
        <f t="shared" ref="AM376" si="84">+LEFT(K376,1)</f>
        <v>4</v>
      </c>
      <c r="AN376" s="210" t="str">
        <f t="shared" ref="AN376" si="85">+LEFT(L376,1)</f>
        <v>6</v>
      </c>
      <c r="AO376" s="210" t="str">
        <f t="shared" ref="AO376" si="86">+LEFT(M376,1)</f>
        <v>1</v>
      </c>
      <c r="AP376" s="210" t="str">
        <f t="shared" ref="AP376" si="87">+LEFT(N376,1)</f>
        <v>1</v>
      </c>
      <c r="AQ376" s="210" t="str">
        <f t="shared" ref="AQ376" si="88">+LEFT(O376,1)</f>
        <v>2</v>
      </c>
      <c r="AR376" s="210" t="str">
        <f t="shared" ref="AR376" si="89">+LEFT(P376,1)</f>
        <v>9</v>
      </c>
      <c r="AS376" s="210" t="str">
        <f t="shared" ref="AS376" si="90">+LEFT(Q376,1)</f>
        <v>6</v>
      </c>
      <c r="AT376" s="210" t="str">
        <f t="shared" ref="AT376" si="91">+LEFT(R376,1)</f>
        <v>4</v>
      </c>
      <c r="AU376" s="210" t="str">
        <f t="shared" ref="AU376" si="92">+LEFT(S376,1)</f>
        <v>2</v>
      </c>
      <c r="AV376" s="210" t="str">
        <f t="shared" ref="AV376" si="93">+LEFT(T376,1)</f>
        <v>2</v>
      </c>
      <c r="AW376" s="210" t="str">
        <f t="shared" ref="AW376" si="94">+LEFT(U376,1)</f>
        <v>1</v>
      </c>
      <c r="AX376" s="210" t="str">
        <f t="shared" ref="AX376" si="95">+LEFT(V376,1)</f>
        <v>2</v>
      </c>
      <c r="AY376" s="210" t="str">
        <f t="shared" ref="AY376" si="96">+LEFT(W376,1)</f>
        <v>2</v>
      </c>
      <c r="AZ376" s="210" t="str">
        <f t="shared" ref="AZ376" si="97">+LEFT(X376,1)</f>
        <v>2</v>
      </c>
      <c r="BA376" s="210" t="str">
        <f t="shared" ref="BA376" si="98">+LEFT(Y376,1)</f>
        <v>2</v>
      </c>
      <c r="BB376" s="20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DASHBOARD</vt:lpstr>
      <vt:lpstr>CUADRO</vt:lpstr>
      <vt:lpstr>DATOS UR#Bol por Estación</vt:lpstr>
      <vt:lpstr>Est. x Ramal + Datos</vt:lpstr>
      <vt:lpstr>Tarifas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Ralph</cp:lastModifiedBy>
  <dcterms:created xsi:type="dcterms:W3CDTF">2021-03-09T00:01:01Z</dcterms:created>
  <dcterms:modified xsi:type="dcterms:W3CDTF">2023-08-14T18:55:24Z</dcterms:modified>
</cp:coreProperties>
</file>