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E:\Laboratorio\Excel\"/>
    </mc:Choice>
  </mc:AlternateContent>
  <xr:revisionPtr revIDLastSave="0" documentId="8_{4FF3AC69-F4D8-4EF4-9CD9-D264D5835E49}" xr6:coauthVersionLast="47" xr6:coauthVersionMax="47" xr10:uidLastSave="{00000000-0000-0000-0000-000000000000}"/>
  <bookViews>
    <workbookView xWindow="-165" yWindow="1260" windowWidth="15375" windowHeight="7875" firstSheet="4" activeTab="3" xr2:uid="{F3DA9970-715D-4F7F-BEAB-CD9855DE9839}"/>
  </bookViews>
  <sheets>
    <sheet name="Ejemplo" sheetId="1" r:id="rId1"/>
    <sheet name="Ej1" sheetId="2" r:id="rId2"/>
    <sheet name="Ej2" sheetId="3" r:id="rId3"/>
    <sheet name="Ej3" sheetId="4" r:id="rId4"/>
    <sheet name="Ej4" sheetId="5" r:id="rId5"/>
    <sheet name="Ej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E8" i="6"/>
  <c r="C8" i="6"/>
  <c r="I5" i="6"/>
  <c r="I6" i="6"/>
  <c r="I7" i="6"/>
  <c r="I4" i="6"/>
  <c r="H5" i="6"/>
  <c r="H6" i="6"/>
  <c r="H7" i="6"/>
  <c r="H4" i="6"/>
  <c r="F5" i="6"/>
  <c r="F6" i="6"/>
  <c r="F7" i="6"/>
  <c r="F4" i="6"/>
  <c r="B5" i="5"/>
  <c r="B19" i="5"/>
  <c r="C14" i="5"/>
  <c r="D14" i="5"/>
  <c r="E14" i="5"/>
  <c r="C12" i="5"/>
  <c r="D12" i="5"/>
  <c r="E12" i="5"/>
  <c r="B12" i="5"/>
  <c r="C7" i="5"/>
  <c r="D7" i="5"/>
  <c r="E7" i="5"/>
  <c r="B7" i="5"/>
  <c r="B14" i="5" s="1"/>
  <c r="B20" i="5" s="1"/>
  <c r="E6" i="5"/>
  <c r="D6" i="5"/>
  <c r="C6" i="5"/>
  <c r="B6" i="5"/>
  <c r="F6" i="5"/>
  <c r="F7" i="5"/>
  <c r="F5" i="5"/>
  <c r="E5" i="5"/>
  <c r="D5" i="5"/>
  <c r="C5" i="5"/>
  <c r="G5" i="5"/>
  <c r="G6" i="5"/>
  <c r="G7" i="5"/>
  <c r="G14" i="5"/>
  <c r="G9" i="5"/>
  <c r="G10" i="5"/>
  <c r="G11" i="5"/>
  <c r="G4" i="5"/>
  <c r="F11" i="5"/>
  <c r="F10" i="5"/>
  <c r="F4" i="5"/>
  <c r="C5" i="4"/>
  <c r="C6" i="4"/>
  <c r="C7" i="4"/>
  <c r="C8" i="4"/>
  <c r="C9" i="4"/>
  <c r="C4" i="4"/>
  <c r="F3" i="3"/>
  <c r="F4" i="3"/>
  <c r="F5" i="3"/>
  <c r="F6" i="3"/>
  <c r="F7" i="3"/>
  <c r="F8" i="3"/>
  <c r="F9" i="3"/>
  <c r="F10" i="3"/>
  <c r="F11" i="3"/>
  <c r="F2" i="3"/>
  <c r="B14" i="3"/>
  <c r="B13" i="3"/>
  <c r="C9" i="2"/>
  <c r="C11" i="2" s="1"/>
  <c r="D7" i="2"/>
  <c r="E7" i="2" s="1"/>
  <c r="F7" i="2" s="1"/>
  <c r="A16" i="1"/>
  <c r="E16" i="1"/>
  <c r="D16" i="1"/>
  <c r="E14" i="1"/>
  <c r="E15" i="1"/>
  <c r="D15" i="1"/>
  <c r="C8" i="1" a="1"/>
  <c r="C8" i="1" s="1"/>
  <c r="D14" i="1"/>
  <c r="C14" i="1"/>
  <c r="B11" i="1"/>
  <c r="A11" i="1"/>
  <c r="D11" i="1"/>
  <c r="C11" i="1"/>
  <c r="A7" i="1"/>
  <c r="B7" i="1"/>
  <c r="D4" i="4" l="1"/>
  <c r="E4" i="4" s="1"/>
  <c r="D9" i="4"/>
  <c r="E9" i="4" s="1"/>
  <c r="D8" i="4"/>
  <c r="E8" i="4" s="1"/>
  <c r="D7" i="4"/>
  <c r="E7" i="4" s="1"/>
  <c r="D6" i="4"/>
  <c r="E6" i="4" s="1"/>
  <c r="D5" i="4"/>
  <c r="E5" i="4" s="1"/>
  <c r="E9" i="2"/>
  <c r="E11" i="2" s="1"/>
  <c r="F9" i="2"/>
  <c r="F11" i="2" s="1"/>
  <c r="D9" i="2"/>
  <c r="D11" i="2" s="1"/>
  <c r="G7" i="2"/>
  <c r="B14" i="1"/>
  <c r="A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<sst xmlns="http://schemas.openxmlformats.org/spreadsheetml/2006/main" count="97" uniqueCount="96">
  <si>
    <t>Nombre</t>
  </si>
  <si>
    <t>Apellido</t>
  </si>
  <si>
    <t>Nota</t>
  </si>
  <si>
    <t>Guadalupe</t>
  </si>
  <si>
    <t>Ledesma</t>
  </si>
  <si>
    <t>Constanza</t>
  </si>
  <si>
    <t>Guevara</t>
  </si>
  <si>
    <t>Matias</t>
  </si>
  <si>
    <t>Ithurralde</t>
  </si>
  <si>
    <t>ContarA:</t>
  </si>
  <si>
    <t>Contar:</t>
  </si>
  <si>
    <t>Concatenar:</t>
  </si>
  <si>
    <t>Max:</t>
  </si>
  <si>
    <t>Min:</t>
  </si>
  <si>
    <t>Suma Si:</t>
  </si>
  <si>
    <t>Promedio:</t>
  </si>
  <si>
    <t>Si:</t>
  </si>
  <si>
    <t>Si(Y):</t>
  </si>
  <si>
    <t>Contar.Si:</t>
  </si>
  <si>
    <t>Izq:</t>
  </si>
  <si>
    <t>Der:</t>
  </si>
  <si>
    <t>Aleatorio.Entre:</t>
  </si>
  <si>
    <t>PRESUPUESTO DE VENTAS</t>
  </si>
  <si>
    <t>MAYO</t>
  </si>
  <si>
    <t xml:space="preserve">JUNIO </t>
  </si>
  <si>
    <t>JULIO</t>
  </si>
  <si>
    <t>AGOSTO</t>
  </si>
  <si>
    <t>TOTAL</t>
  </si>
  <si>
    <t>COEF. DE INFLACION</t>
  </si>
  <si>
    <t>VENTAS</t>
  </si>
  <si>
    <t>COSTO</t>
  </si>
  <si>
    <t>MARGEN</t>
  </si>
  <si>
    <t>Nombre y Apellido</t>
  </si>
  <si>
    <t>Altura</t>
  </si>
  <si>
    <t>Fecha Nacimiento</t>
  </si>
  <si>
    <t>Sueldo</t>
  </si>
  <si>
    <t>Premio</t>
  </si>
  <si>
    <t>Sueldo Total</t>
  </si>
  <si>
    <t>Sofía García</t>
  </si>
  <si>
    <t>Diego Martínez</t>
  </si>
  <si>
    <t>Valentina Ruiz</t>
  </si>
  <si>
    <t>Juan Pérez</t>
  </si>
  <si>
    <t>Camila Valentina Torres</t>
  </si>
  <si>
    <t>Andres López</t>
  </si>
  <si>
    <t>Natalia Gómez</t>
  </si>
  <si>
    <t>Mateo Castro</t>
  </si>
  <si>
    <t>Isabella Ortiz</t>
  </si>
  <si>
    <t>David Ramírez</t>
  </si>
  <si>
    <t>Promedio alturas:</t>
  </si>
  <si>
    <t>Altura maxima:</t>
  </si>
  <si>
    <t>IMPRENTA Y LIBRERÍA "LUIS"</t>
  </si>
  <si>
    <t>Titulo</t>
  </si>
  <si>
    <t>Paginas</t>
  </si>
  <si>
    <t xml:space="preserve">Costo por pagina </t>
  </si>
  <si>
    <t>Ganancia</t>
  </si>
  <si>
    <t>Precio</t>
  </si>
  <si>
    <t>Todos teníamos veinte años</t>
  </si>
  <si>
    <t>Retrato de un pescador</t>
  </si>
  <si>
    <t>Entrevista</t>
  </si>
  <si>
    <t>Opiniones de un payaso</t>
  </si>
  <si>
    <t>El pan del día</t>
  </si>
  <si>
    <t>Como estar bien</t>
  </si>
  <si>
    <t>La Castellana S.A.</t>
  </si>
  <si>
    <t>Trimestre 1</t>
  </si>
  <si>
    <t>Trimestre 2</t>
  </si>
  <si>
    <t>Trimestre 3</t>
  </si>
  <si>
    <t>Trimestre 4</t>
  </si>
  <si>
    <t>Total Anual</t>
  </si>
  <si>
    <t>Promedio Anual</t>
  </si>
  <si>
    <t>Unidades Vendidas</t>
  </si>
  <si>
    <t>Ingresos por ventas</t>
  </si>
  <si>
    <t>Costo de las ventas</t>
  </si>
  <si>
    <t>Margen bruto</t>
  </si>
  <si>
    <t>Personal ventas</t>
  </si>
  <si>
    <t>Publicidad</t>
  </si>
  <si>
    <t>Costos fijos</t>
  </si>
  <si>
    <t>Costo total</t>
  </si>
  <si>
    <t>Beneficio neto</t>
  </si>
  <si>
    <t>Precio del Producto</t>
  </si>
  <si>
    <t>Costo del producto</t>
  </si>
  <si>
    <t>Mayor importe de costos fijos</t>
  </si>
  <si>
    <t>Mayor beneficio neto</t>
  </si>
  <si>
    <t>STOCK DE ARTÍCULOS</t>
  </si>
  <si>
    <t>Código</t>
  </si>
  <si>
    <t xml:space="preserve">Descripción </t>
  </si>
  <si>
    <t>Dep. A</t>
  </si>
  <si>
    <t>Dep. B</t>
  </si>
  <si>
    <t>Dep. C</t>
  </si>
  <si>
    <t>Total</t>
  </si>
  <si>
    <t>Mínimo</t>
  </si>
  <si>
    <t>Comprar</t>
  </si>
  <si>
    <t>Promedio</t>
  </si>
  <si>
    <t>Arandela</t>
  </si>
  <si>
    <t>Tuerca</t>
  </si>
  <si>
    <t>Tornillo</t>
  </si>
  <si>
    <t>Tenaza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</si>
</sst>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5" formatCode="_-&quot;$&quot;\ * #,##0.00_-;\-&quot;$&quot;\ * #,##0.00_-;_-&quot;$&quot;\ * &quot;-&quot;??_-;_-@_-"/>
    <numFmt numFmtId="166" formatCode="dd/mm/yyyy;@"/>
    <numFmt numFmtId="167" formatCode="&quot;$&quot;\ #,##0.00"/>
    <numFmt numFmtId="168" formatCode="_-[$$-409]* #,##0.00_ ;_-[$$-409]* \-#,##0.00\ ;_-[$$-409]* &quot;-&quot;??_ ;_-@_ "/>
    <numFmt numFmtId="171" formatCode="_-[$$-409]* #,##0_ ;_-[$$-409]* \-#,##0\ ;_-[$$-409]* &quot;-&quot;??_ ;_-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Batang"/>
    </font>
    <font>
      <sz val="11"/>
      <color theme="1"/>
      <name val="Batang"/>
    </font>
    <font>
      <u/>
      <sz val="18"/>
      <color theme="1"/>
      <name val="Angsana New"/>
    </font>
    <font>
      <sz val="18"/>
      <color theme="1"/>
      <name val="Angsana New"/>
    </font>
    <font>
      <b/>
      <sz val="18"/>
      <color theme="1"/>
      <name val="Angsana New"/>
    </font>
    <font>
      <u val="double"/>
      <sz val="11"/>
      <color theme="1"/>
      <name val="Calibri"/>
      <family val="2"/>
      <scheme val="minor"/>
    </font>
    <font>
      <i/>
      <u/>
      <sz val="16"/>
      <color theme="1"/>
      <name val="Times New Roman"/>
    </font>
    <font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FFD"/>
        <bgColor indexed="64"/>
      </patternFill>
    </fill>
    <fill>
      <patternFill patternType="solid">
        <fgColor rgb="FF9EBEFF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2"/>
      </bottom>
      <diagonal/>
    </border>
    <border>
      <left style="medium">
        <color auto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2"/>
      </bottom>
      <diagonal/>
    </border>
    <border>
      <left style="medium">
        <color theme="2"/>
      </left>
      <right style="medium">
        <color theme="1"/>
      </right>
      <top style="medium">
        <color theme="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C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4" tint="-0.89999084444715716"/>
      </left>
      <right style="medium">
        <color theme="4" tint="-0.89999084444715716"/>
      </right>
      <top style="medium">
        <color theme="4" tint="-0.89999084444715716"/>
      </top>
      <bottom style="medium">
        <color theme="4" tint="-0.89999084444715716"/>
      </bottom>
      <diagonal/>
    </border>
    <border>
      <left style="medium">
        <color theme="4" tint="-0.89999084444715716"/>
      </left>
      <right style="medium">
        <color theme="4" tint="-0.89999084444715716"/>
      </right>
      <top style="medium">
        <color theme="4" tint="-0.89999084444715716"/>
      </top>
      <bottom/>
      <diagonal/>
    </border>
    <border>
      <left style="medium">
        <color theme="4" tint="-0.89999084444715716"/>
      </left>
      <right style="medium">
        <color theme="4" tint="-0.89999084444715716"/>
      </right>
      <top/>
      <bottom style="medium">
        <color theme="4" tint="-0.89999084444715716"/>
      </bottom>
      <diagonal/>
    </border>
    <border>
      <left style="medium">
        <color theme="4" tint="-0.89999084444715716"/>
      </left>
      <right/>
      <top style="medium">
        <color theme="4" tint="-0.89999084444715716"/>
      </top>
      <bottom/>
      <diagonal/>
    </border>
    <border>
      <left style="medium">
        <color theme="4" tint="-0.89999084444715716"/>
      </left>
      <right/>
      <top style="medium">
        <color theme="4" tint="-0.89999084444715716"/>
      </top>
      <bottom style="medium">
        <color theme="4" tint="-0.89999084444715716"/>
      </bottom>
      <diagonal/>
    </border>
    <border>
      <left style="medium">
        <color theme="4" tint="-0.89999084444715716"/>
      </left>
      <right/>
      <top/>
      <bottom style="medium">
        <color theme="4" tint="-0.89999084444715716"/>
      </bottom>
      <diagonal/>
    </border>
    <border>
      <left style="medium">
        <color theme="4" tint="-0.89999084444715716"/>
      </left>
      <right/>
      <top/>
      <bottom/>
      <diagonal/>
    </border>
    <border>
      <left/>
      <right/>
      <top/>
      <bottom style="medium">
        <color theme="4" tint="-0.89999084444715716"/>
      </bottom>
      <diagonal/>
    </border>
    <border>
      <left/>
      <right/>
      <top style="medium">
        <color theme="4" tint="-0.89999084444715716"/>
      </top>
      <bottom style="medium">
        <color theme="4" tint="-0.89999084444715716"/>
      </bottom>
      <diagonal/>
    </border>
    <border>
      <left style="medium">
        <color theme="4" tint="-0.89999084444715716"/>
      </left>
      <right style="medium">
        <color theme="4" tint="-0.89999084444715716"/>
      </right>
      <top/>
      <bottom/>
      <diagonal/>
    </border>
    <border>
      <left/>
      <right style="medium">
        <color theme="4" tint="-0.89999084444715716"/>
      </right>
      <top style="medium">
        <color theme="4" tint="-0.89999084444715716"/>
      </top>
      <bottom style="medium">
        <color theme="4" tint="-0.89999084444715716"/>
      </bottom>
      <diagonal/>
    </border>
    <border>
      <left/>
      <right style="medium">
        <color theme="4" tint="-0.89999084444715716"/>
      </right>
      <top/>
      <bottom style="medium">
        <color theme="4" tint="-0.89999084444715716"/>
      </bottom>
      <diagonal/>
    </border>
    <border>
      <left/>
      <right style="medium">
        <color theme="4" tint="-0.89999084444715716"/>
      </right>
      <top/>
      <bottom/>
      <diagonal/>
    </border>
    <border>
      <left/>
      <right style="medium">
        <color theme="4" tint="-0.89999084444715716"/>
      </right>
      <top style="medium">
        <color theme="4" tint="-0.89999084444715716"/>
      </top>
      <bottom/>
      <diagonal/>
    </border>
    <border>
      <left/>
      <right/>
      <top style="medium">
        <color theme="4" tint="-0.89999084444715716"/>
      </top>
      <bottom/>
      <diagonal/>
    </border>
    <border>
      <left style="thin">
        <color theme="4" tint="-0.89999084444715716"/>
      </left>
      <right/>
      <top style="thin">
        <color theme="4" tint="-0.89999084444715716"/>
      </top>
      <bottom style="thin">
        <color theme="4" tint="-0.89999084444715716"/>
      </bottom>
      <diagonal/>
    </border>
    <border>
      <left/>
      <right/>
      <top style="thin">
        <color theme="4" tint="-0.89999084444715716"/>
      </top>
      <bottom style="thin">
        <color theme="4" tint="-0.89999084444715716"/>
      </bottom>
      <diagonal/>
    </border>
    <border>
      <left style="thin">
        <color theme="4" tint="-0.89999084444715716"/>
      </left>
      <right style="thin">
        <color theme="4" tint="-0.89999084444715716"/>
      </right>
      <top style="thin">
        <color theme="4" tint="-0.89999084444715716"/>
      </top>
      <bottom style="thin">
        <color theme="4" tint="-0.89999084444715716"/>
      </bottom>
      <diagonal/>
    </border>
    <border>
      <left style="thin">
        <color theme="4" tint="-0.89999084444715716"/>
      </left>
      <right/>
      <top style="thin">
        <color theme="4" tint="-0.89999084444715716"/>
      </top>
      <bottom/>
      <diagonal/>
    </border>
    <border>
      <left/>
      <right/>
      <top style="thin">
        <color theme="4" tint="-0.89999084444715716"/>
      </top>
      <bottom/>
      <diagonal/>
    </border>
    <border>
      <left/>
      <right style="thin">
        <color theme="4" tint="-0.89999084444715716"/>
      </right>
      <top style="thin">
        <color theme="4" tint="-0.89999084444715716"/>
      </top>
      <bottom/>
      <diagonal/>
    </border>
    <border>
      <left style="thin">
        <color theme="4" tint="-0.89999084444715716"/>
      </left>
      <right/>
      <top/>
      <bottom/>
      <diagonal/>
    </border>
    <border>
      <left/>
      <right style="thin">
        <color theme="4" tint="-0.89999084444715716"/>
      </right>
      <top/>
      <bottom/>
      <diagonal/>
    </border>
    <border>
      <left style="thin">
        <color theme="4" tint="-0.89999084444715716"/>
      </left>
      <right/>
      <top/>
      <bottom style="thin">
        <color theme="4" tint="-0.89999084444715716"/>
      </bottom>
      <diagonal/>
    </border>
    <border>
      <left/>
      <right/>
      <top/>
      <bottom style="thin">
        <color theme="4" tint="-0.89999084444715716"/>
      </bottom>
      <diagonal/>
    </border>
    <border>
      <left/>
      <right style="thin">
        <color theme="4" tint="-0.89999084444715716"/>
      </right>
      <top/>
      <bottom style="thin">
        <color theme="4" tint="-0.89999084444715716"/>
      </bottom>
      <diagonal/>
    </border>
    <border>
      <left style="thin">
        <color theme="4" tint="-0.89999084444715716"/>
      </left>
      <right style="thin">
        <color theme="4" tint="-0.89999084444715716"/>
      </right>
      <top/>
      <bottom style="thin">
        <color theme="4" tint="-0.89999084444715716"/>
      </bottom>
      <diagonal/>
    </border>
    <border>
      <left style="thin">
        <color theme="4" tint="-0.89999084444715716"/>
      </left>
      <right style="thin">
        <color theme="4" tint="-0.89999084444715716"/>
      </right>
      <top style="thin">
        <color theme="4" tint="-0.89999084444715716"/>
      </top>
      <bottom/>
      <diagonal/>
    </border>
    <border>
      <left style="double">
        <color theme="4" tint="-0.89999084444715716"/>
      </left>
      <right style="thin">
        <color theme="4" tint="-0.89999084444715716"/>
      </right>
      <top style="double">
        <color theme="4" tint="-0.89999084444715716"/>
      </top>
      <bottom style="double">
        <color theme="4" tint="-0.89999084444715716"/>
      </bottom>
      <diagonal/>
    </border>
    <border>
      <left/>
      <right/>
      <top style="double">
        <color theme="4" tint="-0.89999084444715716"/>
      </top>
      <bottom style="double">
        <color theme="4" tint="-0.89999084444715716"/>
      </bottom>
      <diagonal/>
    </border>
    <border>
      <left style="thin">
        <color theme="4" tint="-0.89999084444715716"/>
      </left>
      <right/>
      <top style="double">
        <color theme="4" tint="-0.89999084444715716"/>
      </top>
      <bottom style="double">
        <color theme="4" tint="-0.89999084444715716"/>
      </bottom>
      <diagonal/>
    </border>
    <border>
      <left style="thin">
        <color theme="4" tint="-0.89999084444715716"/>
      </left>
      <right style="double">
        <color theme="4" tint="-0.89999084444715716"/>
      </right>
      <top style="double">
        <color theme="4" tint="-0.89999084444715716"/>
      </top>
      <bottom style="double">
        <color theme="4" tint="-0.89999084444715716"/>
      </bottom>
      <diagonal/>
    </border>
    <border>
      <left style="thin">
        <color theme="4" tint="-0.89999084444715716"/>
      </left>
      <right/>
      <top style="thin">
        <color theme="4" tint="-0.89999084444715716"/>
      </top>
      <bottom style="double">
        <color theme="4" tint="-0.89999084444715716"/>
      </bottom>
      <diagonal/>
    </border>
    <border>
      <left style="thin">
        <color theme="4" tint="-0.89999084444715716"/>
      </left>
      <right style="thin">
        <color theme="4" tint="-0.89999084444715716"/>
      </right>
      <top style="thin">
        <color theme="4" tint="-0.89999084444715716"/>
      </top>
      <bottom style="double">
        <color theme="4" tint="-0.89999084444715716"/>
      </bottom>
      <diagonal/>
    </border>
    <border>
      <left/>
      <right style="thin">
        <color theme="4" tint="-0.89999084444715716"/>
      </right>
      <top style="thin">
        <color theme="4" tint="-0.89999084444715716"/>
      </top>
      <bottom style="double">
        <color theme="4" tint="-0.8999908444471571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2" fillId="0" borderId="11" xfId="0" applyFont="1" applyBorder="1"/>
    <xf numFmtId="2" fontId="0" fillId="0" borderId="3" xfId="0" applyNumberFormat="1" applyBorder="1"/>
    <xf numFmtId="0" fontId="0" fillId="0" borderId="12" xfId="0" applyBorder="1"/>
    <xf numFmtId="0" fontId="2" fillId="0" borderId="3" xfId="0" applyFont="1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0" fillId="0" borderId="17" xfId="0" applyBorder="1"/>
    <xf numFmtId="0" fontId="0" fillId="0" borderId="0" xfId="0" applyBorder="1"/>
    <xf numFmtId="0" fontId="0" fillId="0" borderId="0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28" xfId="0" applyFont="1" applyBorder="1"/>
    <xf numFmtId="0" fontId="5" fillId="0" borderId="29" xfId="0" applyFont="1" applyBorder="1"/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23" xfId="0" applyFont="1" applyBorder="1"/>
    <xf numFmtId="0" fontId="5" fillId="0" borderId="33" xfId="0" applyFont="1" applyBorder="1"/>
    <xf numFmtId="0" fontId="5" fillId="0" borderId="25" xfId="0" applyFont="1" applyBorder="1"/>
    <xf numFmtId="0" fontId="5" fillId="0" borderId="21" xfId="0" applyFont="1" applyBorder="1"/>
    <xf numFmtId="0" fontId="5" fillId="0" borderId="34" xfId="0" applyFont="1" applyBorder="1"/>
    <xf numFmtId="0" fontId="5" fillId="0" borderId="19" xfId="0" applyFont="1" applyBorder="1"/>
    <xf numFmtId="0" fontId="5" fillId="0" borderId="26" xfId="0" applyFont="1" applyBorder="1"/>
    <xf numFmtId="0" fontId="5" fillId="0" borderId="22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7" xfId="0" applyFont="1" applyBorder="1"/>
    <xf numFmtId="0" fontId="5" fillId="0" borderId="35" xfId="0" applyFont="1" applyBorder="1"/>
    <xf numFmtId="168" fontId="5" fillId="0" borderId="22" xfId="0" applyNumberFormat="1" applyFont="1" applyBorder="1"/>
    <xf numFmtId="168" fontId="5" fillId="0" borderId="18" xfId="0" applyNumberFormat="1" applyFont="1" applyBorder="1"/>
    <xf numFmtId="168" fontId="5" fillId="0" borderId="19" xfId="0" applyNumberFormat="1" applyFont="1" applyBorder="1"/>
    <xf numFmtId="9" fontId="5" fillId="0" borderId="18" xfId="0" applyNumberFormat="1" applyFont="1" applyBorder="1"/>
    <xf numFmtId="9" fontId="5" fillId="0" borderId="19" xfId="0" applyNumberFormat="1" applyFont="1" applyBorder="1"/>
    <xf numFmtId="168" fontId="5" fillId="0" borderId="33" xfId="0" applyNumberFormat="1" applyFont="1" applyBorder="1"/>
    <xf numFmtId="2" fontId="0" fillId="5" borderId="39" xfId="1" applyNumberFormat="1" applyFont="1" applyFill="1" applyBorder="1" applyAlignment="1">
      <alignment horizontal="left"/>
    </xf>
    <xf numFmtId="2" fontId="0" fillId="5" borderId="43" xfId="1" applyNumberFormat="1" applyFont="1" applyFill="1" applyBorder="1" applyAlignment="1">
      <alignment horizontal="left"/>
    </xf>
    <xf numFmtId="2" fontId="0" fillId="5" borderId="44" xfId="1" applyNumberFormat="1" applyFont="1" applyFill="1" applyBorder="1" applyAlignment="1">
      <alignment horizontal="left"/>
    </xf>
    <xf numFmtId="165" fontId="0" fillId="5" borderId="47" xfId="2" applyFont="1" applyFill="1" applyBorder="1"/>
    <xf numFmtId="165" fontId="0" fillId="5" borderId="48" xfId="2" applyFont="1" applyFill="1" applyBorder="1"/>
    <xf numFmtId="165" fontId="0" fillId="5" borderId="46" xfId="2" applyFont="1" applyFill="1" applyBorder="1"/>
    <xf numFmtId="2" fontId="0" fillId="5" borderId="46" xfId="1" applyNumberFormat="1" applyFont="1" applyFill="1" applyBorder="1" applyAlignment="1">
      <alignment horizontal="left"/>
    </xf>
    <xf numFmtId="2" fontId="0" fillId="5" borderId="48" xfId="1" applyNumberFormat="1" applyFont="1" applyFill="1" applyBorder="1" applyAlignment="1">
      <alignment horizontal="left"/>
    </xf>
    <xf numFmtId="2" fontId="0" fillId="5" borderId="49" xfId="1" applyNumberFormat="1" applyFont="1" applyFill="1" applyBorder="1" applyAlignment="1">
      <alignment horizontal="left"/>
    </xf>
    <xf numFmtId="165" fontId="0" fillId="5" borderId="49" xfId="2" applyFont="1" applyFill="1" applyBorder="1"/>
    <xf numFmtId="0" fontId="0" fillId="2" borderId="40" xfId="0" applyFill="1" applyBorder="1" applyAlignment="1">
      <alignment horizontal="center"/>
    </xf>
    <xf numFmtId="2" fontId="0" fillId="3" borderId="36" xfId="0" applyNumberFormat="1" applyFill="1" applyBorder="1"/>
    <xf numFmtId="0" fontId="0" fillId="2" borderId="41" xfId="0" applyFill="1" applyBorder="1" applyAlignment="1">
      <alignment horizontal="center"/>
    </xf>
    <xf numFmtId="2" fontId="0" fillId="3" borderId="38" xfId="0" applyNumberFormat="1" applyFill="1" applyBorder="1"/>
    <xf numFmtId="0" fontId="0" fillId="6" borderId="39" xfId="0" applyFont="1" applyFill="1" applyBorder="1" applyAlignment="1">
      <alignment horizontal="center"/>
    </xf>
    <xf numFmtId="0" fontId="0" fillId="6" borderId="39" xfId="0" applyFont="1" applyFill="1" applyBorder="1" applyAlignment="1">
      <alignment horizontal="center" vertical="center"/>
    </xf>
    <xf numFmtId="0" fontId="0" fillId="6" borderId="40" xfId="0" applyFont="1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0" fillId="6" borderId="46" xfId="0" applyFont="1" applyFill="1" applyBorder="1" applyAlignment="1">
      <alignment horizontal="center" vertical="center"/>
    </xf>
    <xf numFmtId="0" fontId="0" fillId="5" borderId="40" xfId="0" applyFont="1" applyFill="1" applyBorder="1" applyAlignment="1">
      <alignment horizontal="center"/>
    </xf>
    <xf numFmtId="166" fontId="0" fillId="5" borderId="41" xfId="0" applyNumberFormat="1" applyFont="1" applyFill="1" applyBorder="1" applyAlignment="1">
      <alignment horizontal="left" vertical="center"/>
    </xf>
    <xf numFmtId="167" fontId="0" fillId="5" borderId="41" xfId="0" applyNumberFormat="1" applyFont="1" applyFill="1" applyBorder="1" applyAlignment="1">
      <alignment horizontal="left"/>
    </xf>
    <xf numFmtId="10" fontId="0" fillId="5" borderId="38" xfId="0" applyNumberFormat="1" applyFont="1" applyFill="1" applyBorder="1" applyAlignment="1">
      <alignment horizontal="center"/>
    </xf>
    <xf numFmtId="0" fontId="0" fillId="5" borderId="42" xfId="0" applyFont="1" applyFill="1" applyBorder="1" applyAlignment="1">
      <alignment horizontal="center"/>
    </xf>
    <xf numFmtId="166" fontId="0" fillId="5" borderId="42" xfId="0" applyNumberFormat="1" applyFont="1" applyFill="1" applyBorder="1" applyAlignment="1">
      <alignment horizontal="left" vertical="center"/>
    </xf>
    <xf numFmtId="167" fontId="0" fillId="5" borderId="42" xfId="0" applyNumberFormat="1" applyFont="1" applyFill="1" applyBorder="1" applyAlignment="1">
      <alignment horizontal="left"/>
    </xf>
    <xf numFmtId="10" fontId="0" fillId="5" borderId="45" xfId="0" applyNumberFormat="1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166" fontId="0" fillId="5" borderId="40" xfId="0" applyNumberFormat="1" applyFont="1" applyFill="1" applyBorder="1" applyAlignment="1">
      <alignment horizontal="left" vertical="center"/>
    </xf>
    <xf numFmtId="167" fontId="0" fillId="5" borderId="40" xfId="0" applyNumberFormat="1" applyFont="1" applyFill="1" applyBorder="1" applyAlignment="1">
      <alignment horizontal="left"/>
    </xf>
    <xf numFmtId="10" fontId="0" fillId="5" borderId="36" xfId="0" applyNumberFormat="1" applyFont="1" applyFill="1" applyBorder="1" applyAlignment="1">
      <alignment horizontal="center"/>
    </xf>
    <xf numFmtId="0" fontId="0" fillId="5" borderId="45" xfId="0" applyFont="1" applyFill="1" applyBorder="1" applyAlignment="1">
      <alignment horizontal="center"/>
    </xf>
    <xf numFmtId="166" fontId="0" fillId="5" borderId="0" xfId="0" applyNumberFormat="1" applyFont="1" applyFill="1" applyBorder="1" applyAlignment="1">
      <alignment horizontal="left" vertical="center"/>
    </xf>
    <xf numFmtId="0" fontId="0" fillId="5" borderId="37" xfId="0" applyFont="1" applyFill="1" applyBorder="1" applyAlignment="1">
      <alignment horizontal="center"/>
    </xf>
    <xf numFmtId="166" fontId="0" fillId="5" borderId="50" xfId="0" applyNumberFormat="1" applyFont="1" applyFill="1" applyBorder="1" applyAlignment="1">
      <alignment horizontal="left" vertical="center"/>
    </xf>
    <xf numFmtId="167" fontId="0" fillId="5" borderId="39" xfId="0" applyNumberFormat="1" applyFont="1" applyFill="1" applyBorder="1" applyAlignment="1">
      <alignment horizontal="left"/>
    </xf>
    <xf numFmtId="10" fontId="0" fillId="5" borderId="37" xfId="0" applyNumberFormat="1" applyFont="1" applyFill="1" applyBorder="1" applyAlignment="1">
      <alignment horizontal="center"/>
    </xf>
    <xf numFmtId="166" fontId="0" fillId="5" borderId="44" xfId="0" applyNumberFormat="1" applyFont="1" applyFill="1" applyBorder="1" applyAlignment="1">
      <alignment horizontal="left" vertical="center"/>
    </xf>
    <xf numFmtId="0" fontId="0" fillId="5" borderId="3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4" borderId="16" xfId="0" applyFont="1" applyFill="1" applyBorder="1"/>
    <xf numFmtId="0" fontId="6" fillId="4" borderId="16" xfId="0" applyFont="1" applyFill="1" applyBorder="1" applyAlignment="1">
      <alignment horizontal="center" vertical="center"/>
    </xf>
    <xf numFmtId="165" fontId="7" fillId="4" borderId="16" xfId="2" applyFont="1" applyFill="1" applyBorder="1"/>
    <xf numFmtId="0" fontId="7" fillId="4" borderId="16" xfId="0" applyFont="1" applyFill="1" applyBorder="1" applyAlignment="1">
      <alignment vertical="top"/>
    </xf>
    <xf numFmtId="0" fontId="0" fillId="0" borderId="0" xfId="0" applyFont="1"/>
    <xf numFmtId="0" fontId="0" fillId="4" borderId="0" xfId="0" applyFont="1" applyFill="1"/>
    <xf numFmtId="0" fontId="7" fillId="0" borderId="54" xfId="0" applyFont="1" applyBorder="1" applyAlignment="1">
      <alignment vertical="top"/>
    </xf>
    <xf numFmtId="0" fontId="7" fillId="0" borderId="55" xfId="0" applyFont="1" applyBorder="1" applyAlignment="1">
      <alignment vertical="top"/>
    </xf>
    <xf numFmtId="0" fontId="7" fillId="0" borderId="56" xfId="0" applyFont="1" applyBorder="1" applyAlignment="1">
      <alignment vertical="top"/>
    </xf>
    <xf numFmtId="0" fontId="7" fillId="0" borderId="57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58" xfId="0" applyFont="1" applyBorder="1" applyAlignment="1">
      <alignment vertical="top"/>
    </xf>
    <xf numFmtId="0" fontId="7" fillId="0" borderId="59" xfId="0" applyFont="1" applyBorder="1" applyAlignment="1">
      <alignment horizontal="center" vertical="center"/>
    </xf>
    <xf numFmtId="0" fontId="7" fillId="0" borderId="62" xfId="0" applyFont="1" applyBorder="1"/>
    <xf numFmtId="0" fontId="7" fillId="0" borderId="5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/>
    <xf numFmtId="0" fontId="0" fillId="0" borderId="54" xfId="0" applyBorder="1"/>
    <xf numFmtId="0" fontId="7" fillId="0" borderId="54" xfId="0" applyFont="1" applyBorder="1"/>
    <xf numFmtId="0" fontId="7" fillId="0" borderId="51" xfId="0" applyFont="1" applyBorder="1"/>
    <xf numFmtId="0" fontId="7" fillId="0" borderId="59" xfId="0" applyFont="1" applyBorder="1"/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0" borderId="64" xfId="0" applyFont="1" applyBorder="1"/>
    <xf numFmtId="0" fontId="9" fillId="0" borderId="0" xfId="0" applyFont="1"/>
    <xf numFmtId="168" fontId="7" fillId="0" borderId="59" xfId="0" applyNumberFormat="1" applyFont="1" applyBorder="1"/>
    <xf numFmtId="168" fontId="7" fillId="0" borderId="62" xfId="0" applyNumberFormat="1" applyFont="1" applyBorder="1"/>
    <xf numFmtId="168" fontId="7" fillId="0" borderId="57" xfId="0" applyNumberFormat="1" applyFont="1" applyBorder="1"/>
    <xf numFmtId="168" fontId="7" fillId="0" borderId="54" xfId="0" applyNumberFormat="1" applyFont="1" applyBorder="1"/>
    <xf numFmtId="168" fontId="7" fillId="0" borderId="51" xfId="0" applyNumberFormat="1" applyFont="1" applyBorder="1"/>
    <xf numFmtId="168" fontId="7" fillId="0" borderId="63" xfId="0" applyNumberFormat="1" applyFont="1" applyBorder="1"/>
    <xf numFmtId="168" fontId="7" fillId="0" borderId="54" xfId="2" applyNumberFormat="1" applyFont="1" applyBorder="1"/>
    <xf numFmtId="168" fontId="7" fillId="0" borderId="53" xfId="0" applyNumberFormat="1" applyFont="1" applyBorder="1"/>
    <xf numFmtId="171" fontId="7" fillId="0" borderId="59" xfId="2" applyNumberFormat="1" applyFont="1" applyBorder="1"/>
    <xf numFmtId="171" fontId="7" fillId="0" borderId="57" xfId="2" applyNumberFormat="1" applyFont="1" applyBorder="1"/>
    <xf numFmtId="171" fontId="7" fillId="0" borderId="54" xfId="0" applyNumberFormat="1" applyFont="1" applyBorder="1"/>
    <xf numFmtId="171" fontId="7" fillId="0" borderId="51" xfId="0" applyNumberFormat="1" applyFont="1" applyBorder="1"/>
    <xf numFmtId="171" fontId="7" fillId="0" borderId="57" xfId="0" applyNumberFormat="1" applyFont="1" applyBorder="1"/>
    <xf numFmtId="171" fontId="7" fillId="0" borderId="59" xfId="0" applyNumberFormat="1" applyFont="1" applyBorder="1"/>
    <xf numFmtId="1" fontId="7" fillId="0" borderId="62" xfId="0" applyNumberFormat="1" applyFont="1" applyBorder="1"/>
    <xf numFmtId="171" fontId="7" fillId="0" borderId="62" xfId="0" applyNumberFormat="1" applyFont="1" applyBorder="1"/>
    <xf numFmtId="171" fontId="7" fillId="0" borderId="59" xfId="0" applyNumberFormat="1" applyFont="1" applyBorder="1" applyAlignment="1">
      <alignment horizontal="left"/>
    </xf>
    <xf numFmtId="171" fontId="7" fillId="0" borderId="62" xfId="0" applyNumberFormat="1" applyFont="1" applyBorder="1" applyAlignment="1">
      <alignment horizontal="left"/>
    </xf>
    <xf numFmtId="171" fontId="7" fillId="0" borderId="57" xfId="0" applyNumberFormat="1" applyFont="1" applyBorder="1" applyAlignment="1">
      <alignment horizontal="left"/>
    </xf>
    <xf numFmtId="171" fontId="7" fillId="0" borderId="53" xfId="0" applyNumberFormat="1" applyFont="1" applyBorder="1" applyAlignment="1">
      <alignment horizontal="left"/>
    </xf>
    <xf numFmtId="171" fontId="7" fillId="0" borderId="0" xfId="0" applyNumberFormat="1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51" xfId="0" applyFont="1" applyBorder="1"/>
    <xf numFmtId="0" fontId="11" fillId="0" borderId="53" xfId="0" applyFont="1" applyBorder="1"/>
    <xf numFmtId="0" fontId="11" fillId="0" borderId="59" xfId="0" applyFont="1" applyBorder="1"/>
    <xf numFmtId="0" fontId="11" fillId="0" borderId="62" xfId="0" applyFont="1" applyBorder="1"/>
    <xf numFmtId="0" fontId="11" fillId="0" borderId="68" xfId="0" applyFont="1" applyBorder="1" applyAlignment="1">
      <alignment horizontal="center"/>
    </xf>
    <xf numFmtId="0" fontId="11" fillId="0" borderId="69" xfId="0" applyFont="1" applyBorder="1" applyAlignment="1">
      <alignment horizontal="center"/>
    </xf>
    <xf numFmtId="0" fontId="11" fillId="0" borderId="70" xfId="0" applyFont="1" applyBorder="1" applyAlignment="1">
      <alignment horizontal="center"/>
    </xf>
    <xf numFmtId="168" fontId="11" fillId="0" borderId="59" xfId="0" applyNumberFormat="1" applyFont="1" applyBorder="1"/>
    <xf numFmtId="0" fontId="11" fillId="0" borderId="57" xfId="0" applyNumberFormat="1" applyFont="1" applyBorder="1"/>
    <xf numFmtId="0" fontId="11" fillId="0" borderId="54" xfId="0" applyNumberFormat="1" applyFont="1" applyBorder="1"/>
    <xf numFmtId="0" fontId="11" fillId="0" borderId="51" xfId="0" applyNumberFormat="1" applyFont="1" applyBorder="1"/>
    <xf numFmtId="0" fontId="11" fillId="0" borderId="59" xfId="0" applyNumberFormat="1" applyFont="1" applyBorder="1"/>
    <xf numFmtId="168" fontId="11" fillId="0" borderId="61" xfId="0" applyNumberFormat="1" applyFont="1" applyBorder="1"/>
    <xf numFmtId="0" fontId="11" fillId="0" borderId="53" xfId="0" applyNumberFormat="1" applyFont="1" applyBorder="1"/>
    <xf numFmtId="0" fontId="11" fillId="0" borderId="0" xfId="0" applyNumberFormat="1" applyFont="1" applyBorder="1"/>
    <xf numFmtId="0" fontId="11" fillId="0" borderId="55" xfId="0" applyNumberFormat="1" applyFont="1" applyBorder="1"/>
    <xf numFmtId="0" fontId="11" fillId="0" borderId="52" xfId="0" applyNumberFormat="1" applyFont="1" applyBorder="1"/>
    <xf numFmtId="0" fontId="11" fillId="0" borderId="60" xfId="0" applyNumberFormat="1" applyFont="1" applyBorder="1"/>
    <xf numFmtId="0" fontId="11" fillId="0" borderId="62" xfId="0" applyNumberFormat="1" applyFont="1" applyBorder="1"/>
    <xf numFmtId="168" fontId="11" fillId="0" borderId="53" xfId="0" applyNumberFormat="1" applyFont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9EBEFF"/>
      <color rgb="FFEDFFFD"/>
      <color rgb="FFD6FFFB"/>
      <color rgb="FFA1C2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Escala de grise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6ABC-73B6-487A-A1E1-F5238D7A5F2A}">
  <dimension ref="A1:G17"/>
  <sheetViews>
    <sheetView workbookViewId="0">
      <selection activeCell="B14" sqref="B14"/>
    </sheetView>
  </sheetViews>
  <sheetFormatPr defaultColWidth="11.42578125" defaultRowHeight="15"/>
  <cols>
    <col min="1" max="2" width="15.42578125" bestFit="1" customWidth="1"/>
    <col min="3" max="3" width="13.7109375" customWidth="1"/>
  </cols>
  <sheetData>
    <row r="1" spans="1:7" ht="15.75" thickBot="1">
      <c r="A1" s="2" t="s">
        <v>0</v>
      </c>
      <c r="B1" s="2" t="s">
        <v>1</v>
      </c>
      <c r="C1" s="2" t="s">
        <v>2</v>
      </c>
    </row>
    <row r="2" spans="1:7">
      <c r="A2" s="8" t="s">
        <v>3</v>
      </c>
      <c r="B2" s="8" t="s">
        <v>4</v>
      </c>
      <c r="C2" s="8">
        <v>10</v>
      </c>
    </row>
    <row r="3" spans="1:7">
      <c r="A3" s="8" t="s">
        <v>5</v>
      </c>
      <c r="B3" s="8" t="s">
        <v>6</v>
      </c>
      <c r="C3" s="8">
        <v>8</v>
      </c>
    </row>
    <row r="4" spans="1:7" ht="15.75" thickBot="1">
      <c r="A4" s="9" t="s">
        <v>7</v>
      </c>
      <c r="B4" s="9" t="s">
        <v>8</v>
      </c>
      <c r="C4" s="9">
        <v>-10</v>
      </c>
    </row>
    <row r="5" spans="1:7" ht="15.75" thickBot="1"/>
    <row r="6" spans="1:7">
      <c r="A6" s="10" t="s">
        <v>9</v>
      </c>
      <c r="B6" s="11" t="s">
        <v>10</v>
      </c>
      <c r="C6" s="11" t="s">
        <v>11</v>
      </c>
      <c r="D6" s="12"/>
    </row>
    <row r="7" spans="1:7">
      <c r="A7" s="3">
        <f>COUNTA(A2:A4)</f>
        <v>3</v>
      </c>
      <c r="B7">
        <f>COUNT(C2:C4)</f>
        <v>3</v>
      </c>
      <c r="D7" s="4"/>
    </row>
    <row r="8" spans="1:7">
      <c r="A8" s="3"/>
      <c r="C8" t="str" cm="1">
        <f t="array" ref="C8:D8">CONCATENATE(A2:B2)</f>
        <v>Guadalupe</v>
      </c>
      <c r="D8" s="4" t="str">
        <v>Ledesma</v>
      </c>
    </row>
    <row r="9" spans="1:7" ht="15.75" thickBot="1">
      <c r="A9" s="5"/>
      <c r="B9" s="6"/>
      <c r="C9" s="6"/>
      <c r="D9" s="7"/>
    </row>
    <row r="10" spans="1:7">
      <c r="A10" s="10" t="s">
        <v>12</v>
      </c>
      <c r="B10" s="11" t="s">
        <v>13</v>
      </c>
      <c r="C10" s="11" t="s">
        <v>14</v>
      </c>
      <c r="D10" s="13" t="s">
        <v>15</v>
      </c>
    </row>
    <row r="11" spans="1:7">
      <c r="A11" s="3">
        <f>MAX(C2:C4)</f>
        <v>10</v>
      </c>
      <c r="B11">
        <f>MIN(C2:C4)</f>
        <v>-10</v>
      </c>
      <c r="C11">
        <f>SUMIF(C2:C4,"&gt;0")</f>
        <v>18</v>
      </c>
      <c r="D11" s="14">
        <f>AVERAGE(C2:C4)</f>
        <v>2.6666666666666665</v>
      </c>
    </row>
    <row r="12" spans="1:7" ht="15.75" thickBot="1">
      <c r="A12" s="3"/>
      <c r="D12" s="4"/>
    </row>
    <row r="13" spans="1:7">
      <c r="A13" s="10" t="s">
        <v>16</v>
      </c>
      <c r="B13" s="11" t="s">
        <v>17</v>
      </c>
      <c r="C13" s="13" t="s">
        <v>18</v>
      </c>
      <c r="D13" s="11" t="s">
        <v>19</v>
      </c>
      <c r="E13" s="13" t="s">
        <v>20</v>
      </c>
    </row>
    <row r="14" spans="1:7" ht="15.75" thickBot="1">
      <c r="A14" s="17" t="str">
        <f>IF(D11&gt;4,"APROBADOS","DESAPROBADOS")</f>
        <v>DESAPROBADOS</v>
      </c>
      <c r="B14" s="6" t="str">
        <f>IF(AND(D11&gt;4,C11&gt;20),"APROBADOS","DESAPROBADOS")</f>
        <v>DESAPROBADOS</v>
      </c>
      <c r="C14" s="7">
        <f>COUNTIF(C2:C4,"&gt;0")</f>
        <v>2</v>
      </c>
      <c r="D14" s="1" t="str">
        <f>LEFT(A2,3)</f>
        <v>Gua</v>
      </c>
      <c r="E14" s="16" t="str">
        <f>LEFT(B2,3)</f>
        <v>Led</v>
      </c>
    </row>
    <row r="15" spans="1:7" ht="15.75" thickBot="1">
      <c r="A15" s="18" t="s">
        <v>21</v>
      </c>
      <c r="D15" s="3" t="str">
        <f>LEFT(A3,3)</f>
        <v>Con</v>
      </c>
      <c r="E15" s="4" t="str">
        <f>RIGHT(A3,6)</f>
        <v>stanza</v>
      </c>
      <c r="G15" s="15"/>
    </row>
    <row r="16" spans="1:7" ht="15.75" thickBot="1">
      <c r="A16" s="19">
        <f ca="1">RANDBETWEEN(C4,C2)</f>
        <v>4</v>
      </c>
      <c r="D16" s="3" t="str">
        <f>LEFT(A4,3)</f>
        <v>Mat</v>
      </c>
      <c r="E16" s="4" t="str">
        <f>RIGHT(A4,6)</f>
        <v>Matias</v>
      </c>
    </row>
    <row r="17" spans="2:5" ht="15.75" thickBot="1">
      <c r="B17" s="1"/>
      <c r="D17" s="5"/>
      <c r="E1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3FFF-3E51-4B47-9D04-5DF1F4789BC8}">
  <dimension ref="A1:G12"/>
  <sheetViews>
    <sheetView workbookViewId="0">
      <selection activeCell="D7" sqref="D7"/>
    </sheetView>
  </sheetViews>
  <sheetFormatPr defaultColWidth="11.42578125" defaultRowHeight="15"/>
  <cols>
    <col min="1" max="1" width="24.7109375" bestFit="1" customWidth="1"/>
    <col min="2" max="2" width="1" customWidth="1"/>
    <col min="3" max="6" width="15.42578125" bestFit="1" customWidth="1"/>
    <col min="7" max="7" width="17.28515625" bestFit="1" customWidth="1"/>
  </cols>
  <sheetData>
    <row r="1" spans="1:7">
      <c r="A1" s="23" t="s">
        <v>22</v>
      </c>
      <c r="B1" s="23"/>
      <c r="C1" s="23"/>
      <c r="D1" s="23"/>
      <c r="E1" s="23"/>
      <c r="F1" s="23"/>
      <c r="G1" s="23"/>
    </row>
    <row r="2" spans="1:7">
      <c r="A2" s="24"/>
      <c r="B2" s="24"/>
      <c r="C2" s="24"/>
      <c r="D2" s="24"/>
      <c r="E2" s="24"/>
      <c r="F2" s="24"/>
      <c r="G2" s="24"/>
    </row>
    <row r="3" spans="1:7">
      <c r="A3" s="25"/>
      <c r="B3" s="26"/>
      <c r="C3" s="27" t="s">
        <v>23</v>
      </c>
      <c r="D3" s="28" t="s">
        <v>24</v>
      </c>
      <c r="E3" s="28" t="s">
        <v>25</v>
      </c>
      <c r="F3" s="29" t="s">
        <v>26</v>
      </c>
      <c r="G3" s="26" t="s">
        <v>27</v>
      </c>
    </row>
    <row r="4" spans="1:7" ht="39" customHeight="1">
      <c r="A4" s="30"/>
      <c r="B4" s="31"/>
      <c r="C4" s="32"/>
      <c r="D4" s="33"/>
      <c r="E4" s="33"/>
      <c r="F4" s="30"/>
      <c r="G4" s="34"/>
    </row>
    <row r="5" spans="1:7">
      <c r="A5" s="35" t="s">
        <v>28</v>
      </c>
      <c r="B5" s="36"/>
      <c r="C5" s="37"/>
      <c r="D5" s="46">
        <v>0.25</v>
      </c>
      <c r="E5" s="46">
        <v>0.3</v>
      </c>
      <c r="F5" s="47">
        <v>0.35</v>
      </c>
      <c r="G5" s="34"/>
    </row>
    <row r="6" spans="1:7">
      <c r="A6" s="35"/>
      <c r="B6" s="36"/>
      <c r="C6" s="37"/>
      <c r="D6" s="38"/>
      <c r="E6" s="38"/>
      <c r="F6" s="35"/>
      <c r="G6" s="31"/>
    </row>
    <row r="7" spans="1:7">
      <c r="A7" s="35" t="s">
        <v>29</v>
      </c>
      <c r="B7" s="36"/>
      <c r="C7" s="43">
        <v>230000</v>
      </c>
      <c r="D7" s="44">
        <f>SUM((C7*D5),C7)</f>
        <v>287500</v>
      </c>
      <c r="E7" s="44">
        <f>SUM((D7*E5),D7)</f>
        <v>373750</v>
      </c>
      <c r="F7" s="45">
        <f>SUM((E7*F5),E7)</f>
        <v>504562.5</v>
      </c>
      <c r="G7" s="48">
        <f>SUM(C7:F7)</f>
        <v>1395812.5</v>
      </c>
    </row>
    <row r="8" spans="1:7" ht="39" customHeight="1">
      <c r="A8" s="35"/>
      <c r="B8" s="36"/>
      <c r="C8" s="43"/>
      <c r="D8" s="44"/>
      <c r="E8" s="44"/>
      <c r="F8" s="45"/>
      <c r="G8" s="34"/>
    </row>
    <row r="9" spans="1:7">
      <c r="A9" s="35" t="s">
        <v>30</v>
      </c>
      <c r="B9" s="36"/>
      <c r="C9" s="43">
        <f>(C7-(C7*0.4))</f>
        <v>138000</v>
      </c>
      <c r="D9" s="44">
        <f>(D7-(D7*0.4))</f>
        <v>172500</v>
      </c>
      <c r="E9" s="44">
        <f t="shared" ref="D9:F9" si="0">(E7-(E7*0.4))</f>
        <v>224250</v>
      </c>
      <c r="F9" s="45">
        <f t="shared" si="0"/>
        <v>302737.5</v>
      </c>
      <c r="G9" s="34"/>
    </row>
    <row r="10" spans="1:7">
      <c r="A10" s="35"/>
      <c r="B10" s="36"/>
      <c r="C10" s="37"/>
      <c r="D10" s="38"/>
      <c r="E10" s="39"/>
      <c r="F10" s="40"/>
      <c r="G10" s="34"/>
    </row>
    <row r="11" spans="1:7">
      <c r="A11" s="35" t="s">
        <v>31</v>
      </c>
      <c r="B11" s="41"/>
      <c r="C11" s="37">
        <f>C7-C9</f>
        <v>92000</v>
      </c>
      <c r="D11" s="35">
        <f>D7-D9</f>
        <v>115000</v>
      </c>
      <c r="E11" s="38">
        <f t="shared" ref="D11:F11" si="1">E7-E9</f>
        <v>149500</v>
      </c>
      <c r="F11" s="35">
        <f t="shared" si="1"/>
        <v>201825</v>
      </c>
      <c r="G11" s="42"/>
    </row>
    <row r="12" spans="1:7">
      <c r="F12" s="2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DFFE-A678-4E40-B650-CD269A334C23}">
  <dimension ref="A1:F14"/>
  <sheetViews>
    <sheetView workbookViewId="0">
      <selection activeCell="B13" sqref="B13"/>
    </sheetView>
  </sheetViews>
  <sheetFormatPr defaultColWidth="11.42578125" defaultRowHeight="15"/>
  <cols>
    <col min="1" max="1" width="22.28515625" bestFit="1" customWidth="1"/>
    <col min="2" max="2" width="11.85546875" bestFit="1" customWidth="1"/>
    <col min="3" max="3" width="31.28515625" bestFit="1" customWidth="1"/>
    <col min="4" max="4" width="11.5703125" bestFit="1" customWidth="1"/>
    <col min="5" max="5" width="10.85546875" customWidth="1"/>
    <col min="6" max="6" width="13" bestFit="1" customWidth="1"/>
  </cols>
  <sheetData>
    <row r="1" spans="1:6">
      <c r="A1" s="63" t="s">
        <v>32</v>
      </c>
      <c r="B1" s="64" t="s">
        <v>33</v>
      </c>
      <c r="C1" s="65" t="s">
        <v>34</v>
      </c>
      <c r="D1" s="65" t="s">
        <v>35</v>
      </c>
      <c r="E1" s="66" t="s">
        <v>36</v>
      </c>
      <c r="F1" s="67" t="s">
        <v>37</v>
      </c>
    </row>
    <row r="2" spans="1:6">
      <c r="A2" s="68" t="s">
        <v>38</v>
      </c>
      <c r="B2" s="49">
        <v>1.7</v>
      </c>
      <c r="C2" s="69">
        <v>34713</v>
      </c>
      <c r="D2" s="70">
        <v>110000</v>
      </c>
      <c r="E2" s="71">
        <v>0.05</v>
      </c>
      <c r="F2" s="52">
        <f>SUM((E2*D2),D2)</f>
        <v>115500</v>
      </c>
    </row>
    <row r="3" spans="1:6">
      <c r="A3" s="72" t="s">
        <v>39</v>
      </c>
      <c r="B3" s="49">
        <v>1.65</v>
      </c>
      <c r="C3" s="73">
        <v>31844</v>
      </c>
      <c r="D3" s="74">
        <v>125000</v>
      </c>
      <c r="E3" s="75">
        <v>0.1</v>
      </c>
      <c r="F3" s="53">
        <f t="shared" ref="F3:F11" si="0">SUM((E3*D3),D3)</f>
        <v>137500</v>
      </c>
    </row>
    <row r="4" spans="1:6">
      <c r="A4" s="76" t="s">
        <v>40</v>
      </c>
      <c r="B4" s="51">
        <v>1.8</v>
      </c>
      <c r="C4" s="77">
        <v>37064</v>
      </c>
      <c r="D4" s="78">
        <v>135000</v>
      </c>
      <c r="E4" s="79">
        <v>0.15</v>
      </c>
      <c r="F4" s="54">
        <f t="shared" si="0"/>
        <v>155250</v>
      </c>
    </row>
    <row r="5" spans="1:6">
      <c r="A5" s="80" t="s">
        <v>41</v>
      </c>
      <c r="B5" s="56">
        <v>1.75</v>
      </c>
      <c r="C5" s="81">
        <v>33119</v>
      </c>
      <c r="D5" s="74">
        <v>150000</v>
      </c>
      <c r="E5" s="75">
        <v>0.05</v>
      </c>
      <c r="F5" s="53">
        <f t="shared" si="0"/>
        <v>157500</v>
      </c>
    </row>
    <row r="6" spans="1:6">
      <c r="A6" s="82" t="s">
        <v>42</v>
      </c>
      <c r="B6" s="57">
        <v>1.68</v>
      </c>
      <c r="C6" s="83">
        <v>30677</v>
      </c>
      <c r="D6" s="84">
        <v>115000</v>
      </c>
      <c r="E6" s="85">
        <v>0.1</v>
      </c>
      <c r="F6" s="58">
        <f t="shared" si="0"/>
        <v>126500</v>
      </c>
    </row>
    <row r="7" spans="1:6">
      <c r="A7" s="82" t="s">
        <v>43</v>
      </c>
      <c r="B7" s="57">
        <v>1.82</v>
      </c>
      <c r="C7" s="83">
        <v>36299</v>
      </c>
      <c r="D7" s="84">
        <v>120000</v>
      </c>
      <c r="E7" s="85">
        <v>0.15</v>
      </c>
      <c r="F7" s="58">
        <f t="shared" si="0"/>
        <v>138000</v>
      </c>
    </row>
    <row r="8" spans="1:6">
      <c r="A8" s="82" t="s">
        <v>44</v>
      </c>
      <c r="B8" s="57">
        <v>1.6</v>
      </c>
      <c r="C8" s="83">
        <v>36749</v>
      </c>
      <c r="D8" s="84">
        <v>130000</v>
      </c>
      <c r="E8" s="85">
        <v>0.05</v>
      </c>
      <c r="F8" s="58">
        <f t="shared" si="0"/>
        <v>136500</v>
      </c>
    </row>
    <row r="9" spans="1:6">
      <c r="A9" s="82" t="s">
        <v>45</v>
      </c>
      <c r="B9" s="57">
        <v>1.73</v>
      </c>
      <c r="C9" s="83">
        <v>32453</v>
      </c>
      <c r="D9" s="84">
        <v>140000</v>
      </c>
      <c r="E9" s="85">
        <v>0.1</v>
      </c>
      <c r="F9" s="58">
        <f t="shared" si="0"/>
        <v>154000</v>
      </c>
    </row>
    <row r="10" spans="1:6">
      <c r="A10" s="76" t="s">
        <v>46</v>
      </c>
      <c r="B10" s="55">
        <v>1.78</v>
      </c>
      <c r="C10" s="86">
        <v>35463</v>
      </c>
      <c r="D10" s="78">
        <v>155000</v>
      </c>
      <c r="E10" s="79">
        <v>0.15</v>
      </c>
      <c r="F10" s="54">
        <f t="shared" si="0"/>
        <v>178250</v>
      </c>
    </row>
    <row r="11" spans="1:6">
      <c r="A11" s="87" t="s">
        <v>47</v>
      </c>
      <c r="B11" s="50">
        <v>1.67</v>
      </c>
      <c r="C11" s="69">
        <v>31167</v>
      </c>
      <c r="D11" s="70">
        <v>160000</v>
      </c>
      <c r="E11" s="71">
        <v>0.05</v>
      </c>
      <c r="F11" s="52">
        <f t="shared" si="0"/>
        <v>168000</v>
      </c>
    </row>
    <row r="12" spans="1:6">
      <c r="A12" s="20"/>
      <c r="B12" s="21"/>
      <c r="C12" s="21"/>
      <c r="D12" s="21"/>
      <c r="E12" s="21"/>
      <c r="F12" s="21"/>
    </row>
    <row r="13" spans="1:6">
      <c r="A13" s="59" t="s">
        <v>48</v>
      </c>
      <c r="B13" s="60">
        <f>AVERAGE(B2:B11)</f>
        <v>1.718</v>
      </c>
      <c r="C13" s="21"/>
    </row>
    <row r="14" spans="1:6">
      <c r="A14" s="61" t="s">
        <v>49</v>
      </c>
      <c r="B14" s="62">
        <f>MAX(B2:B11)</f>
        <v>1.82</v>
      </c>
      <c r="C14" s="2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03EB-BDBB-40F8-A034-C1C3BB630A6D}">
  <dimension ref="A1:E10"/>
  <sheetViews>
    <sheetView tabSelected="1" workbookViewId="0">
      <selection activeCell="G8" sqref="G8"/>
    </sheetView>
  </sheetViews>
  <sheetFormatPr defaultColWidth="11.42578125" defaultRowHeight="15"/>
  <cols>
    <col min="1" max="1" width="26" bestFit="1" customWidth="1"/>
    <col min="2" max="2" width="7.7109375" bestFit="1" customWidth="1"/>
    <col min="3" max="3" width="17.42578125" customWidth="1"/>
    <col min="4" max="4" width="16.28515625" customWidth="1"/>
    <col min="5" max="5" width="13" bestFit="1" customWidth="1"/>
  </cols>
  <sheetData>
    <row r="1" spans="1:5" ht="26.25">
      <c r="A1" s="88" t="s">
        <v>50</v>
      </c>
      <c r="B1" s="88"/>
      <c r="C1" s="88"/>
      <c r="D1" s="88"/>
      <c r="E1" s="88"/>
    </row>
    <row r="2" spans="1:5" ht="26.25">
      <c r="A2" s="89"/>
      <c r="B2" s="89"/>
      <c r="C2" s="89"/>
      <c r="D2" s="89"/>
      <c r="E2" s="89"/>
    </row>
    <row r="3" spans="1:5" ht="49.5" customHeight="1">
      <c r="A3" s="93" t="s">
        <v>51</v>
      </c>
      <c r="B3" s="93" t="s">
        <v>52</v>
      </c>
      <c r="C3" s="93" t="s">
        <v>53</v>
      </c>
      <c r="D3" s="93" t="s">
        <v>54</v>
      </c>
      <c r="E3" s="93" t="s">
        <v>55</v>
      </c>
    </row>
    <row r="4" spans="1:5" ht="26.25">
      <c r="A4" s="91" t="s">
        <v>56</v>
      </c>
      <c r="B4" s="90">
        <v>201</v>
      </c>
      <c r="C4" s="92">
        <f>SUM((B4*0.5),(B4*0.5*0.1))</f>
        <v>110.55</v>
      </c>
      <c r="D4" s="92">
        <f>SUM((C4*0.5),C4)</f>
        <v>165.82499999999999</v>
      </c>
      <c r="E4" s="92">
        <f>SUM((C4*B4),D4)</f>
        <v>22386.375</v>
      </c>
    </row>
    <row r="5" spans="1:5" ht="26.25">
      <c r="A5" s="91" t="s">
        <v>57</v>
      </c>
      <c r="B5" s="90">
        <v>304</v>
      </c>
      <c r="C5" s="92">
        <f t="shared" ref="C5:C9" si="0">SUM((B5*0.5),(B5*0.5*0.1))</f>
        <v>167.2</v>
      </c>
      <c r="D5" s="92">
        <f t="shared" ref="D5:D9" si="1">SUM((C5*0.5),C5)</f>
        <v>250.79999999999998</v>
      </c>
      <c r="E5" s="92">
        <f t="shared" ref="E5:E9" si="2">SUM((C5*B5),D5)</f>
        <v>51079.6</v>
      </c>
    </row>
    <row r="6" spans="1:5" ht="26.25">
      <c r="A6" s="91" t="s">
        <v>58</v>
      </c>
      <c r="B6" s="90">
        <v>158</v>
      </c>
      <c r="C6" s="92">
        <f t="shared" si="0"/>
        <v>86.9</v>
      </c>
      <c r="D6" s="92">
        <f t="shared" si="1"/>
        <v>130.35000000000002</v>
      </c>
      <c r="E6" s="92">
        <f t="shared" si="2"/>
        <v>13860.550000000001</v>
      </c>
    </row>
    <row r="7" spans="1:5" ht="26.25">
      <c r="A7" s="91" t="s">
        <v>59</v>
      </c>
      <c r="B7" s="90">
        <v>209</v>
      </c>
      <c r="C7" s="92">
        <f t="shared" si="0"/>
        <v>114.95</v>
      </c>
      <c r="D7" s="92">
        <f t="shared" si="1"/>
        <v>172.42500000000001</v>
      </c>
      <c r="E7" s="92">
        <f t="shared" si="2"/>
        <v>24196.974999999999</v>
      </c>
    </row>
    <row r="8" spans="1:5" ht="26.25">
      <c r="A8" s="91" t="s">
        <v>60</v>
      </c>
      <c r="B8" s="90">
        <v>65</v>
      </c>
      <c r="C8" s="92">
        <f t="shared" si="0"/>
        <v>35.75</v>
      </c>
      <c r="D8" s="92">
        <f t="shared" si="1"/>
        <v>53.625</v>
      </c>
      <c r="E8" s="92">
        <f t="shared" si="2"/>
        <v>2377.375</v>
      </c>
    </row>
    <row r="9" spans="1:5" ht="26.25">
      <c r="A9" s="91" t="s">
        <v>61</v>
      </c>
      <c r="B9" s="90">
        <v>152</v>
      </c>
      <c r="C9" s="92">
        <f t="shared" si="0"/>
        <v>83.6</v>
      </c>
      <c r="D9" s="92">
        <f t="shared" si="1"/>
        <v>125.39999999999999</v>
      </c>
      <c r="E9" s="92">
        <f t="shared" si="2"/>
        <v>12832.599999999999</v>
      </c>
    </row>
    <row r="10" spans="1:5" ht="26.25">
      <c r="A10" s="89"/>
      <c r="B10" s="89"/>
      <c r="C10" s="89"/>
      <c r="D10" s="89"/>
      <c r="E10" s="89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4B9-F68C-4AE1-BBA2-94B485BB758F}">
  <dimension ref="A1:L22"/>
  <sheetViews>
    <sheetView topLeftCell="A13" workbookViewId="0">
      <selection activeCell="I8" sqref="I8"/>
    </sheetView>
  </sheetViews>
  <sheetFormatPr defaultColWidth="11.42578125" defaultRowHeight="15"/>
  <cols>
    <col min="1" max="1" width="28.7109375" bestFit="1" customWidth="1"/>
    <col min="2" max="6" width="13.5703125" bestFit="1" customWidth="1"/>
    <col min="7" max="7" width="17.140625" bestFit="1" customWidth="1"/>
  </cols>
  <sheetData>
    <row r="1" spans="1:12">
      <c r="A1" s="96" t="s">
        <v>62</v>
      </c>
      <c r="B1" s="97"/>
      <c r="C1" s="97"/>
      <c r="D1" s="97"/>
      <c r="E1" s="97"/>
      <c r="F1" s="97"/>
      <c r="G1" s="98"/>
    </row>
    <row r="2" spans="1:12">
      <c r="A2" s="99"/>
      <c r="B2" s="100"/>
      <c r="C2" s="100"/>
      <c r="D2" s="100"/>
      <c r="E2" s="100"/>
      <c r="F2" s="100"/>
      <c r="G2" s="101"/>
    </row>
    <row r="3" spans="1:12" ht="26.25">
      <c r="A3" s="115"/>
      <c r="B3" s="112" t="s">
        <v>63</v>
      </c>
      <c r="C3" s="113" t="s">
        <v>64</v>
      </c>
      <c r="D3" s="113" t="s">
        <v>65</v>
      </c>
      <c r="E3" s="113" t="s">
        <v>66</v>
      </c>
      <c r="F3" s="113" t="s">
        <v>67</v>
      </c>
      <c r="G3" s="114" t="s">
        <v>68</v>
      </c>
    </row>
    <row r="4" spans="1:12" ht="26.25">
      <c r="A4" s="102" t="s">
        <v>69</v>
      </c>
      <c r="B4" s="111">
        <v>3592</v>
      </c>
      <c r="C4" s="111">
        <v>4390</v>
      </c>
      <c r="D4" s="111">
        <v>3192</v>
      </c>
      <c r="E4" s="111">
        <v>4789</v>
      </c>
      <c r="F4" s="111">
        <f>SUM(B4:E4)</f>
        <v>15963</v>
      </c>
      <c r="G4" s="131">
        <f>AVERAGE(B4:F4)</f>
        <v>6385.2</v>
      </c>
    </row>
    <row r="5" spans="1:12" ht="26.25">
      <c r="A5" s="102" t="s">
        <v>70</v>
      </c>
      <c r="B5" s="133">
        <f>(B4*B16)</f>
        <v>143680</v>
      </c>
      <c r="C5" s="133">
        <f>(C4*B16)</f>
        <v>175600</v>
      </c>
      <c r="D5" s="133">
        <f>(D4*B16)</f>
        <v>127680</v>
      </c>
      <c r="E5" s="133">
        <f>(E4*B16)</f>
        <v>191560</v>
      </c>
      <c r="F5" s="133">
        <f>SUM(B5:E5)</f>
        <v>638520</v>
      </c>
      <c r="G5" s="134">
        <f t="shared" ref="G5:G7" si="0">AVERAGE(B5:F5)</f>
        <v>255408</v>
      </c>
      <c r="L5" s="94"/>
    </row>
    <row r="6" spans="1:12" ht="26.25">
      <c r="A6" s="102" t="s">
        <v>71</v>
      </c>
      <c r="B6" s="133">
        <f>(B4*B17)</f>
        <v>89800</v>
      </c>
      <c r="C6" s="135">
        <f>(C4*B17)</f>
        <v>109750</v>
      </c>
      <c r="D6" s="133">
        <f>(D4*B17)</f>
        <v>79800</v>
      </c>
      <c r="E6" s="133">
        <f>(E4*B17)</f>
        <v>119725</v>
      </c>
      <c r="F6" s="133">
        <f t="shared" ref="F6:F7" si="1">SUM(B6:E6)</f>
        <v>399075</v>
      </c>
      <c r="G6" s="134">
        <f t="shared" si="0"/>
        <v>159630</v>
      </c>
    </row>
    <row r="7" spans="1:12" ht="26.25">
      <c r="A7" s="104" t="s">
        <v>72</v>
      </c>
      <c r="B7" s="135">
        <f>(B5-B6)</f>
        <v>53880</v>
      </c>
      <c r="C7" s="136">
        <f t="shared" ref="C7:E7" si="2">(C5-C6)</f>
        <v>65850</v>
      </c>
      <c r="D7" s="137">
        <f t="shared" si="2"/>
        <v>47880</v>
      </c>
      <c r="E7" s="135">
        <f t="shared" si="2"/>
        <v>71835</v>
      </c>
      <c r="F7" s="133">
        <f t="shared" si="1"/>
        <v>239445</v>
      </c>
      <c r="G7" s="134">
        <f t="shared" si="0"/>
        <v>95778</v>
      </c>
    </row>
    <row r="8" spans="1:12" ht="26.25">
      <c r="A8" s="106"/>
      <c r="B8" s="109"/>
      <c r="C8" s="103"/>
      <c r="D8" s="107"/>
      <c r="E8" s="109"/>
      <c r="F8" s="109"/>
      <c r="G8" s="103"/>
      <c r="H8" s="116"/>
    </row>
    <row r="9" spans="1:12" ht="26.25">
      <c r="A9" s="105" t="s">
        <v>73</v>
      </c>
      <c r="B9" s="110">
        <v>8000</v>
      </c>
      <c r="C9" s="111">
        <v>8000</v>
      </c>
      <c r="D9" s="110">
        <v>9000</v>
      </c>
      <c r="E9" s="110">
        <v>9000</v>
      </c>
      <c r="F9" s="110"/>
      <c r="G9" s="103">
        <f t="shared" ref="G9:G14" si="3">AVERAGE(B9:F9)</f>
        <v>8500</v>
      </c>
    </row>
    <row r="10" spans="1:12" ht="26.25">
      <c r="A10" s="102" t="s">
        <v>74</v>
      </c>
      <c r="B10" s="125">
        <v>10000</v>
      </c>
      <c r="C10" s="125">
        <v>10000</v>
      </c>
      <c r="D10" s="125">
        <v>10000</v>
      </c>
      <c r="E10" s="125">
        <v>10000</v>
      </c>
      <c r="F10" s="130">
        <f>SUM(B10:E10)</f>
        <v>40000</v>
      </c>
      <c r="G10" s="132">
        <f t="shared" si="3"/>
        <v>16000</v>
      </c>
    </row>
    <row r="11" spans="1:12" ht="26.25">
      <c r="A11" s="104" t="s">
        <v>75</v>
      </c>
      <c r="B11" s="126">
        <v>21549</v>
      </c>
      <c r="C11" s="126">
        <v>26338</v>
      </c>
      <c r="D11" s="126">
        <v>19155</v>
      </c>
      <c r="E11" s="126">
        <v>28732</v>
      </c>
      <c r="F11" s="129">
        <f>SUM(B11:E11)</f>
        <v>95774</v>
      </c>
      <c r="G11" s="118">
        <f t="shared" si="3"/>
        <v>38309.599999999999</v>
      </c>
    </row>
    <row r="12" spans="1:12" ht="26.25">
      <c r="A12" s="106" t="s">
        <v>76</v>
      </c>
      <c r="B12" s="127">
        <f>SUM(B9:B11)</f>
        <v>39549</v>
      </c>
      <c r="C12" s="127">
        <f t="shared" ref="C12:E12" si="4">SUM(C9:C11)</f>
        <v>44338</v>
      </c>
      <c r="D12" s="127">
        <f t="shared" si="4"/>
        <v>38155</v>
      </c>
      <c r="E12" s="127">
        <f t="shared" si="4"/>
        <v>47732</v>
      </c>
      <c r="F12" s="120"/>
      <c r="G12" s="118"/>
    </row>
    <row r="13" spans="1:12" ht="26.25">
      <c r="A13" s="105"/>
      <c r="B13" s="128"/>
      <c r="C13" s="128"/>
      <c r="D13" s="128"/>
      <c r="E13" s="128"/>
      <c r="F13" s="121"/>
      <c r="G13" s="118"/>
    </row>
    <row r="14" spans="1:12" ht="26.25">
      <c r="A14" s="104" t="s">
        <v>77</v>
      </c>
      <c r="B14" s="129">
        <f>(B7-B12)</f>
        <v>14331</v>
      </c>
      <c r="C14" s="129">
        <f t="shared" ref="C14:E14" si="5">(C7-C12)</f>
        <v>21512</v>
      </c>
      <c r="D14" s="129">
        <f t="shared" si="5"/>
        <v>9725</v>
      </c>
      <c r="E14" s="129">
        <f t="shared" si="5"/>
        <v>24103</v>
      </c>
      <c r="F14" s="119"/>
      <c r="G14" s="118">
        <f t="shared" si="3"/>
        <v>17417.75</v>
      </c>
    </row>
    <row r="15" spans="1:12" ht="26.25">
      <c r="A15" s="106"/>
      <c r="B15" s="120"/>
      <c r="C15" s="120"/>
      <c r="D15" s="120"/>
      <c r="E15" s="120"/>
      <c r="F15" s="120"/>
      <c r="G15" s="122"/>
      <c r="I15" s="95"/>
    </row>
    <row r="16" spans="1:12" ht="26.25">
      <c r="A16" s="106" t="s">
        <v>78</v>
      </c>
      <c r="B16" s="123">
        <v>40</v>
      </c>
      <c r="C16" s="120"/>
      <c r="D16" s="120"/>
      <c r="E16" s="120"/>
      <c r="F16" s="120"/>
      <c r="G16" s="122"/>
    </row>
    <row r="17" spans="1:8" ht="26.25">
      <c r="A17" s="106" t="s">
        <v>79</v>
      </c>
      <c r="B17" s="123">
        <v>25</v>
      </c>
      <c r="C17" s="120"/>
      <c r="D17" s="120"/>
      <c r="E17" s="120"/>
      <c r="F17" s="120"/>
      <c r="G17" s="122"/>
    </row>
    <row r="18" spans="1:8" ht="26.25">
      <c r="A18" s="106"/>
      <c r="B18" s="120"/>
      <c r="C18" s="120"/>
      <c r="D18" s="120"/>
      <c r="E18" s="120"/>
      <c r="F18" s="120"/>
      <c r="G18" s="122"/>
    </row>
    <row r="19" spans="1:8" ht="26.25">
      <c r="A19" s="105" t="s">
        <v>80</v>
      </c>
      <c r="B19" s="128">
        <f>MAX(B11:E11)</f>
        <v>28732</v>
      </c>
      <c r="C19" s="121"/>
      <c r="D19" s="121"/>
      <c r="E19" s="121"/>
      <c r="F19" s="121"/>
      <c r="G19" s="124"/>
    </row>
    <row r="20" spans="1:8" ht="26.25">
      <c r="A20" s="104" t="s">
        <v>81</v>
      </c>
      <c r="B20" s="130">
        <f>MIN(B14:E14)</f>
        <v>9725</v>
      </c>
      <c r="C20" s="117"/>
      <c r="D20" s="117"/>
      <c r="E20" s="117"/>
      <c r="F20" s="117"/>
      <c r="G20" s="118"/>
    </row>
    <row r="21" spans="1:8">
      <c r="A21" s="108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</row>
  </sheetData>
  <mergeCells count="1"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A5AD-91B9-4437-B11B-CEB7110E4EC1}">
  <dimension ref="A1:K15"/>
  <sheetViews>
    <sheetView workbookViewId="0">
      <selection activeCell="I13" sqref="I13"/>
    </sheetView>
  </sheetViews>
  <sheetFormatPr defaultRowHeight="15"/>
  <cols>
    <col min="1" max="1" width="11.42578125" bestFit="1" customWidth="1"/>
    <col min="2" max="2" width="11.7109375" bestFit="1" customWidth="1"/>
    <col min="3" max="5" width="9.7109375" bestFit="1" customWidth="1"/>
    <col min="6" max="6" width="9.28515625" customWidth="1"/>
    <col min="7" max="7" width="11.42578125" bestFit="1" customWidth="1"/>
    <col min="8" max="8" width="8.7109375" bestFit="1" customWidth="1"/>
    <col min="9" max="9" width="9.7109375" bestFit="1" customWidth="1"/>
  </cols>
  <sheetData>
    <row r="1" spans="1:11" ht="20.25">
      <c r="A1" s="138" t="s">
        <v>82</v>
      </c>
      <c r="B1" s="138"/>
      <c r="C1" s="138"/>
      <c r="D1" s="138"/>
      <c r="E1" s="138"/>
      <c r="F1" s="138"/>
      <c r="G1" s="138"/>
      <c r="H1" s="138"/>
      <c r="I1" s="138"/>
    </row>
    <row r="3" spans="1:11" ht="15.75">
      <c r="A3" s="143" t="s">
        <v>83</v>
      </c>
      <c r="B3" s="143" t="s">
        <v>84</v>
      </c>
      <c r="C3" s="143" t="s">
        <v>85</v>
      </c>
      <c r="D3" s="143" t="s">
        <v>86</v>
      </c>
      <c r="E3" s="143" t="s">
        <v>87</v>
      </c>
      <c r="F3" s="143" t="s">
        <v>88</v>
      </c>
      <c r="G3" s="143" t="s">
        <v>89</v>
      </c>
      <c r="H3" s="144" t="s">
        <v>90</v>
      </c>
      <c r="I3" s="145" t="s">
        <v>91</v>
      </c>
    </row>
    <row r="4" spans="1:11" ht="15.75">
      <c r="A4" s="147">
        <v>1013</v>
      </c>
      <c r="B4" s="147" t="s">
        <v>92</v>
      </c>
      <c r="C4" s="147">
        <v>300</v>
      </c>
      <c r="D4" s="147">
        <v>75</v>
      </c>
      <c r="E4" s="147">
        <v>405</v>
      </c>
      <c r="F4" s="157">
        <f>SUM(C4:E4)</f>
        <v>780</v>
      </c>
      <c r="G4" s="153">
        <v>1000</v>
      </c>
      <c r="H4" s="141" t="str">
        <f>IF(OR(F4&lt;G4,F4=G4),"SI","NO")</f>
        <v>SI</v>
      </c>
      <c r="I4" s="142">
        <f>AVERAGE(C4:E4)</f>
        <v>260</v>
      </c>
    </row>
    <row r="5" spans="1:11" ht="15.75">
      <c r="A5" s="148">
        <v>2121</v>
      </c>
      <c r="B5" s="148" t="s">
        <v>93</v>
      </c>
      <c r="C5" s="148">
        <v>562</v>
      </c>
      <c r="D5" s="148">
        <v>210</v>
      </c>
      <c r="E5" s="148"/>
      <c r="F5" s="152">
        <f t="shared" ref="F5:F7" si="0">SUM(C5:E5)</f>
        <v>772</v>
      </c>
      <c r="G5" s="154">
        <v>750</v>
      </c>
      <c r="H5" s="139" t="str">
        <f t="shared" ref="H5:H7" si="1">IF(OR(F5&lt;G5,F5=G5),"SI","NO")</f>
        <v>NO</v>
      </c>
      <c r="I5" s="140">
        <f t="shared" ref="I5:I7" si="2">AVERAGE(C5:E5)</f>
        <v>386</v>
      </c>
    </row>
    <row r="6" spans="1:11" ht="15.75">
      <c r="A6" s="149">
        <v>2655</v>
      </c>
      <c r="B6" s="149" t="s">
        <v>94</v>
      </c>
      <c r="C6" s="149">
        <v>93</v>
      </c>
      <c r="D6" s="149">
        <v>0</v>
      </c>
      <c r="E6" s="149"/>
      <c r="F6" s="152">
        <f t="shared" si="0"/>
        <v>93</v>
      </c>
      <c r="G6" s="155">
        <v>40</v>
      </c>
      <c r="H6" s="139" t="str">
        <f t="shared" si="1"/>
        <v>NO</v>
      </c>
      <c r="I6" s="140">
        <f t="shared" si="2"/>
        <v>46.5</v>
      </c>
    </row>
    <row r="7" spans="1:11" ht="15.75">
      <c r="A7" s="150">
        <v>1052</v>
      </c>
      <c r="B7" s="150" t="s">
        <v>95</v>
      </c>
      <c r="C7" s="150">
        <v>24</v>
      </c>
      <c r="D7" s="150">
        <v>15</v>
      </c>
      <c r="E7" s="150"/>
      <c r="F7" s="152">
        <f t="shared" si="0"/>
        <v>39</v>
      </c>
      <c r="G7" s="156">
        <v>220</v>
      </c>
      <c r="H7" s="139" t="str">
        <f t="shared" si="1"/>
        <v>SI</v>
      </c>
      <c r="I7" s="140">
        <f t="shared" si="2"/>
        <v>19.5</v>
      </c>
    </row>
    <row r="8" spans="1:11" ht="15.75">
      <c r="A8" s="150" t="s">
        <v>88</v>
      </c>
      <c r="B8" s="150"/>
      <c r="C8" s="150">
        <f>SUM(C4:C7)</f>
        <v>979</v>
      </c>
      <c r="D8" s="150">
        <f t="shared" ref="D8:E8" si="3">SUM(D4:D7)</f>
        <v>300</v>
      </c>
      <c r="E8" s="150">
        <f t="shared" si="3"/>
        <v>405</v>
      </c>
      <c r="F8" s="146"/>
      <c r="G8" s="146"/>
      <c r="H8" s="158"/>
      <c r="I8" s="151"/>
    </row>
    <row r="10" spans="1:11">
      <c r="J10" s="21"/>
      <c r="K10" s="21"/>
    </row>
    <row r="15" spans="1:11">
      <c r="D15" s="9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cp:keywords/>
  <dc:description/>
  <cp:lastModifiedBy/>
  <cp:revision/>
  <dcterms:created xsi:type="dcterms:W3CDTF">2023-09-06T17:49:50Z</dcterms:created>
  <dcterms:modified xsi:type="dcterms:W3CDTF">2023-09-12T23:41:10Z</dcterms:modified>
  <cp:category/>
  <cp:contentStatus/>
</cp:coreProperties>
</file>