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 l="1"/>
  <c r="G22" i="1" s="1"/>
  <c r="D22" i="1"/>
  <c r="E22" i="1" s="1"/>
  <c r="G21" i="1"/>
  <c r="E21" i="1"/>
  <c r="G20" i="1"/>
  <c r="E20" i="1"/>
  <c r="G19" i="1"/>
  <c r="E19" i="1"/>
  <c r="F18" i="1"/>
  <c r="G18" i="1" s="1"/>
  <c r="D18" i="1"/>
  <c r="E18" i="1" s="1"/>
  <c r="G17" i="1"/>
  <c r="E17" i="1"/>
  <c r="G16" i="1"/>
  <c r="E16" i="1"/>
  <c r="G15" i="1"/>
  <c r="E15" i="1"/>
  <c r="G14" i="1"/>
  <c r="E14" i="1"/>
  <c r="G13" i="1"/>
  <c r="E13" i="1"/>
  <c r="J56" i="1" l="1"/>
  <c r="K56" i="1" s="1"/>
  <c r="H56" i="1"/>
  <c r="I56" i="1" s="1"/>
  <c r="G56" i="1"/>
  <c r="E56" i="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H19" i="1"/>
  <c r="I19" i="1" s="1"/>
  <c r="J19" i="1"/>
  <c r="K19" i="1" s="1"/>
  <c r="H17" i="1"/>
  <c r="I17" i="1" s="1"/>
  <c r="J17" i="1"/>
  <c r="K17" i="1" s="1"/>
  <c r="F31" i="1"/>
  <c r="G31" i="1" s="1"/>
  <c r="H31" i="1"/>
  <c r="I31" i="1" s="1"/>
  <c r="J31" i="1"/>
  <c r="K31"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C57" i="1" l="1"/>
  <c r="C46" i="1"/>
  <c r="H21" i="1"/>
  <c r="I21" i="1" s="1"/>
  <c r="J21" i="1"/>
  <c r="K21" i="1" s="1"/>
  <c r="H22" i="1"/>
  <c r="I22" i="1" s="1"/>
  <c r="J22" i="1"/>
  <c r="K22" i="1" s="1"/>
  <c r="C27" i="1"/>
  <c r="J20" i="1"/>
  <c r="K20" i="1" s="1"/>
  <c r="H20" i="1"/>
  <c r="I20" i="1" s="1"/>
  <c r="J18" i="1"/>
  <c r="K18" i="1" s="1"/>
  <c r="H18" i="1"/>
  <c r="I18" i="1" s="1"/>
  <c r="J16" i="1"/>
  <c r="K16" i="1" s="1"/>
  <c r="H16" i="1"/>
  <c r="I16" i="1" s="1"/>
  <c r="J15" i="1"/>
  <c r="K15" i="1" s="1"/>
  <c r="H15" i="1"/>
  <c r="I15" i="1" s="1"/>
  <c r="J13" i="1"/>
  <c r="K13" i="1" s="1"/>
  <c r="H13" i="1"/>
  <c r="I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<sst xmlns="http://schemas.openxmlformats.org/spreadsheetml/2006/main" count="169" uniqueCount="99">
  <si>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</si>
  <si>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</si>
  <si>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</si>
  <si>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</si>
  <si>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</si>
  <si>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</si>
  <si>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</si>
  <si>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</si>
  <si>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</si>
  <si>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</si>
  <si>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</si>
  <si>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</si>
  <si>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</si>
  <si>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</si>
  <si>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</si>
  <si>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</si>
  <si>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</si>
  <si>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</si>
  <si>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</si>
  <si>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</si>
  <si>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</si>
  <si>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</si>
  <si>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</si>
  <si>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</si>
  <si>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</si>
  <si>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</si>
  <si>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</si>
  <si>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</si>
  <si>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</si>
  <si>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</si>
  <si>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</si>
  <si>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</si>
  <si>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</si>
  <si>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</si>
  <si>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</si>
  <si>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</si>
  <si>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</si>
  <si>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</si>
  <si>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</si>
  <si>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</si>
  <si>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</si>
  <si>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</si>
  <si>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</si>
  <si>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</si>
  <si>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</si>
  <si>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</si>
  <si>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</si>
  <si>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</si>
  <si>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</si>
  <si>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</si>
  <si>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</si>
  <si>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</si>
  <si>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</si>
  <si>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</si>
  <si>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</si>
  <si>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</si>
  <si>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</si>
  <si>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</si>
  <si>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</si>
  <si>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</si>
  <si>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</si>
  <si>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</si>
  <si>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</si>
  <si>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</si>
  <si>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</si>
  <si>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</si>
  <si>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</si>
  <si>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</si>
  <si>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</si>
  <si>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</si>
  <si>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</si>
  <si>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</si>
  <si>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</si>
  <si>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</si>
  <si>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</si>
  <si>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</si>
  <si>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</si>
  <si>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</si>
  <si>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</si>
  <si>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</si>
  <si>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</si>
  <si>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</si>
  <si>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</si>
  <si>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</si>
  <si>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</si>
  <si>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</si>
  <si>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</si>
  <si>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</si>
  <si>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</si>
  <si>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</si>
  <si>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</si>
  <si>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</si>
  <si>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</si>
  <si>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</si>
  <si>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</si>
  <si>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GONZALEZ SOBARZO BENJAMIN JESUS ALEJANDRO </t>
  </si>
  <si>
    <t xml:space="preserve">LARENAS NOVA MATIAS IGNACIO </t>
  </si>
  <si>
    <t xml:space="preserve">PAVEZ MONTECINOS CONSTANZA CHARLOT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</si>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</sst>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4" sqref="B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95</v>
      </c>
      <c r="C4" s="6">
        <f>EVALUACION1!$C$24</f>
        <v>5.5</v>
      </c>
      <c r="D4" s="6">
        <f>$C$35</f>
        <v>6</v>
      </c>
      <c r="E4" s="50">
        <f>C4*C$2+D4*D$2</f>
        <v>5.625</v>
      </c>
      <c r="G4" s="1"/>
    </row>
    <row r="5" spans="1:11" x14ac:dyDescent="0.25">
      <c r="A5" s="5">
        <v>2</v>
      </c>
      <c r="B5" s="52" t="s">
        <v>96</v>
      </c>
      <c r="C5" s="6">
        <f>EVALUACION1!$C$24</f>
        <v>5.5</v>
      </c>
      <c r="D5" s="6">
        <f>C47</f>
        <v>6</v>
      </c>
      <c r="E5" s="50">
        <f t="shared" ref="E5:E6" si="0">C5*C$2+D5*D$2</f>
        <v>5.625</v>
      </c>
      <c r="G5" s="1"/>
    </row>
    <row r="6" spans="1:11" x14ac:dyDescent="0.25">
      <c r="A6" s="5">
        <v>3</v>
      </c>
      <c r="B6" s="52" t="s">
        <v>97</v>
      </c>
      <c r="C6" s="6">
        <f>EVALUACION1!$C$24</f>
        <v>5.5</v>
      </c>
      <c r="D6" s="6">
        <f>C58</f>
        <v>5</v>
      </c>
      <c r="E6" s="50">
        <f t="shared" si="0"/>
        <v>5.375</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
        <v>98</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0" t="str">
        <f>RUBRICA!A6</f>
        <v>2. Relaciona el Proyecto APT con las competencias del perfil de egreso de su Plan de Estudio.</v>
      </c>
      <c r="C14" s="38" t="s">
        <v>7</v>
      </c>
      <c r="D14" s="17" t="s">
        <v>98</v>
      </c>
      <c r="E14" s="17">
        <f t="shared" ref="E14:E21" si="4">IF(D14="X",100*0.05,"")</f>
        <v>5</v>
      </c>
      <c r="F14" s="17"/>
      <c r="G14" s="17" t="str">
        <f t="shared" ref="G14:G21" si="5">IF(F14="X",60*0.05,"")</f>
        <v/>
      </c>
      <c r="H14" s="17" t="str">
        <f t="shared" si="1"/>
        <v/>
      </c>
      <c r="I14" s="17" t="str">
        <f t="shared" ref="I14" si="6">IF(H14="X",30*0.05,"")</f>
        <v/>
      </c>
      <c r="J14" s="17" t="str">
        <f t="shared" si="2"/>
        <v/>
      </c>
      <c r="K14" s="17" t="str">
        <f t="shared" si="3"/>
        <v/>
      </c>
    </row>
    <row r="15" spans="1:11" ht="24" outlineLevel="1" x14ac:dyDescent="0.25">
      <c r="A15" s="70"/>
      <c r="B15" s="40" t="str">
        <f>RUBRICA!A8</f>
        <v xml:space="preserve">4.  Argumenta por qué el proyecto es factible de realizarse en el marco de la asignatura. </v>
      </c>
      <c r="C15" s="38" t="s">
        <v>7</v>
      </c>
      <c r="D15" s="17"/>
      <c r="E15" s="17" t="str">
        <f t="shared" si="4"/>
        <v/>
      </c>
      <c r="F15" s="17" t="s">
        <v>98</v>
      </c>
      <c r="G15" s="17">
        <f t="shared" si="5"/>
        <v>3</v>
      </c>
      <c r="H15" s="17" t="str">
        <f t="shared" si="1"/>
        <v/>
      </c>
      <c r="I15" s="17" t="str">
        <f t="shared" ref="I15:I21" si="7">IF(H15="X",30*0.05,"")</f>
        <v/>
      </c>
      <c r="J15" s="17" t="str">
        <f t="shared" si="2"/>
        <v/>
      </c>
      <c r="K15" s="17" t="str">
        <f t="shared" si="3"/>
        <v/>
      </c>
    </row>
    <row r="16" spans="1:11" ht="24" outlineLevel="1" x14ac:dyDescent="0.25">
      <c r="A16" s="70"/>
      <c r="B16" s="40" t="str">
        <f>RUBRICA!A9</f>
        <v xml:space="preserve">5. Formula objetivos claros, concisos y coherentes con la disciplina y la situación a abordar. </v>
      </c>
      <c r="C16" s="38" t="s">
        <v>7</v>
      </c>
      <c r="D16" s="17"/>
      <c r="E16" s="17" t="str">
        <f>IF(D16="X",100*0.05,"")</f>
        <v/>
      </c>
      <c r="F16" s="17" t="s">
        <v>98</v>
      </c>
      <c r="G16" s="17">
        <f>IF(F16="X",60*0.05,"")</f>
        <v>3</v>
      </c>
      <c r="H16" s="17" t="str">
        <f t="shared" si="1"/>
        <v/>
      </c>
      <c r="I16" s="17" t="str">
        <f>IF(H16="X",30*0.05,"")</f>
        <v/>
      </c>
      <c r="J16" s="17" t="str">
        <f t="shared" si="2"/>
        <v/>
      </c>
      <c r="K16" s="17" t="str">
        <f t="shared" si="3"/>
        <v/>
      </c>
    </row>
    <row r="17" spans="1:11" ht="24" outlineLevel="1" x14ac:dyDescent="0.25">
      <c r="A17" s="70"/>
      <c r="B17" s="40" t="str">
        <f>RUBRICA!A10</f>
        <v>6. Propone una metodología de trabajo que permite alcanzar los objetivos propuestos y es pertinente con los requerimientos disciplinares.</v>
      </c>
      <c r="C17" s="38" t="s">
        <v>7</v>
      </c>
      <c r="D17" s="17"/>
      <c r="E17" s="17" t="str">
        <f t="shared" ref="E17:E18" si="8">IF(D17="X",100*0.1,"")</f>
        <v/>
      </c>
      <c r="F17" s="17" t="s">
        <v>98</v>
      </c>
      <c r="G17" s="17">
        <f t="shared" ref="G17:G18" si="9">IF(F17="X",60*0.1,"")</f>
        <v>6</v>
      </c>
      <c r="H17" s="17" t="str">
        <f t="shared" ref="H17:H22" si="10">IF($C17=ML,"X","")</f>
        <v/>
      </c>
      <c r="I17" s="17" t="str">
        <f t="shared" ref="I17" si="11">IF(H17="X",30*0.1,"")</f>
        <v/>
      </c>
      <c r="J17" s="17" t="str">
        <f t="shared" ref="J17:J22" si="12">IF($C17=NL,"X","")</f>
        <v/>
      </c>
      <c r="K17" s="17" t="str">
        <f t="shared" ref="K17:K22" si="13">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ref="D18:D22" si="14">IF($C18=CL,"X","")</f>
        <v>X</v>
      </c>
      <c r="E18" s="17">
        <f t="shared" si="8"/>
        <v>10</v>
      </c>
      <c r="F18" s="17" t="str">
        <f t="shared" ref="F18:F22" si="15">IF($C18=L,"X","")</f>
        <v/>
      </c>
      <c r="G18" s="17" t="str">
        <f t="shared" si="9"/>
        <v/>
      </c>
      <c r="H18" s="17" t="str">
        <f t="shared" si="10"/>
        <v/>
      </c>
      <c r="I18" s="17" t="str">
        <f t="shared" ref="I18" si="16">IF(H18="X",30*0.1,"")</f>
        <v/>
      </c>
      <c r="J18" s="17" t="str">
        <f t="shared" si="12"/>
        <v/>
      </c>
      <c r="K18" s="17" t="str">
        <f t="shared" si="13"/>
        <v/>
      </c>
    </row>
    <row r="19" spans="1:11" ht="24" outlineLevel="1" x14ac:dyDescent="0.25">
      <c r="A19" s="70"/>
      <c r="B19" s="40" t="str">
        <f>RUBRICA!A12</f>
        <v>8. Determina evidencias, justificando cómo estas dan cuenta del logro de las actividades del Proyecto APT.</v>
      </c>
      <c r="C19" s="38" t="s">
        <v>7</v>
      </c>
      <c r="D19" s="17"/>
      <c r="E19" s="17" t="str">
        <f>IF(D19="X",100*0.05,"")</f>
        <v/>
      </c>
      <c r="F19" s="17" t="s">
        <v>98</v>
      </c>
      <c r="G19" s="17">
        <f t="shared" ref="G19" si="17">IF(F19="X",60*0.05,"")</f>
        <v>3</v>
      </c>
      <c r="H19" s="17" t="str">
        <f t="shared" si="10"/>
        <v/>
      </c>
      <c r="I19" s="17" t="str">
        <f t="shared" ref="I19" si="18">IF(H19="X",30*0.05,"")</f>
        <v/>
      </c>
      <c r="J19" s="17" t="str">
        <f t="shared" si="12"/>
        <v/>
      </c>
      <c r="K19" s="17" t="str">
        <f t="shared" si="13"/>
        <v/>
      </c>
    </row>
    <row r="20" spans="1:11" ht="24" outlineLevel="1" x14ac:dyDescent="0.25">
      <c r="A20" s="70"/>
      <c r="B20" s="40" t="str">
        <f>RUBRICA!A13</f>
        <v xml:space="preserve">9. Utiliza reglas de redacción, ortografía (literal, puntual, acentual) y las normas para citas y referencias. </v>
      </c>
      <c r="C20" s="38" t="s">
        <v>7</v>
      </c>
      <c r="D20" s="17"/>
      <c r="E20" s="17" t="str">
        <f>IF(D20="X",100*0.05,"")</f>
        <v/>
      </c>
      <c r="F20" s="17" t="s">
        <v>98</v>
      </c>
      <c r="G20" s="17">
        <f t="shared" si="5"/>
        <v>3</v>
      </c>
      <c r="H20" s="17" t="str">
        <f t="shared" si="10"/>
        <v/>
      </c>
      <c r="I20" s="17" t="str">
        <f t="shared" si="7"/>
        <v/>
      </c>
      <c r="J20" s="17" t="str">
        <f t="shared" si="12"/>
        <v/>
      </c>
      <c r="K20" s="17" t="str">
        <f t="shared" si="13"/>
        <v/>
      </c>
    </row>
    <row r="21" spans="1:11" ht="22.9" customHeight="1" outlineLevel="1" x14ac:dyDescent="0.25">
      <c r="A21" s="70"/>
      <c r="B21" s="40" t="str">
        <f>RUBRICA!A14</f>
        <v>10. Cumple completando el contenido del informe de presentación del proyecto de acuerdo con la plantilla entregada.</v>
      </c>
      <c r="C21" s="38" t="s">
        <v>7</v>
      </c>
      <c r="D21" s="17"/>
      <c r="E21" s="17" t="str">
        <f t="shared" si="4"/>
        <v/>
      </c>
      <c r="F21" s="17" t="s">
        <v>98</v>
      </c>
      <c r="G21" s="17">
        <f t="shared" si="5"/>
        <v>3</v>
      </c>
      <c r="H21" s="17" t="str">
        <f t="shared" si="10"/>
        <v/>
      </c>
      <c r="I21" s="17" t="str">
        <f t="shared" si="7"/>
        <v/>
      </c>
      <c r="J21" s="17" t="str">
        <f t="shared" si="12"/>
        <v/>
      </c>
      <c r="K21" s="17" t="str">
        <f t="shared" si="13"/>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4"/>
        <v>X</v>
      </c>
      <c r="E22" s="17">
        <f>IF(D22="X",100*0.1,"")</f>
        <v>10</v>
      </c>
      <c r="F22" s="17" t="str">
        <f t="shared" si="15"/>
        <v/>
      </c>
      <c r="G22" s="17" t="str">
        <f>IF(F22="X",60*0.1,"")</f>
        <v/>
      </c>
      <c r="H22" s="17" t="str">
        <f t="shared" si="10"/>
        <v/>
      </c>
      <c r="I22" s="17" t="str">
        <f>IF(H22="X",30*0.1,"")</f>
        <v/>
      </c>
      <c r="J22" s="17" t="str">
        <f t="shared" si="12"/>
        <v/>
      </c>
      <c r="K22" s="17" t="str">
        <f t="shared" si="13"/>
        <v/>
      </c>
    </row>
    <row r="23" spans="1:11" ht="15.75" customHeight="1" outlineLevel="1" x14ac:dyDescent="0.3">
      <c r="A23" s="65"/>
      <c r="B23" s="39" t="s">
        <v>6</v>
      </c>
      <c r="C23" s="43">
        <f>E23+G23+I23+K23</f>
        <v>56</v>
      </c>
      <c r="D23" s="20"/>
      <c r="E23" s="20">
        <f>SUM(E13:E22)</f>
        <v>35</v>
      </c>
      <c r="F23" s="20"/>
      <c r="G23" s="20">
        <f>SUM(G13:G22)</f>
        <v>21</v>
      </c>
      <c r="H23" s="20"/>
      <c r="I23" s="20">
        <f>SUM(I13:I22)</f>
        <v>0</v>
      </c>
      <c r="J23" s="20"/>
      <c r="K23" s="20">
        <f>SUM(K13:K22)</f>
        <v>0</v>
      </c>
    </row>
    <row r="24" spans="1:11" ht="15.75" customHeight="1" outlineLevel="1" x14ac:dyDescent="0.3">
      <c r="A24" s="54"/>
      <c r="B24" s="42" t="s">
        <v>16</v>
      </c>
      <c r="C24" s="21">
        <f>VLOOKUP(C23,ESCALA_IEP!A2:B142,2,FALSE)</f>
        <v>5.5</v>
      </c>
    </row>
    <row r="25" spans="1:11" ht="15.75" customHeight="1" x14ac:dyDescent="0.25"/>
    <row r="26" spans="1:11" ht="15.75" customHeight="1" x14ac:dyDescent="0.25"/>
    <row r="27" spans="1:11" ht="15.75" customHeight="1" x14ac:dyDescent="0.25">
      <c r="A27" s="64" t="s">
        <v>18</v>
      </c>
      <c r="B27" s="53" t="s">
        <v>19</v>
      </c>
      <c r="C27" s="56" t="str">
        <f>$B$4</f>
        <v xml:space="preserve">GONZALEZ SOBARZO BENJAMIN JESUS ALEJANDRO </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D32" si="19">IF($C31=CL,"X","")</f>
        <v>X</v>
      </c>
      <c r="E31" s="17">
        <f>IF(D31="X",100*0.1,"")</f>
        <v>10</v>
      </c>
      <c r="F31" s="17" t="str">
        <f t="shared" ref="F31:F32" si="20">IF($C31=L,"X","")</f>
        <v/>
      </c>
      <c r="G31" s="17" t="str">
        <f>IF(F31="X",60*0.1,"")</f>
        <v/>
      </c>
      <c r="H31" s="17" t="str">
        <f t="shared" ref="H31:H32" si="21">IF($C31=ML,"X","")</f>
        <v/>
      </c>
      <c r="I31" s="17" t="str">
        <f>IF(H31="X",30*0.1,"")</f>
        <v/>
      </c>
      <c r="J31" s="17" t="str">
        <f t="shared" ref="J31:J32" si="22">IF($C31=NL,"X","")</f>
        <v/>
      </c>
      <c r="K31" s="17" t="str">
        <f t="shared" ref="K31:K32" si="23">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c r="E32" s="17" t="str">
        <f>IF(D32="X",100*0.1,"")</f>
        <v/>
      </c>
      <c r="F32" s="17" t="s">
        <v>98</v>
      </c>
      <c r="G32" s="17">
        <f>IF(F32="X",60*0.1,"")</f>
        <v>6</v>
      </c>
      <c r="H32" s="17" t="str">
        <f t="shared" si="21"/>
        <v/>
      </c>
      <c r="I32" s="17" t="str">
        <f>IF(H32="X",30*0.1,"")</f>
        <v/>
      </c>
      <c r="J32" s="17" t="str">
        <f t="shared" si="22"/>
        <v/>
      </c>
      <c r="K32" s="17" t="str">
        <f t="shared" si="23"/>
        <v/>
      </c>
    </row>
    <row r="33" spans="1:11" x14ac:dyDescent="0.25">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26</v>
      </c>
      <c r="D34" s="20"/>
      <c r="E34" s="20">
        <f>SUM(E31:E33)</f>
        <v>20</v>
      </c>
      <c r="F34" s="20"/>
      <c r="G34" s="20">
        <f t="shared" ref="G34:K34" si="24">SUM(G31:G33)</f>
        <v>6</v>
      </c>
      <c r="H34" s="20"/>
      <c r="I34" s="20">
        <f t="shared" si="24"/>
        <v>0</v>
      </c>
      <c r="J34" s="20"/>
      <c r="K34" s="20">
        <f t="shared" si="24"/>
        <v>0</v>
      </c>
    </row>
    <row r="35" spans="1:11" ht="15.75" customHeight="1" x14ac:dyDescent="0.3">
      <c r="A35" s="54"/>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 xml:space="preserve">LARENAS NOVA MATIAS IGNACIO </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D44" si="25">IF($C43=CL,"X","")</f>
        <v>X</v>
      </c>
      <c r="E43" s="17">
        <f>IF(D43="X",100*0.1,"")</f>
        <v>10</v>
      </c>
      <c r="F43" s="17" t="str">
        <f t="shared" ref="F43:F44" si="26">IF($C43=L,"X","")</f>
        <v/>
      </c>
      <c r="G43" s="17" t="str">
        <f>IF(F43="X",60*0.1,"")</f>
        <v/>
      </c>
      <c r="H43" s="17" t="str">
        <f t="shared" ref="H43:H44" si="27">IF($C43=ML,"X","")</f>
        <v/>
      </c>
      <c r="I43" s="17" t="str">
        <f>IF(H43="X",30*0.1,"")</f>
        <v/>
      </c>
      <c r="J43" s="17" t="str">
        <f t="shared" ref="J43:J44" si="28">IF($C43=NL,"X","")</f>
        <v/>
      </c>
      <c r="K43" s="17" t="str">
        <f t="shared" ref="K43:K44" si="29">IF($J43="X",0,"")</f>
        <v/>
      </c>
    </row>
    <row r="44" spans="1:11" ht="24" x14ac:dyDescent="0.25">
      <c r="A44" s="65"/>
      <c r="B44" s="40" t="str">
        <f>RUBRICA!A15</f>
        <v>11. Expone el tema utilizando un lenguaje técnico disciplinar al presentar la propuesta y responde evidenciando un manejo de la información. *</v>
      </c>
      <c r="C44" s="38" t="s">
        <v>7</v>
      </c>
      <c r="D44" s="17"/>
      <c r="E44" s="17" t="str">
        <f>IF(D44="X",100*0.1,"")</f>
        <v/>
      </c>
      <c r="F44" s="17" t="s">
        <v>98</v>
      </c>
      <c r="G44" s="17">
        <f>IF(F44="X",60*0.1,"")</f>
        <v>6</v>
      </c>
      <c r="H44" s="17" t="str">
        <f t="shared" si="27"/>
        <v/>
      </c>
      <c r="I44" s="17" t="str">
        <f>IF(H44="X",30*0.1,"")</f>
        <v/>
      </c>
      <c r="J44" s="17" t="str">
        <f t="shared" si="28"/>
        <v/>
      </c>
      <c r="K44" s="17" t="str">
        <f t="shared" si="29"/>
        <v/>
      </c>
    </row>
    <row r="45" spans="1:11" ht="15.75" customHeight="1" x14ac:dyDescent="0.25">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26</v>
      </c>
      <c r="D46" s="20"/>
      <c r="E46" s="20">
        <f>SUM(E43:E45)</f>
        <v>20</v>
      </c>
      <c r="F46" s="20"/>
      <c r="G46" s="20">
        <f t="shared" ref="G46" si="30">SUM(G43:G45)</f>
        <v>6</v>
      </c>
      <c r="H46" s="20"/>
      <c r="I46" s="20">
        <f t="shared" ref="I46" si="31">SUM(I43:I45)</f>
        <v>0</v>
      </c>
      <c r="J46" s="20"/>
      <c r="K46" s="20">
        <f t="shared" ref="K46" si="32">SUM(K43:K45)</f>
        <v>0</v>
      </c>
    </row>
    <row r="47" spans="1:11" ht="15.75" customHeight="1" x14ac:dyDescent="0.3">
      <c r="A47" s="54"/>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 xml:space="preserve">PAVEZ MONTECINOS CONSTANZA CHARLOT </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D55" si="33">IF($C54=CL,"X","")</f>
        <v>X</v>
      </c>
      <c r="E54" s="17">
        <f>IF(D54="X",100*0.1,"")</f>
        <v>10</v>
      </c>
      <c r="F54" s="17" t="str">
        <f t="shared" ref="F54:F55" si="34">IF($C54=L,"X","")</f>
        <v/>
      </c>
      <c r="G54" s="17" t="str">
        <f>IF(F54="X",60*0.1,"")</f>
        <v/>
      </c>
      <c r="H54" s="17" t="str">
        <f t="shared" ref="H54:H55" si="35">IF($C54=ML,"X","")</f>
        <v/>
      </c>
      <c r="I54" s="17" t="str">
        <f>IF(H54="X",30*0.1,"")</f>
        <v/>
      </c>
      <c r="J54" s="17" t="str">
        <f t="shared" ref="J54:J55" si="36">IF($C54=NL,"X","")</f>
        <v/>
      </c>
      <c r="K54" s="17" t="str">
        <f t="shared" ref="K54:K55" si="37">IF($J54="X",0,"")</f>
        <v/>
      </c>
    </row>
    <row r="55" spans="1:11" ht="24" x14ac:dyDescent="0.25">
      <c r="A55" s="65"/>
      <c r="B55" s="40" t="str">
        <f>RUBRICA!A15</f>
        <v>11. Expone el tema utilizando un lenguaje técnico disciplinar al presentar la propuesta y responde evidenciando un manejo de la información. *</v>
      </c>
      <c r="C55" s="38" t="s">
        <v>7</v>
      </c>
      <c r="D55" s="17"/>
      <c r="E55" s="17" t="str">
        <f>IF(D55="X",100*0.1,"")</f>
        <v/>
      </c>
      <c r="F55" s="17" t="s">
        <v>98</v>
      </c>
      <c r="G55" s="17">
        <f>IF(F55="X",60*0.1,"")</f>
        <v>6</v>
      </c>
      <c r="H55" s="17" t="str">
        <f t="shared" si="35"/>
        <v/>
      </c>
      <c r="I55" s="17" t="str">
        <f>IF(H55="X",30*0.1,"")</f>
        <v/>
      </c>
      <c r="J55" s="17" t="str">
        <f t="shared" si="36"/>
        <v/>
      </c>
      <c r="K55" s="17" t="str">
        <f t="shared" si="37"/>
        <v/>
      </c>
    </row>
    <row r="56" spans="1:11" ht="15.75" customHeight="1" x14ac:dyDescent="0.25">
      <c r="A56" s="65"/>
      <c r="B56" s="40" t="str">
        <f>RUBRICA!A17</f>
        <v>13. Colaboración y trabajo en equipo *</v>
      </c>
      <c r="C56" s="38" t="s">
        <v>7</v>
      </c>
      <c r="D56" s="17"/>
      <c r="E56" s="17" t="str">
        <f>IF(D56="X",100*0.1,"")</f>
        <v/>
      </c>
      <c r="F56" s="17" t="s">
        <v>98</v>
      </c>
      <c r="G56" s="17">
        <f>IF(F56="X",60*0.1,"")</f>
        <v>6</v>
      </c>
      <c r="H56" s="17" t="str">
        <f>IF($C56=ML,"X","")</f>
        <v/>
      </c>
      <c r="I56" s="17" t="str">
        <f>IF(H56="X",30*0.1,"")</f>
        <v/>
      </c>
      <c r="J56" s="17" t="str">
        <f>IF($C56=NL,"X","")</f>
        <v/>
      </c>
      <c r="K56" s="17" t="str">
        <f>IF($J56="X",0,"")</f>
        <v/>
      </c>
    </row>
    <row r="57" spans="1:11" ht="15.75" customHeight="1" x14ac:dyDescent="0.3">
      <c r="A57" s="65"/>
      <c r="B57" s="22" t="s">
        <v>17</v>
      </c>
      <c r="C57" s="19">
        <f>E57+G57+I57+K57</f>
        <v>22</v>
      </c>
      <c r="D57" s="20">
        <f>COUNTIF(D55:D56,"X")</f>
        <v>0</v>
      </c>
      <c r="E57" s="20">
        <f>SUM(E54:E56)</f>
        <v>10</v>
      </c>
      <c r="F57" s="20">
        <f t="shared" ref="F57" si="38">SUM(F54:F56)</f>
        <v>0</v>
      </c>
      <c r="G57" s="20">
        <f t="shared" ref="G57" si="39">SUM(G54:G56)</f>
        <v>12</v>
      </c>
      <c r="H57" s="20">
        <f t="shared" ref="H57" si="40">SUM(H54:H56)</f>
        <v>0</v>
      </c>
      <c r="I57" s="20">
        <f t="shared" ref="I57" si="41">SUM(I54:I56)</f>
        <v>0</v>
      </c>
      <c r="J57" s="20">
        <f t="shared" ref="J57" si="42">SUM(J54:J56)</f>
        <v>0</v>
      </c>
      <c r="K57" s="20">
        <f t="shared" ref="K57" si="43">SUM(K54:K56)</f>
        <v>0</v>
      </c>
    </row>
    <row r="58" spans="1:11" ht="15.75" customHeight="1" x14ac:dyDescent="0.3">
      <c r="A58" s="54"/>
      <c r="B58" s="18" t="s">
        <v>16</v>
      </c>
      <c r="C58" s="21">
        <f>VLOOKUP(C57,ESCALA_TRAB_EQUIP!A2:B62,2,FALSE)</f>
        <v>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2025-05-08T15:26:41Z</dcterms:modified>
</cp:coreProperties>
</file>