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 activeTab="1"/>
  </bookViews>
  <sheets>
    <sheet name="Q1" sheetId="1" r:id="rId1"/>
    <sheet name="Q2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2" l="1"/>
  <c r="C10" i="2"/>
  <c r="C12" i="2"/>
  <c r="C11" i="2"/>
  <c r="C13" i="2"/>
  <c r="C6" i="2"/>
  <c r="C3" i="2"/>
  <c r="C2" i="2"/>
  <c r="C4" i="2"/>
  <c r="C5" i="2"/>
  <c r="C14" i="1"/>
  <c r="C11" i="1"/>
  <c r="C10" i="1"/>
  <c r="C13" i="1"/>
  <c r="C12" i="1"/>
  <c r="C5" i="1"/>
  <c r="C3" i="1"/>
  <c r="C6" i="1"/>
  <c r="C8" i="1"/>
  <c r="C7" i="1"/>
  <c r="C4" i="1"/>
</calcChain>
</file>

<file path=xl/sharedStrings.xml><?xml version="1.0" encoding="utf-8"?>
<sst xmlns="http://schemas.openxmlformats.org/spreadsheetml/2006/main" count="25" uniqueCount="18">
  <si>
    <t>T</t>
  </si>
  <si>
    <t>Sigma(volatility)</t>
  </si>
  <si>
    <t>r</t>
  </si>
  <si>
    <t>d</t>
  </si>
  <si>
    <t>df</t>
  </si>
  <si>
    <t>Ft</t>
  </si>
  <si>
    <t>S&amp;P 500 - Spot Price(K)</t>
  </si>
  <si>
    <t>d1</t>
  </si>
  <si>
    <t>d2</t>
  </si>
  <si>
    <t>N(-d2)</t>
  </si>
  <si>
    <t>N(-d1)</t>
  </si>
  <si>
    <t>Put option price(P)</t>
  </si>
  <si>
    <t>Spot Price S&amp;P 500(K)</t>
  </si>
  <si>
    <t>Sigma</t>
  </si>
  <si>
    <t>N(d1)</t>
  </si>
  <si>
    <t>N(d2)</t>
  </si>
  <si>
    <t>Call Option Price(c)</t>
  </si>
  <si>
    <t>Calculating Sigma based on excel what-if analysis(goal seek)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</si>
</sst>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000"/>
    <numFmt numFmtId="166" formatCode="0.0000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5" fontId="0" fillId="3" borderId="0" xfId="0" applyNumberFormat="1" applyFill="1"/>
    <xf numFmtId="0" fontId="2" fillId="3" borderId="0" xfId="0" applyFont="1" applyFill="1"/>
    <xf numFmtId="165" fontId="2" fillId="3" borderId="0" xfId="0" applyNumberFormat="1" applyFont="1" applyFill="1"/>
    <xf numFmtId="166" fontId="0" fillId="2" borderId="0" xfId="0" applyNumberFormat="1" applyFill="1"/>
    <xf numFmtId="0" fontId="2" fillId="2" borderId="0" xfId="0" applyFont="1" applyFill="1"/>
    <xf numFmtId="166" fontId="2" fillId="2" borderId="0" xfId="0" applyNumberFormat="1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E10" sqref="E10"/>
    </sheetView>
  </sheetViews>
  <sheetFormatPr defaultRowHeight="14.4" x14ac:dyDescent="0.3"/>
  <cols>
    <col min="2" max="2" width="19.6640625" bestFit="1" customWidth="1"/>
    <col min="3" max="3" width="10.44140625" bestFit="1" customWidth="1"/>
  </cols>
  <sheetData>
    <row r="2" spans="2:3" x14ac:dyDescent="0.3">
      <c r="B2" s="1" t="s">
        <v>6</v>
      </c>
      <c r="C2" s="1">
        <v>2328.25</v>
      </c>
    </row>
    <row r="3" spans="2:3" x14ac:dyDescent="0.3">
      <c r="B3" s="1" t="s">
        <v>0</v>
      </c>
      <c r="C3" s="2">
        <f>90/360</f>
        <v>0.25</v>
      </c>
    </row>
    <row r="4" spans="2:3" x14ac:dyDescent="0.3">
      <c r="B4" s="1" t="s">
        <v>1</v>
      </c>
      <c r="C4" s="2">
        <f>8.6/100</f>
        <v>8.5999999999999993E-2</v>
      </c>
    </row>
    <row r="5" spans="2:3" x14ac:dyDescent="0.3">
      <c r="B5" s="1" t="s">
        <v>2</v>
      </c>
      <c r="C5" s="2">
        <f>1.04/100</f>
        <v>1.04E-2</v>
      </c>
    </row>
    <row r="6" spans="2:3" x14ac:dyDescent="0.3">
      <c r="B6" s="1" t="s">
        <v>3</v>
      </c>
      <c r="C6" s="2">
        <f>1.96/100</f>
        <v>1.9599999999999999E-2</v>
      </c>
    </row>
    <row r="7" spans="2:3" x14ac:dyDescent="0.3">
      <c r="B7" s="1" t="s">
        <v>4</v>
      </c>
      <c r="C7" s="2">
        <f>1/(1+(C5*C3))</f>
        <v>0.99740674246957917</v>
      </c>
    </row>
    <row r="8" spans="2:3" x14ac:dyDescent="0.3">
      <c r="B8" s="1" t="s">
        <v>5</v>
      </c>
      <c r="C8" s="2">
        <f>C2*(1+C5*C3)*EXP(-C6*C3)</f>
        <v>2322.8933406925212</v>
      </c>
    </row>
    <row r="10" spans="2:3" x14ac:dyDescent="0.3">
      <c r="B10" s="3" t="s">
        <v>7</v>
      </c>
      <c r="C10" s="4">
        <f>(LN(C8/C2)+(C4^2*C3)/2)/(C4*SQRT(C3))</f>
        <v>-3.2066840761257841E-2</v>
      </c>
    </row>
    <row r="11" spans="2:3" x14ac:dyDescent="0.3">
      <c r="B11" s="3" t="s">
        <v>8</v>
      </c>
      <c r="C11" s="4">
        <f>C10-C4*SQRT(C3)</f>
        <v>-7.506684076125783E-2</v>
      </c>
    </row>
    <row r="12" spans="2:3" x14ac:dyDescent="0.3">
      <c r="B12" s="3" t="s">
        <v>10</v>
      </c>
      <c r="C12" s="4">
        <f>NORMSDIST(-C10)</f>
        <v>0.51279062647858953</v>
      </c>
    </row>
    <row r="13" spans="2:3" x14ac:dyDescent="0.3">
      <c r="B13" s="3" t="s">
        <v>9</v>
      </c>
      <c r="C13" s="4">
        <f>NORMSDIST(-C11)</f>
        <v>0.52991923470029434</v>
      </c>
    </row>
    <row r="14" spans="2:3" ht="15.6" x14ac:dyDescent="0.3">
      <c r="B14" s="5" t="s">
        <v>11</v>
      </c>
      <c r="C14" s="6">
        <f>C7*((C2*C13)-(C8*C12))</f>
        <v>42.515985212745647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tabSelected="1" workbookViewId="0">
      <selection activeCell="D16" sqref="D16"/>
    </sheetView>
  </sheetViews>
  <sheetFormatPr defaultRowHeight="14.4" x14ac:dyDescent="0.3"/>
  <cols>
    <col min="2" max="2" width="18.5546875" bestFit="1" customWidth="1"/>
    <col min="3" max="3" width="13.44140625" customWidth="1"/>
  </cols>
  <sheetData>
    <row r="1" spans="2:5" x14ac:dyDescent="0.3">
      <c r="B1" s="1" t="s">
        <v>12</v>
      </c>
      <c r="C1" s="7">
        <v>2328.25</v>
      </c>
    </row>
    <row r="2" spans="2:5" x14ac:dyDescent="0.3">
      <c r="B2" s="1" t="s">
        <v>0</v>
      </c>
      <c r="C2" s="7">
        <f>90/360</f>
        <v>0.25</v>
      </c>
    </row>
    <row r="3" spans="2:5" x14ac:dyDescent="0.3">
      <c r="B3" s="1" t="s">
        <v>2</v>
      </c>
      <c r="C3" s="7">
        <f>1.04/100</f>
        <v>1.04E-2</v>
      </c>
    </row>
    <row r="4" spans="2:5" x14ac:dyDescent="0.3">
      <c r="B4" s="1" t="s">
        <v>3</v>
      </c>
      <c r="C4" s="7">
        <f>1.96/100</f>
        <v>1.9599999999999999E-2</v>
      </c>
    </row>
    <row r="5" spans="2:5" x14ac:dyDescent="0.3">
      <c r="B5" s="1" t="s">
        <v>4</v>
      </c>
      <c r="C5" s="7">
        <f>1/(1+C3*C2)</f>
        <v>0.99740674246957917</v>
      </c>
    </row>
    <row r="6" spans="2:5" x14ac:dyDescent="0.3">
      <c r="B6" s="1" t="s">
        <v>5</v>
      </c>
      <c r="C6" s="7">
        <f>C1*(1+C3*C2)*EXP(-C4*C2)</f>
        <v>2322.8933406925212</v>
      </c>
    </row>
    <row r="7" spans="2:5" ht="15.6" x14ac:dyDescent="0.3">
      <c r="B7" s="8" t="s">
        <v>13</v>
      </c>
      <c r="C7" s="9">
        <v>9.9045511527270633E-2</v>
      </c>
    </row>
    <row r="9" spans="2:5" x14ac:dyDescent="0.3">
      <c r="B9" s="3" t="s">
        <v>7</v>
      </c>
      <c r="C9" s="4">
        <f>(LN(C6/C1)+(C7^2*C2)/2)/(C7*SQRT(C2))</f>
        <v>-2.1750051403897908E-2</v>
      </c>
      <c r="E9" s="10" t="s">
        <v>17</v>
      </c>
    </row>
    <row r="10" spans="2:5" x14ac:dyDescent="0.3">
      <c r="B10" s="3" t="s">
        <v>8</v>
      </c>
      <c r="C10" s="4">
        <f>C9-C7*SQRT(C2)</f>
        <v>-7.1272807167533231E-2</v>
      </c>
    </row>
    <row r="11" spans="2:5" x14ac:dyDescent="0.3">
      <c r="B11" s="3" t="s">
        <v>14</v>
      </c>
      <c r="C11" s="4">
        <f>NORMSDIST(C9)</f>
        <v>0.49132366897718105</v>
      </c>
    </row>
    <row r="12" spans="2:5" x14ac:dyDescent="0.3">
      <c r="B12" s="3" t="s">
        <v>15</v>
      </c>
      <c r="C12" s="4">
        <f>NORMSDIST(C10)</f>
        <v>0.47159031845678095</v>
      </c>
    </row>
    <row r="13" spans="2:5" x14ac:dyDescent="0.3">
      <c r="B13" s="3" t="s">
        <v>16</v>
      </c>
      <c r="C13" s="4">
        <f>C5*(C6*C11-C1*C12)</f>
        <v>43.199999845112856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</vt:lpstr>
      <vt:lpstr>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Saketh</dc:creator>
  <cp:lastModifiedBy/>
  <dcterms:created xsi:type="dcterms:W3CDTF">2015-06-05T18:17:20Z</dcterms:created>
  <dcterms:modified xsi:type="dcterms:W3CDTF">2017-02-20T19:21:14Z</dcterms:modified>
</cp:coreProperties>
</file>