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theme/themeOverride7.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Giorgia\Dropbox\OG_IRL\data\raw\Government budget\"/>
    </mc:Choice>
  </mc:AlternateContent>
  <xr:revisionPtr revIDLastSave="0" documentId="8_{79ED33F7-2D3F-4E3D-A945-202A39587870}" xr6:coauthVersionLast="47" xr6:coauthVersionMax="47" xr10:uidLastSave="{00000000-0000-0000-0000-000000000000}"/>
  <bookViews>
    <workbookView xWindow="-110" yWindow="-110" windowWidth="19420" windowHeight="10420" firstSheet="1" activeTab="7" xr2:uid="{00000000-000D-0000-FFFF-FFFF00000000}"/>
  </bookViews>
  <sheets>
    <sheet name="Readme" sheetId="11" r:id="rId1"/>
    <sheet name="Income tax" sheetId="1" r:id="rId2"/>
    <sheet name="VAT" sheetId="3" r:id="rId3"/>
    <sheet name="PRSI" sheetId="4" r:id="rId4"/>
    <sheet name="Corporation Tax" sheetId="7" r:id="rId5"/>
    <sheet name="Capital Taxes" sheetId="8" r:id="rId6"/>
    <sheet name="Stamp Duty" sheetId="9" r:id="rId7"/>
    <sheet name="Excise Duties" sheetId="10"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6" i="3" l="1"/>
  <c r="I35" i="10"/>
  <c r="I35" i="9"/>
  <c r="I35" i="8"/>
  <c r="I35" i="7"/>
  <c r="I35" i="4"/>
  <c r="I35" i="3"/>
  <c r="I36" i="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5" i="1"/>
  <c r="O35" i="10" l="1"/>
  <c r="K35" i="10"/>
  <c r="P35" i="10" s="1"/>
  <c r="H35" i="10"/>
  <c r="G35" i="10" s="1"/>
  <c r="O34" i="10"/>
  <c r="H34" i="10"/>
  <c r="G34" i="10" s="1"/>
  <c r="O33" i="10"/>
  <c r="H33" i="10"/>
  <c r="G33" i="10" s="1"/>
  <c r="O32" i="10"/>
  <c r="H32" i="10"/>
  <c r="G32" i="10" s="1"/>
  <c r="O31" i="10"/>
  <c r="H31" i="10"/>
  <c r="G31" i="10" s="1"/>
  <c r="O30" i="10"/>
  <c r="H30" i="10"/>
  <c r="G30" i="10" s="1"/>
  <c r="O29" i="10"/>
  <c r="H29" i="10"/>
  <c r="G29" i="10" s="1"/>
  <c r="O28" i="10"/>
  <c r="H28" i="10"/>
  <c r="G28" i="10" s="1"/>
  <c r="O27" i="10"/>
  <c r="H27" i="10"/>
  <c r="G27" i="10" s="1"/>
  <c r="O26" i="10"/>
  <c r="H26" i="10"/>
  <c r="G26" i="10" s="1"/>
  <c r="O25" i="10"/>
  <c r="H25" i="10"/>
  <c r="G25" i="10" s="1"/>
  <c r="O24" i="10"/>
  <c r="H24" i="10"/>
  <c r="G24" i="10" s="1"/>
  <c r="O23" i="10"/>
  <c r="H23" i="10"/>
  <c r="G23" i="10"/>
  <c r="O22" i="10"/>
  <c r="H22" i="10"/>
  <c r="G22" i="10" s="1"/>
  <c r="O21" i="10"/>
  <c r="H21" i="10"/>
  <c r="G21" i="10" s="1"/>
  <c r="O20" i="10"/>
  <c r="H20" i="10"/>
  <c r="G20" i="10" s="1"/>
  <c r="O19" i="10"/>
  <c r="H19" i="10"/>
  <c r="G19" i="10" s="1"/>
  <c r="O18" i="10"/>
  <c r="H18" i="10"/>
  <c r="G18" i="10" s="1"/>
  <c r="O17" i="10"/>
  <c r="H17" i="10"/>
  <c r="G17" i="10" s="1"/>
  <c r="O16" i="10"/>
  <c r="H16" i="10"/>
  <c r="G16" i="10" s="1"/>
  <c r="O15" i="10"/>
  <c r="H15" i="10"/>
  <c r="G15" i="10"/>
  <c r="O14" i="10"/>
  <c r="H14" i="10"/>
  <c r="G14" i="10" s="1"/>
  <c r="O13" i="10"/>
  <c r="H13" i="10"/>
  <c r="G13" i="10" s="1"/>
  <c r="O12" i="10"/>
  <c r="H12" i="10"/>
  <c r="G12" i="10" s="1"/>
  <c r="O11" i="10"/>
  <c r="H11" i="10"/>
  <c r="G11" i="10" s="1"/>
  <c r="O10" i="10"/>
  <c r="H10" i="10"/>
  <c r="G10" i="10" s="1"/>
  <c r="O9" i="10"/>
  <c r="H9" i="10"/>
  <c r="G9" i="10" s="1"/>
  <c r="O8" i="10"/>
  <c r="H8" i="10"/>
  <c r="G8" i="10" s="1"/>
  <c r="O7" i="10"/>
  <c r="H7" i="10"/>
  <c r="G7" i="10" s="1"/>
  <c r="O6" i="10"/>
  <c r="H6" i="10"/>
  <c r="G6" i="10" s="1"/>
  <c r="O5" i="10"/>
  <c r="H5" i="10"/>
  <c r="G5" i="10" s="1"/>
  <c r="O4" i="10"/>
  <c r="H4" i="10"/>
  <c r="G4" i="10" s="1"/>
  <c r="O35" i="9"/>
  <c r="K35" i="9"/>
  <c r="P35" i="9" s="1"/>
  <c r="H35" i="9"/>
  <c r="G35" i="9" s="1"/>
  <c r="I34" i="9" s="1"/>
  <c r="K34" i="9" s="1"/>
  <c r="P34" i="9" s="1"/>
  <c r="O34" i="9"/>
  <c r="H34" i="9"/>
  <c r="G34" i="9" s="1"/>
  <c r="O33" i="9"/>
  <c r="H33" i="9"/>
  <c r="G33" i="9" s="1"/>
  <c r="O32" i="9"/>
  <c r="H32" i="9"/>
  <c r="G32" i="9" s="1"/>
  <c r="O31" i="9"/>
  <c r="H31" i="9"/>
  <c r="G31" i="9" s="1"/>
  <c r="O30" i="9"/>
  <c r="H30" i="9"/>
  <c r="G30" i="9" s="1"/>
  <c r="O29" i="9"/>
  <c r="H29" i="9"/>
  <c r="G29" i="9" s="1"/>
  <c r="O28" i="9"/>
  <c r="H28" i="9"/>
  <c r="G28" i="9" s="1"/>
  <c r="O27" i="9"/>
  <c r="H27" i="9"/>
  <c r="G27" i="9" s="1"/>
  <c r="O26" i="9"/>
  <c r="H26" i="9"/>
  <c r="G26" i="9" s="1"/>
  <c r="O25" i="9"/>
  <c r="H25" i="9"/>
  <c r="G25" i="9" s="1"/>
  <c r="O24" i="9"/>
  <c r="H24" i="9"/>
  <c r="G24" i="9" s="1"/>
  <c r="O23" i="9"/>
  <c r="H23" i="9"/>
  <c r="G23" i="9" s="1"/>
  <c r="O22" i="9"/>
  <c r="H22" i="9"/>
  <c r="G22" i="9" s="1"/>
  <c r="O21" i="9"/>
  <c r="H21" i="9"/>
  <c r="G21" i="9" s="1"/>
  <c r="O20" i="9"/>
  <c r="H20" i="9"/>
  <c r="G20" i="9" s="1"/>
  <c r="O19" i="9"/>
  <c r="H19" i="9"/>
  <c r="G19" i="9" s="1"/>
  <c r="O18" i="9"/>
  <c r="H18" i="9"/>
  <c r="G18" i="9" s="1"/>
  <c r="O17" i="9"/>
  <c r="H17" i="9"/>
  <c r="G17" i="9" s="1"/>
  <c r="O16" i="9"/>
  <c r="H16" i="9"/>
  <c r="G16" i="9" s="1"/>
  <c r="O15" i="9"/>
  <c r="H15" i="9"/>
  <c r="G15" i="9" s="1"/>
  <c r="O14" i="9"/>
  <c r="H14" i="9"/>
  <c r="G14" i="9" s="1"/>
  <c r="O13" i="9"/>
  <c r="H13" i="9"/>
  <c r="G13" i="9" s="1"/>
  <c r="O12" i="9"/>
  <c r="H12" i="9"/>
  <c r="G12" i="9" s="1"/>
  <c r="O11" i="9"/>
  <c r="H11" i="9"/>
  <c r="G11" i="9" s="1"/>
  <c r="O10" i="9"/>
  <c r="H10" i="9"/>
  <c r="G10" i="9" s="1"/>
  <c r="O9" i="9"/>
  <c r="H9" i="9"/>
  <c r="G9" i="9" s="1"/>
  <c r="O8" i="9"/>
  <c r="H8" i="9"/>
  <c r="G8" i="9" s="1"/>
  <c r="O7" i="9"/>
  <c r="H7" i="9"/>
  <c r="G7" i="9" s="1"/>
  <c r="O6" i="9"/>
  <c r="H6" i="9"/>
  <c r="G6" i="9" s="1"/>
  <c r="O5" i="9"/>
  <c r="H5" i="9"/>
  <c r="G5" i="9"/>
  <c r="O4" i="9"/>
  <c r="H4" i="9"/>
  <c r="G4" i="9" s="1"/>
  <c r="O35" i="8"/>
  <c r="K35" i="8"/>
  <c r="P35" i="8" s="1"/>
  <c r="H35" i="8"/>
  <c r="G35" i="8" s="1"/>
  <c r="O34" i="8"/>
  <c r="H34" i="8"/>
  <c r="G34" i="8" s="1"/>
  <c r="O33" i="8"/>
  <c r="H33" i="8"/>
  <c r="G33" i="8" s="1"/>
  <c r="I32" i="8" s="1"/>
  <c r="O32" i="8"/>
  <c r="H32" i="8"/>
  <c r="G32" i="8" s="1"/>
  <c r="O31" i="8"/>
  <c r="H31" i="8"/>
  <c r="G31" i="8" s="1"/>
  <c r="O30" i="8"/>
  <c r="H30" i="8"/>
  <c r="G30" i="8" s="1"/>
  <c r="O29" i="8"/>
  <c r="H29" i="8"/>
  <c r="G29" i="8" s="1"/>
  <c r="I28" i="8" s="1"/>
  <c r="O28" i="8"/>
  <c r="H28" i="8"/>
  <c r="G28" i="8" s="1"/>
  <c r="O27" i="8"/>
  <c r="H27" i="8"/>
  <c r="G27" i="8" s="1"/>
  <c r="O26" i="8"/>
  <c r="H26" i="8"/>
  <c r="G26" i="8" s="1"/>
  <c r="O25" i="8"/>
  <c r="H25" i="8"/>
  <c r="G25" i="8" s="1"/>
  <c r="I24" i="8" s="1"/>
  <c r="O24" i="8"/>
  <c r="H24" i="8"/>
  <c r="G24" i="8" s="1"/>
  <c r="O23" i="8"/>
  <c r="H23" i="8"/>
  <c r="G23" i="8" s="1"/>
  <c r="O22" i="8"/>
  <c r="H22" i="8"/>
  <c r="G22" i="8" s="1"/>
  <c r="O21" i="8"/>
  <c r="H21" i="8"/>
  <c r="G21" i="8" s="1"/>
  <c r="I20" i="8" s="1"/>
  <c r="O20" i="8"/>
  <c r="H20" i="8"/>
  <c r="G20" i="8" s="1"/>
  <c r="O19" i="8"/>
  <c r="H19" i="8"/>
  <c r="G19" i="8" s="1"/>
  <c r="O18" i="8"/>
  <c r="H18" i="8"/>
  <c r="G18" i="8" s="1"/>
  <c r="O17" i="8"/>
  <c r="H17" i="8"/>
  <c r="G17" i="8" s="1"/>
  <c r="I16" i="8" s="1"/>
  <c r="O16" i="8"/>
  <c r="H16" i="8"/>
  <c r="G16" i="8" s="1"/>
  <c r="O15" i="8"/>
  <c r="H15" i="8"/>
  <c r="G15" i="8" s="1"/>
  <c r="O14" i="8"/>
  <c r="H14" i="8"/>
  <c r="G14" i="8"/>
  <c r="O13" i="8"/>
  <c r="H13" i="8"/>
  <c r="G13" i="8" s="1"/>
  <c r="O12" i="8"/>
  <c r="H12" i="8"/>
  <c r="G12" i="8" s="1"/>
  <c r="I11" i="8" s="1"/>
  <c r="O11" i="8"/>
  <c r="H11" i="8"/>
  <c r="G11" i="8" s="1"/>
  <c r="O10" i="8"/>
  <c r="H10" i="8"/>
  <c r="G10" i="8" s="1"/>
  <c r="O9" i="8"/>
  <c r="H9" i="8"/>
  <c r="G9" i="8" s="1"/>
  <c r="O8" i="8"/>
  <c r="H8" i="8"/>
  <c r="G8" i="8" s="1"/>
  <c r="O7" i="8"/>
  <c r="H7" i="8"/>
  <c r="G7" i="8" s="1"/>
  <c r="O6" i="8"/>
  <c r="H6" i="8"/>
  <c r="G6" i="8" s="1"/>
  <c r="O5" i="8"/>
  <c r="H5" i="8"/>
  <c r="G5" i="8" s="1"/>
  <c r="O4" i="8"/>
  <c r="H4" i="8"/>
  <c r="G4" i="8" s="1"/>
  <c r="I5" i="8" l="1"/>
  <c r="I9" i="8"/>
  <c r="I7" i="8"/>
  <c r="I28" i="10"/>
  <c r="K28" i="10" s="1"/>
  <c r="P28" i="10" s="1"/>
  <c r="I30" i="10"/>
  <c r="K30" i="10" s="1"/>
  <c r="P30" i="10" s="1"/>
  <c r="I32" i="10"/>
  <c r="I15" i="10"/>
  <c r="K15" i="10" s="1"/>
  <c r="P15" i="10" s="1"/>
  <c r="I17" i="10"/>
  <c r="K17" i="10" s="1"/>
  <c r="P17" i="10" s="1"/>
  <c r="I19" i="10"/>
  <c r="K19" i="10" s="1"/>
  <c r="P19" i="10" s="1"/>
  <c r="I21" i="10"/>
  <c r="I34" i="10"/>
  <c r="K34" i="10" s="1"/>
  <c r="P34" i="10" s="1"/>
  <c r="I4" i="10"/>
  <c r="K4" i="10" s="1"/>
  <c r="P4" i="10" s="1"/>
  <c r="I6" i="10"/>
  <c r="K6" i="10" s="1"/>
  <c r="P6" i="10" s="1"/>
  <c r="I8" i="10"/>
  <c r="I10" i="10"/>
  <c r="K10" i="10" s="1"/>
  <c r="P10" i="10" s="1"/>
  <c r="I12" i="10"/>
  <c r="K12" i="10" s="1"/>
  <c r="P12" i="10" s="1"/>
  <c r="I14" i="10"/>
  <c r="I23" i="10"/>
  <c r="K23" i="10" s="1"/>
  <c r="P23" i="10" s="1"/>
  <c r="I25" i="10"/>
  <c r="I27" i="10"/>
  <c r="K27" i="10" s="1"/>
  <c r="P27" i="10" s="1"/>
  <c r="I16" i="10"/>
  <c r="K16" i="10" s="1"/>
  <c r="P16" i="10" s="1"/>
  <c r="I18" i="10"/>
  <c r="K18" i="10" s="1"/>
  <c r="P18" i="10" s="1"/>
  <c r="I20" i="10"/>
  <c r="K20" i="10" s="1"/>
  <c r="P20" i="10" s="1"/>
  <c r="I22" i="10"/>
  <c r="K22" i="10" s="1"/>
  <c r="P22" i="10" s="1"/>
  <c r="I29" i="10"/>
  <c r="K29" i="10" s="1"/>
  <c r="P29" i="10" s="1"/>
  <c r="I31" i="10"/>
  <c r="I33" i="10"/>
  <c r="K33" i="10" s="1"/>
  <c r="P33" i="10" s="1"/>
  <c r="I5" i="10"/>
  <c r="K5" i="10" s="1"/>
  <c r="P5" i="10" s="1"/>
  <c r="I7" i="10"/>
  <c r="K7" i="10" s="1"/>
  <c r="P7" i="10" s="1"/>
  <c r="I9" i="10"/>
  <c r="K9" i="10" s="1"/>
  <c r="P9" i="10" s="1"/>
  <c r="I11" i="10"/>
  <c r="K11" i="10" s="1"/>
  <c r="P11" i="10" s="1"/>
  <c r="I13" i="10"/>
  <c r="K13" i="10" s="1"/>
  <c r="P13" i="10" s="1"/>
  <c r="I24" i="10"/>
  <c r="K24" i="10" s="1"/>
  <c r="P24" i="10" s="1"/>
  <c r="I26" i="10"/>
  <c r="I20" i="9"/>
  <c r="I9" i="9"/>
  <c r="K9" i="9" s="1"/>
  <c r="P9" i="9" s="1"/>
  <c r="I13" i="9"/>
  <c r="K13" i="9" s="1"/>
  <c r="P13" i="9" s="1"/>
  <c r="I4" i="9"/>
  <c r="I17" i="9"/>
  <c r="K17" i="9" s="1"/>
  <c r="P17" i="9" s="1"/>
  <c r="I19" i="9"/>
  <c r="K19" i="9" s="1"/>
  <c r="P19" i="9" s="1"/>
  <c r="I26" i="9"/>
  <c r="K26" i="9" s="1"/>
  <c r="P26" i="9" s="1"/>
  <c r="I30" i="9"/>
  <c r="I32" i="9"/>
  <c r="K32" i="9" s="1"/>
  <c r="P32" i="9" s="1"/>
  <c r="I6" i="9"/>
  <c r="K6" i="9" s="1"/>
  <c r="P6" i="9" s="1"/>
  <c r="I8" i="9"/>
  <c r="K8" i="9" s="1"/>
  <c r="P8" i="9" s="1"/>
  <c r="I10" i="9"/>
  <c r="I12" i="9"/>
  <c r="K12" i="9" s="1"/>
  <c r="P12" i="9" s="1"/>
  <c r="I14" i="9"/>
  <c r="K14" i="9" s="1"/>
  <c r="P14" i="9" s="1"/>
  <c r="I16" i="9"/>
  <c r="K16" i="9" s="1"/>
  <c r="P16" i="9" s="1"/>
  <c r="I21" i="9"/>
  <c r="I23" i="9"/>
  <c r="K23" i="9" s="1"/>
  <c r="P23" i="9" s="1"/>
  <c r="I18" i="9"/>
  <c r="K18" i="9" s="1"/>
  <c r="P18" i="9" s="1"/>
  <c r="I25" i="9"/>
  <c r="K25" i="9" s="1"/>
  <c r="P25" i="9" s="1"/>
  <c r="I27" i="9"/>
  <c r="I29" i="9"/>
  <c r="K29" i="9" s="1"/>
  <c r="P29" i="9" s="1"/>
  <c r="I31" i="9"/>
  <c r="I5" i="9"/>
  <c r="K5" i="9" s="1"/>
  <c r="P5" i="9" s="1"/>
  <c r="I15" i="9"/>
  <c r="I24" i="9"/>
  <c r="I33" i="9"/>
  <c r="I7" i="9"/>
  <c r="K7" i="9" s="1"/>
  <c r="P7" i="9" s="1"/>
  <c r="I22" i="9"/>
  <c r="I28" i="9"/>
  <c r="K28" i="9" s="1"/>
  <c r="P28" i="9" s="1"/>
  <c r="I11" i="9"/>
  <c r="K11" i="9" s="1"/>
  <c r="P11" i="9" s="1"/>
  <c r="I14" i="8"/>
  <c r="I18" i="8"/>
  <c r="K18" i="8" s="1"/>
  <c r="P18" i="8" s="1"/>
  <c r="I22" i="8"/>
  <c r="K22" i="8" s="1"/>
  <c r="P22" i="8" s="1"/>
  <c r="I26" i="8"/>
  <c r="K26" i="8" s="1"/>
  <c r="P26" i="8" s="1"/>
  <c r="I30" i="8"/>
  <c r="K30" i="8" s="1"/>
  <c r="P30" i="8" s="1"/>
  <c r="I34" i="8"/>
  <c r="K34" i="8" s="1"/>
  <c r="P34" i="8" s="1"/>
  <c r="I4" i="8"/>
  <c r="K4" i="8" s="1"/>
  <c r="P4" i="8" s="1"/>
  <c r="I13" i="8"/>
  <c r="I6" i="8"/>
  <c r="K6" i="8" s="1"/>
  <c r="P6" i="8" s="1"/>
  <c r="I8" i="8"/>
  <c r="K8" i="8" s="1"/>
  <c r="P8" i="8" s="1"/>
  <c r="I10" i="8"/>
  <c r="I15" i="8"/>
  <c r="K15" i="8" s="1"/>
  <c r="P15" i="8" s="1"/>
  <c r="I17" i="8"/>
  <c r="K17" i="8" s="1"/>
  <c r="P17" i="8" s="1"/>
  <c r="I19" i="8"/>
  <c r="K19" i="8" s="1"/>
  <c r="P19" i="8" s="1"/>
  <c r="I21" i="8"/>
  <c r="K21" i="8" s="1"/>
  <c r="P21" i="8" s="1"/>
  <c r="I23" i="8"/>
  <c r="K23" i="8" s="1"/>
  <c r="P23" i="8" s="1"/>
  <c r="I25" i="8"/>
  <c r="K25" i="8" s="1"/>
  <c r="P25" i="8" s="1"/>
  <c r="I27" i="8"/>
  <c r="K27" i="8" s="1"/>
  <c r="P27" i="8" s="1"/>
  <c r="I29" i="8"/>
  <c r="I31" i="8"/>
  <c r="K31" i="8" s="1"/>
  <c r="P31" i="8" s="1"/>
  <c r="I33" i="8"/>
  <c r="I12" i="8"/>
  <c r="K12" i="8" s="1"/>
  <c r="P12" i="8" s="1"/>
  <c r="K14" i="10"/>
  <c r="P14" i="10" s="1"/>
  <c r="K25" i="10"/>
  <c r="P25" i="10" s="1"/>
  <c r="K32" i="10"/>
  <c r="P32" i="10" s="1"/>
  <c r="K8" i="10"/>
  <c r="P8" i="10" s="1"/>
  <c r="K21" i="10"/>
  <c r="P21" i="10" s="1"/>
  <c r="K26" i="10"/>
  <c r="P26" i="10" s="1"/>
  <c r="K31" i="10"/>
  <c r="P31" i="10" s="1"/>
  <c r="K4" i="9"/>
  <c r="P4" i="9" s="1"/>
  <c r="K10" i="9"/>
  <c r="P10" i="9" s="1"/>
  <c r="K27" i="9"/>
  <c r="P27" i="9" s="1"/>
  <c r="K21" i="9"/>
  <c r="P21" i="9" s="1"/>
  <c r="K20" i="9"/>
  <c r="P20" i="9" s="1"/>
  <c r="K15" i="9"/>
  <c r="P15" i="9" s="1"/>
  <c r="K22" i="9"/>
  <c r="P22" i="9" s="1"/>
  <c r="K31" i="9"/>
  <c r="P31" i="9" s="1"/>
  <c r="K30" i="9"/>
  <c r="P30" i="9" s="1"/>
  <c r="K24" i="9"/>
  <c r="P24" i="9" s="1"/>
  <c r="K33" i="9"/>
  <c r="P33" i="9" s="1"/>
  <c r="K5" i="8"/>
  <c r="P5" i="8" s="1"/>
  <c r="K16" i="8"/>
  <c r="P16" i="8" s="1"/>
  <c r="K20" i="8"/>
  <c r="P20" i="8" s="1"/>
  <c r="K28" i="8"/>
  <c r="P28" i="8" s="1"/>
  <c r="K29" i="8"/>
  <c r="P29" i="8" s="1"/>
  <c r="K9" i="8"/>
  <c r="P9" i="8" s="1"/>
  <c r="K10" i="8"/>
  <c r="P10" i="8" s="1"/>
  <c r="K14" i="8"/>
  <c r="P14" i="8" s="1"/>
  <c r="K13" i="8"/>
  <c r="P13" i="8" s="1"/>
  <c r="K7" i="8"/>
  <c r="P7" i="8" s="1"/>
  <c r="K24" i="8"/>
  <c r="P24" i="8" s="1"/>
  <c r="K33" i="8"/>
  <c r="P33" i="8" s="1"/>
  <c r="K32" i="8"/>
  <c r="P32" i="8" s="1"/>
  <c r="K11" i="8"/>
  <c r="P11" i="8" s="1"/>
  <c r="O35" i="7" l="1"/>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O5" i="7"/>
  <c r="O4" i="7"/>
  <c r="K35" i="7"/>
  <c r="P35" i="7" s="1"/>
  <c r="H35" i="7"/>
  <c r="G35" i="7" s="1"/>
  <c r="H34" i="7"/>
  <c r="G34" i="7" s="1"/>
  <c r="H33" i="7"/>
  <c r="G33" i="7" s="1"/>
  <c r="H32" i="7"/>
  <c r="G32" i="7" s="1"/>
  <c r="H31" i="7"/>
  <c r="G31" i="7" s="1"/>
  <c r="H30" i="7"/>
  <c r="G30" i="7" s="1"/>
  <c r="H29" i="7"/>
  <c r="G29" i="7" s="1"/>
  <c r="H28" i="7"/>
  <c r="G28" i="7" s="1"/>
  <c r="H27" i="7"/>
  <c r="G27" i="7" s="1"/>
  <c r="H26" i="7"/>
  <c r="G26" i="7" s="1"/>
  <c r="H25" i="7"/>
  <c r="G25" i="7" s="1"/>
  <c r="H24" i="7"/>
  <c r="G24" i="7" s="1"/>
  <c r="H21" i="7"/>
  <c r="G21" i="7" s="1"/>
  <c r="H20" i="7"/>
  <c r="G20" i="7" s="1"/>
  <c r="H19" i="7"/>
  <c r="G19" i="7" s="1"/>
  <c r="H18" i="7"/>
  <c r="G18" i="7" s="1"/>
  <c r="H17" i="7"/>
  <c r="G17" i="7" s="1"/>
  <c r="H16" i="7"/>
  <c r="G16" i="7" s="1"/>
  <c r="H15" i="7"/>
  <c r="G15" i="7" s="1"/>
  <c r="H14" i="7"/>
  <c r="G14" i="7" s="1"/>
  <c r="H13" i="7"/>
  <c r="G13" i="7" s="1"/>
  <c r="H12" i="7"/>
  <c r="G12" i="7" s="1"/>
  <c r="I11" i="7" s="1"/>
  <c r="H11" i="7"/>
  <c r="G11" i="7" s="1"/>
  <c r="H10" i="7"/>
  <c r="G10" i="7" s="1"/>
  <c r="H9" i="7"/>
  <c r="G9" i="7" s="1"/>
  <c r="H8" i="7"/>
  <c r="G8" i="7" s="1"/>
  <c r="H7" i="7"/>
  <c r="G7" i="7" s="1"/>
  <c r="H6" i="7"/>
  <c r="G6" i="7" s="1"/>
  <c r="H5" i="7"/>
  <c r="G5" i="7" s="1"/>
  <c r="H4" i="7"/>
  <c r="G4" i="7" s="1"/>
  <c r="F23" i="7"/>
  <c r="H23" i="7" s="1"/>
  <c r="G23" i="7" s="1"/>
  <c r="F22" i="7"/>
  <c r="H22" i="7" s="1"/>
  <c r="G22" i="7" s="1"/>
  <c r="F20" i="7"/>
  <c r="I19" i="7" l="1"/>
  <c r="K19" i="7" s="1"/>
  <c r="P19" i="7" s="1"/>
  <c r="I15" i="7"/>
  <c r="I7" i="7"/>
  <c r="I25" i="7"/>
  <c r="K25" i="7" s="1"/>
  <c r="P25" i="7" s="1"/>
  <c r="K33" i="7"/>
  <c r="P33" i="7" s="1"/>
  <c r="I33" i="7"/>
  <c r="I8" i="7"/>
  <c r="K8" i="7" s="1"/>
  <c r="P8" i="7" s="1"/>
  <c r="I12" i="7"/>
  <c r="K12" i="7" s="1"/>
  <c r="P12" i="7" s="1"/>
  <c r="I16" i="7"/>
  <c r="K16" i="7" s="1"/>
  <c r="P16" i="7" s="1"/>
  <c r="I20" i="7"/>
  <c r="I26" i="7"/>
  <c r="I30" i="7"/>
  <c r="K30" i="7" s="1"/>
  <c r="P30" i="7" s="1"/>
  <c r="K34" i="7"/>
  <c r="P34" i="7" s="1"/>
  <c r="I34" i="7"/>
  <c r="I21" i="7"/>
  <c r="K21" i="7" s="1"/>
  <c r="P21" i="7" s="1"/>
  <c r="I5" i="7"/>
  <c r="K5" i="7" s="1"/>
  <c r="P5" i="7" s="1"/>
  <c r="I9" i="7"/>
  <c r="I13" i="7"/>
  <c r="I17" i="7"/>
  <c r="K17" i="7" s="1"/>
  <c r="P17" i="7" s="1"/>
  <c r="I23" i="7"/>
  <c r="K23" i="7" s="1"/>
  <c r="P23" i="7" s="1"/>
  <c r="I27" i="7"/>
  <c r="K27" i="7" s="1"/>
  <c r="P27" i="7" s="1"/>
  <c r="I31" i="7"/>
  <c r="I22" i="7"/>
  <c r="K22" i="7" s="1"/>
  <c r="P22" i="7" s="1"/>
  <c r="I6" i="7"/>
  <c r="K6" i="7" s="1"/>
  <c r="P6" i="7" s="1"/>
  <c r="I10" i="7"/>
  <c r="K10" i="7" s="1"/>
  <c r="P10" i="7" s="1"/>
  <c r="I14" i="7"/>
  <c r="I18" i="7"/>
  <c r="K18" i="7" s="1"/>
  <c r="P18" i="7" s="1"/>
  <c r="I24" i="7"/>
  <c r="K24" i="7" s="1"/>
  <c r="P24" i="7" s="1"/>
  <c r="I28" i="7"/>
  <c r="K28" i="7" s="1"/>
  <c r="P28" i="7" s="1"/>
  <c r="I32" i="7"/>
  <c r="I29" i="7"/>
  <c r="K29" i="7" s="1"/>
  <c r="P29" i="7" s="1"/>
  <c r="I4" i="7"/>
  <c r="K9" i="7"/>
  <c r="P9" i="7" s="1"/>
  <c r="K13" i="7"/>
  <c r="P13" i="7" s="1"/>
  <c r="K14" i="7"/>
  <c r="P14" i="7" s="1"/>
  <c r="K26" i="7"/>
  <c r="P26" i="7" s="1"/>
  <c r="K7" i="7"/>
  <c r="P7" i="7" s="1"/>
  <c r="K11" i="7"/>
  <c r="P11" i="7" s="1"/>
  <c r="K15" i="7"/>
  <c r="P15" i="7" s="1"/>
  <c r="K31" i="7"/>
  <c r="P31" i="7" s="1"/>
  <c r="K4" i="7"/>
  <c r="P4" i="7" s="1"/>
  <c r="K20" i="7"/>
  <c r="P20" i="7" s="1"/>
  <c r="K32" i="7"/>
  <c r="P32" i="7" s="1"/>
  <c r="O5" i="4" l="1"/>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4" i="4"/>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4" i="3"/>
  <c r="K35" i="4" l="1"/>
  <c r="P35" i="4" s="1"/>
  <c r="H4" i="4"/>
  <c r="G4" i="4" s="1"/>
  <c r="H5" i="4"/>
  <c r="G5" i="4" s="1"/>
  <c r="H6" i="4"/>
  <c r="G6" i="4" s="1"/>
  <c r="H7" i="4"/>
  <c r="G7" i="4" s="1"/>
  <c r="H8" i="4"/>
  <c r="G8" i="4" s="1"/>
  <c r="H9" i="4"/>
  <c r="G9" i="4" s="1"/>
  <c r="H10" i="4"/>
  <c r="G10" i="4" s="1"/>
  <c r="H11" i="4"/>
  <c r="G11" i="4" s="1"/>
  <c r="H12" i="4"/>
  <c r="G12" i="4" s="1"/>
  <c r="H13" i="4"/>
  <c r="G13" i="4" s="1"/>
  <c r="H14" i="4"/>
  <c r="G14" i="4" s="1"/>
  <c r="H15" i="4"/>
  <c r="G15" i="4" s="1"/>
  <c r="H16" i="4"/>
  <c r="G16" i="4" s="1"/>
  <c r="H17" i="4"/>
  <c r="G17" i="4" s="1"/>
  <c r="H18" i="4"/>
  <c r="G18" i="4" s="1"/>
  <c r="H19" i="4"/>
  <c r="G19" i="4" s="1"/>
  <c r="H20" i="4"/>
  <c r="G20" i="4" s="1"/>
  <c r="H21" i="4"/>
  <c r="G21" i="4" s="1"/>
  <c r="H22" i="4"/>
  <c r="G22" i="4" s="1"/>
  <c r="H23" i="4"/>
  <c r="G23" i="4" s="1"/>
  <c r="H24" i="4"/>
  <c r="G24" i="4" s="1"/>
  <c r="H25" i="4"/>
  <c r="G25" i="4" s="1"/>
  <c r="H26" i="4"/>
  <c r="G26" i="4" s="1"/>
  <c r="H27" i="4"/>
  <c r="G27" i="4" s="1"/>
  <c r="H28" i="4"/>
  <c r="G28" i="4" s="1"/>
  <c r="H29" i="4"/>
  <c r="G29" i="4" s="1"/>
  <c r="H30" i="4"/>
  <c r="G30" i="4" s="1"/>
  <c r="H31" i="4"/>
  <c r="G31" i="4" s="1"/>
  <c r="H32" i="4"/>
  <c r="G32" i="4" s="1"/>
  <c r="H33" i="4"/>
  <c r="G33" i="4" s="1"/>
  <c r="H34" i="4"/>
  <c r="G34" i="4" s="1"/>
  <c r="H35" i="4"/>
  <c r="G35" i="4" s="1"/>
  <c r="K35" i="3"/>
  <c r="P35" i="3" s="1"/>
  <c r="H4" i="3"/>
  <c r="G4" i="3" s="1"/>
  <c r="H5" i="3"/>
  <c r="G5" i="3" s="1"/>
  <c r="H6" i="3"/>
  <c r="G6" i="3" s="1"/>
  <c r="H7" i="3"/>
  <c r="G7" i="3" s="1"/>
  <c r="H8" i="3"/>
  <c r="G8" i="3" s="1"/>
  <c r="H9" i="3"/>
  <c r="G9" i="3" s="1"/>
  <c r="H10" i="3"/>
  <c r="G10" i="3" s="1"/>
  <c r="H11" i="3"/>
  <c r="G11" i="3" s="1"/>
  <c r="H12" i="3"/>
  <c r="G12" i="3" s="1"/>
  <c r="H13" i="3"/>
  <c r="G13" i="3" s="1"/>
  <c r="H14" i="3"/>
  <c r="G14" i="3" s="1"/>
  <c r="H15" i="3"/>
  <c r="G15" i="3" s="1"/>
  <c r="H16" i="3"/>
  <c r="H17" i="3"/>
  <c r="G17" i="3" s="1"/>
  <c r="H18" i="3"/>
  <c r="G18" i="3" s="1"/>
  <c r="H19" i="3"/>
  <c r="H20" i="3"/>
  <c r="G20" i="3" s="1"/>
  <c r="H21" i="3"/>
  <c r="G21" i="3" s="1"/>
  <c r="H22" i="3"/>
  <c r="G22" i="3" s="1"/>
  <c r="H23" i="3"/>
  <c r="G23" i="3" s="1"/>
  <c r="H24" i="3"/>
  <c r="G24" i="3" s="1"/>
  <c r="H25" i="3"/>
  <c r="G25" i="3" s="1"/>
  <c r="H26" i="3"/>
  <c r="G26" i="3" s="1"/>
  <c r="H27" i="3"/>
  <c r="G27" i="3" s="1"/>
  <c r="H28" i="3"/>
  <c r="G28" i="3" s="1"/>
  <c r="H29" i="3"/>
  <c r="G29" i="3" s="1"/>
  <c r="H30" i="3"/>
  <c r="G30" i="3" s="1"/>
  <c r="H31" i="3"/>
  <c r="G31" i="3" s="1"/>
  <c r="H32" i="3"/>
  <c r="G32" i="3" s="1"/>
  <c r="H33" i="3"/>
  <c r="G33" i="3" s="1"/>
  <c r="H34" i="3"/>
  <c r="G34" i="3" s="1"/>
  <c r="H35" i="3"/>
  <c r="G35" i="3"/>
  <c r="G19" i="3"/>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I31" i="3" l="1"/>
  <c r="I27" i="3"/>
  <c r="I26" i="3"/>
  <c r="I21" i="4"/>
  <c r="K21" i="4" s="1"/>
  <c r="P21" i="4" s="1"/>
  <c r="I32" i="4"/>
  <c r="I28" i="4"/>
  <c r="K28" i="4" s="1"/>
  <c r="P28" i="4" s="1"/>
  <c r="I24" i="4"/>
  <c r="K24" i="4" s="1"/>
  <c r="P24" i="4" s="1"/>
  <c r="I20" i="4"/>
  <c r="K20" i="4" s="1"/>
  <c r="P20" i="4" s="1"/>
  <c r="I16" i="4"/>
  <c r="I12" i="4"/>
  <c r="K12" i="4" s="1"/>
  <c r="P12" i="4" s="1"/>
  <c r="I8" i="4"/>
  <c r="K8" i="4" s="1"/>
  <c r="P8" i="4" s="1"/>
  <c r="I4" i="4"/>
  <c r="K4" i="4" s="1"/>
  <c r="P4" i="4" s="1"/>
  <c r="I17" i="4"/>
  <c r="I31" i="4"/>
  <c r="K31" i="4" s="1"/>
  <c r="P31" i="4" s="1"/>
  <c r="I27" i="4"/>
  <c r="K27" i="4" s="1"/>
  <c r="P27" i="4" s="1"/>
  <c r="I23" i="4"/>
  <c r="I19" i="4"/>
  <c r="I15" i="4"/>
  <c r="K15" i="4" s="1"/>
  <c r="P15" i="4" s="1"/>
  <c r="I11" i="4"/>
  <c r="K11" i="4" s="1"/>
  <c r="P11" i="4" s="1"/>
  <c r="I7" i="4"/>
  <c r="I5" i="4"/>
  <c r="K5" i="4" s="1"/>
  <c r="P5" i="4" s="1"/>
  <c r="I34" i="4"/>
  <c r="K34" i="4" s="1"/>
  <c r="P34" i="4" s="1"/>
  <c r="I30" i="4"/>
  <c r="I26" i="4"/>
  <c r="I22" i="4"/>
  <c r="I18" i="4"/>
  <c r="K18" i="4" s="1"/>
  <c r="P18" i="4" s="1"/>
  <c r="I14" i="4"/>
  <c r="I10" i="4"/>
  <c r="I6" i="4"/>
  <c r="I33" i="4"/>
  <c r="K33" i="4" s="1"/>
  <c r="P33" i="4" s="1"/>
  <c r="I29" i="4"/>
  <c r="K29" i="4" s="1"/>
  <c r="P29" i="4" s="1"/>
  <c r="I25" i="4"/>
  <c r="I13" i="4"/>
  <c r="K13" i="4" s="1"/>
  <c r="P13" i="4" s="1"/>
  <c r="I9" i="4"/>
  <c r="K9" i="4" s="1"/>
  <c r="P9" i="4" s="1"/>
  <c r="I10" i="3"/>
  <c r="K10" i="3" s="1"/>
  <c r="P10" i="3" s="1"/>
  <c r="I16" i="3"/>
  <c r="K16" i="3" s="1"/>
  <c r="P16" i="3" s="1"/>
  <c r="K34" i="3"/>
  <c r="P34" i="3" s="1"/>
  <c r="I34" i="3"/>
  <c r="I23" i="3"/>
  <c r="K23" i="3" s="1"/>
  <c r="P23" i="3" s="1"/>
  <c r="I19" i="3"/>
  <c r="I11" i="3"/>
  <c r="K11" i="3" s="1"/>
  <c r="P11" i="3" s="1"/>
  <c r="I7" i="3"/>
  <c r="I18" i="3"/>
  <c r="I30" i="3"/>
  <c r="K30" i="3" s="1"/>
  <c r="P30" i="3" s="1"/>
  <c r="I22" i="3"/>
  <c r="K22" i="3" s="1"/>
  <c r="P22" i="3" s="1"/>
  <c r="I14" i="3"/>
  <c r="I6" i="3"/>
  <c r="K6" i="3" s="1"/>
  <c r="P6" i="3" s="1"/>
  <c r="I33" i="3"/>
  <c r="I29" i="3"/>
  <c r="K29" i="3" s="1"/>
  <c r="P29" i="3" s="1"/>
  <c r="I25" i="3"/>
  <c r="I21" i="3"/>
  <c r="I17" i="3"/>
  <c r="K17" i="3" s="1"/>
  <c r="P17" i="3" s="1"/>
  <c r="I13" i="3"/>
  <c r="K13" i="3" s="1"/>
  <c r="P13" i="3" s="1"/>
  <c r="I9" i="3"/>
  <c r="I5" i="3"/>
  <c r="K5" i="3" s="1"/>
  <c r="P5" i="3" s="1"/>
  <c r="I32" i="3"/>
  <c r="K32" i="3" s="1"/>
  <c r="P32" i="3" s="1"/>
  <c r="I28" i="3"/>
  <c r="I24" i="3"/>
  <c r="I20" i="3"/>
  <c r="K20" i="3" s="1"/>
  <c r="P20" i="3" s="1"/>
  <c r="I12" i="3"/>
  <c r="K12" i="3" s="1"/>
  <c r="P12" i="3" s="1"/>
  <c r="I8" i="3"/>
  <c r="K8" i="3" s="1"/>
  <c r="P8" i="3" s="1"/>
  <c r="I4" i="3"/>
  <c r="I15" i="3"/>
  <c r="K15" i="3" s="1"/>
  <c r="P15" i="3" s="1"/>
  <c r="G17" i="1"/>
  <c r="G5" i="1"/>
  <c r="G28" i="1"/>
  <c r="G20" i="1"/>
  <c r="G12" i="1"/>
  <c r="G27" i="1"/>
  <c r="G23" i="1"/>
  <c r="G19" i="1"/>
  <c r="G15" i="1"/>
  <c r="G11" i="1"/>
  <c r="G7" i="1"/>
  <c r="G21" i="1"/>
  <c r="G13" i="1"/>
  <c r="G9" i="1"/>
  <c r="G24" i="1"/>
  <c r="G16" i="1"/>
  <c r="G8" i="1"/>
  <c r="G30" i="1"/>
  <c r="G26" i="1"/>
  <c r="G22" i="1"/>
  <c r="G18" i="1"/>
  <c r="G14" i="1"/>
  <c r="G10" i="1"/>
  <c r="G6" i="1"/>
  <c r="G25" i="1"/>
  <c r="K32" i="4"/>
  <c r="P32" i="4" s="1"/>
  <c r="K31" i="3"/>
  <c r="P31" i="3" s="1"/>
  <c r="K24" i="3"/>
  <c r="P24" i="3" s="1"/>
  <c r="K23" i="4"/>
  <c r="P23" i="4" s="1"/>
  <c r="K19" i="4"/>
  <c r="P19" i="4" s="1"/>
  <c r="K7" i="4"/>
  <c r="P7" i="4" s="1"/>
  <c r="K30" i="4"/>
  <c r="P30" i="4" s="1"/>
  <c r="K26" i="4"/>
  <c r="P26" i="4" s="1"/>
  <c r="K22" i="4"/>
  <c r="P22" i="4" s="1"/>
  <c r="K14" i="4"/>
  <c r="P14" i="4" s="1"/>
  <c r="K10" i="4"/>
  <c r="P10" i="4" s="1"/>
  <c r="K6" i="4"/>
  <c r="P6" i="4" s="1"/>
  <c r="K17" i="4"/>
  <c r="P17" i="4" s="1"/>
  <c r="K16" i="4"/>
  <c r="P16" i="4" s="1"/>
  <c r="K25" i="4"/>
  <c r="P25" i="4" s="1"/>
  <c r="K21" i="3"/>
  <c r="P21" i="3" s="1"/>
  <c r="K14" i="3"/>
  <c r="P14" i="3" s="1"/>
  <c r="K25" i="3"/>
  <c r="P25" i="3" s="1"/>
  <c r="K28" i="3"/>
  <c r="P28" i="3" s="1"/>
  <c r="K4" i="3"/>
  <c r="P4" i="3" s="1"/>
  <c r="K18" i="3"/>
  <c r="P18" i="3" s="1"/>
  <c r="K27" i="3"/>
  <c r="P27" i="3" s="1"/>
  <c r="K19" i="3"/>
  <c r="P19" i="3" s="1"/>
  <c r="K7" i="3"/>
  <c r="P7" i="3" s="1"/>
  <c r="K33" i="3"/>
  <c r="P33" i="3" s="1"/>
  <c r="K9" i="3"/>
  <c r="P9" i="3" s="1"/>
  <c r="K26" i="3"/>
  <c r="P26" i="3" s="1"/>
  <c r="G32" i="1"/>
  <c r="G31" i="1"/>
  <c r="G33" i="1"/>
  <c r="G29" i="1"/>
  <c r="G34" i="1" l="1"/>
  <c r="G35" i="1"/>
  <c r="J36" i="1" l="1"/>
  <c r="G36" i="1"/>
  <c r="I35" i="1" s="1"/>
  <c r="I11" i="1" l="1"/>
  <c r="I15" i="1"/>
  <c r="I27" i="1"/>
  <c r="I16" i="1"/>
  <c r="I32" i="1"/>
  <c r="I21" i="1"/>
  <c r="I6" i="1"/>
  <c r="I22" i="1"/>
  <c r="I31" i="1"/>
  <c r="I20" i="1"/>
  <c r="I9" i="1"/>
  <c r="I25" i="1"/>
  <c r="I10" i="1"/>
  <c r="I26" i="1"/>
  <c r="I19" i="1"/>
  <c r="I8" i="1"/>
  <c r="I24" i="1"/>
  <c r="I13" i="1"/>
  <c r="I29" i="1"/>
  <c r="I14" i="1"/>
  <c r="I30" i="1"/>
  <c r="I7" i="1"/>
  <c r="I23" i="1"/>
  <c r="I12" i="1"/>
  <c r="I28" i="1"/>
  <c r="I17" i="1"/>
  <c r="I33" i="1"/>
  <c r="I18" i="1"/>
  <c r="I34" i="1"/>
  <c r="J12" i="1"/>
  <c r="I5" i="1"/>
  <c r="P36" i="1"/>
  <c r="J24" i="1"/>
  <c r="J7" i="1"/>
  <c r="J30" i="1"/>
  <c r="J22" i="1"/>
  <c r="J9" i="1"/>
  <c r="J8" i="1"/>
  <c r="J21" i="1"/>
  <c r="J27" i="1"/>
  <c r="J31" i="1"/>
  <c r="J23" i="1"/>
  <c r="J25" i="1"/>
  <c r="J13" i="1"/>
  <c r="J28" i="1"/>
  <c r="J19" i="1"/>
  <c r="J20" i="1"/>
  <c r="J11" i="1"/>
  <c r="J6" i="1"/>
  <c r="J17" i="1"/>
  <c r="J16" i="1"/>
  <c r="J10" i="1"/>
  <c r="J32" i="1"/>
  <c r="J35" i="1"/>
  <c r="J26" i="1"/>
  <c r="J5" i="1"/>
  <c r="J14" i="1"/>
  <c r="J33" i="1"/>
  <c r="J18" i="1"/>
  <c r="J29" i="1"/>
  <c r="J15" i="1"/>
  <c r="J34" i="1"/>
  <c r="P12" i="1" l="1"/>
  <c r="P29" i="1"/>
  <c r="P5" i="1"/>
  <c r="P11" i="1"/>
  <c r="P13" i="1"/>
  <c r="P27" i="1"/>
  <c r="P22" i="1"/>
  <c r="P18" i="1"/>
  <c r="P26" i="1"/>
  <c r="P16" i="1"/>
  <c r="P20" i="1"/>
  <c r="P25" i="1"/>
  <c r="P21" i="1"/>
  <c r="P30" i="1"/>
  <c r="P34" i="1"/>
  <c r="P33" i="1"/>
  <c r="P35" i="1"/>
  <c r="P17" i="1"/>
  <c r="P19" i="1"/>
  <c r="P23" i="1"/>
  <c r="P8" i="1"/>
  <c r="P7" i="1"/>
  <c r="P15" i="1"/>
  <c r="P14" i="1"/>
  <c r="P32" i="1"/>
  <c r="P6" i="1"/>
  <c r="P28" i="1"/>
  <c r="P31" i="1"/>
  <c r="P9" i="1"/>
  <c r="P24" i="1"/>
  <c r="P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Niall Conroy</author>
  </authors>
  <commentList>
    <comment ref="D28" authorId="0" shapeId="0" xr:uid="{00000000-0006-0000-0200-000001000000}">
      <text>
        <r>
          <rPr>
            <b/>
            <sz val="9"/>
            <color indexed="81"/>
            <rFont val="Tahoma"/>
            <family val="2"/>
          </rPr>
          <t>Niall Conroy:</t>
        </r>
        <r>
          <rPr>
            <sz val="9"/>
            <color indexed="81"/>
            <rFont val="Tahoma"/>
            <family val="2"/>
          </rPr>
          <t xml:space="preserve">
Reduced (9%) rate of VAT, as per jobs initiative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Niall Conroy</author>
  </authors>
  <commentList>
    <comment ref="F20" authorId="0" shapeId="0" xr:uid="{00000000-0006-0000-0400-000001000000}">
      <text>
        <r>
          <rPr>
            <b/>
            <sz val="9"/>
            <color indexed="81"/>
            <rFont val="Tahoma"/>
            <family val="2"/>
          </rPr>
          <t>Niall Conroy:</t>
        </r>
        <r>
          <rPr>
            <sz val="9"/>
            <color indexed="81"/>
            <rFont val="Tahoma"/>
            <family val="2"/>
          </rPr>
          <t xml:space="preserve">
see budget 2002 documentation</t>
        </r>
      </text>
    </comment>
    <comment ref="F21" authorId="0" shapeId="0" xr:uid="{00000000-0006-0000-0400-000002000000}">
      <text>
        <r>
          <rPr>
            <b/>
            <sz val="9"/>
            <color indexed="81"/>
            <rFont val="Tahoma"/>
            <family val="2"/>
          </rPr>
          <t>Niall Conroy:</t>
        </r>
        <r>
          <rPr>
            <sz val="9"/>
            <color indexed="81"/>
            <rFont val="Tahoma"/>
            <family val="2"/>
          </rPr>
          <t xml:space="preserve">
see budget 2002 documentation</t>
        </r>
      </text>
    </comment>
    <comment ref="F22" authorId="0" shapeId="0" xr:uid="{00000000-0006-0000-0400-000003000000}">
      <text>
        <r>
          <rPr>
            <b/>
            <sz val="9"/>
            <color indexed="81"/>
            <rFont val="Tahoma"/>
            <family val="2"/>
          </rPr>
          <t>Niall Conroy:</t>
        </r>
        <r>
          <rPr>
            <sz val="9"/>
            <color indexed="81"/>
            <rFont val="Tahoma"/>
            <family val="2"/>
          </rPr>
          <t xml:space="preserve">
see budget 2002 documentation</t>
        </r>
      </text>
    </comment>
    <comment ref="F23" authorId="0" shapeId="0" xr:uid="{00000000-0006-0000-0400-000004000000}">
      <text>
        <r>
          <rPr>
            <b/>
            <sz val="9"/>
            <color indexed="81"/>
            <rFont val="Tahoma"/>
            <family val="2"/>
          </rPr>
          <t>Niall Conroy:</t>
        </r>
        <r>
          <rPr>
            <sz val="9"/>
            <color indexed="81"/>
            <rFont val="Tahoma"/>
            <family val="2"/>
          </rPr>
          <t xml:space="preserve">
see budget 2002 documentation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Niall Conroy</author>
  </authors>
  <commentList>
    <comment ref="F21" authorId="0" shapeId="0" xr:uid="{00000000-0006-0000-0600-000001000000}">
      <text>
        <r>
          <rPr>
            <b/>
            <sz val="9"/>
            <color indexed="81"/>
            <rFont val="Tahoma"/>
            <family val="2"/>
          </rPr>
          <t>Niall Conroy:</t>
        </r>
        <r>
          <rPr>
            <sz val="9"/>
            <color indexed="81"/>
            <rFont val="Tahoma"/>
            <family val="2"/>
          </rPr>
          <t xml:space="preserve">
from budget 2003 documentation</t>
        </r>
      </text>
    </comment>
    <comment ref="F22" authorId="0" shapeId="0" xr:uid="{00000000-0006-0000-0600-000002000000}">
      <text>
        <r>
          <rPr>
            <b/>
            <sz val="9"/>
            <color indexed="81"/>
            <rFont val="Tahoma"/>
            <family val="2"/>
          </rPr>
          <t>Niall Conroy:</t>
        </r>
        <r>
          <rPr>
            <sz val="9"/>
            <color indexed="81"/>
            <rFont val="Tahoma"/>
            <family val="2"/>
          </rPr>
          <t xml:space="preserve">
from budget 2003 documentation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Niall Conroy</author>
  </authors>
  <commentList>
    <comment ref="F19" authorId="0" shapeId="0" xr:uid="{00000000-0006-0000-0700-000001000000}">
      <text>
        <r>
          <rPr>
            <b/>
            <sz val="9"/>
            <color indexed="81"/>
            <rFont val="Tahoma"/>
            <family val="2"/>
          </rPr>
          <t>Niall Conroy:</t>
        </r>
        <r>
          <rPr>
            <sz val="9"/>
            <color indexed="81"/>
            <rFont val="Tahoma"/>
            <family val="2"/>
          </rPr>
          <t xml:space="preserve">
See Budget 2001 documentation</t>
        </r>
      </text>
    </comment>
  </commentList>
</comments>
</file>

<file path=xl/sharedStrings.xml><?xml version="1.0" encoding="utf-8"?>
<sst xmlns="http://schemas.openxmlformats.org/spreadsheetml/2006/main" count="128" uniqueCount="38">
  <si>
    <t>Actual Revenue Collected</t>
  </si>
  <si>
    <t>DTM (T)</t>
  </si>
  <si>
    <t>DTM(FY)</t>
  </si>
  <si>
    <t>Fraction</t>
  </si>
  <si>
    <t>VAT</t>
  </si>
  <si>
    <t>PRSI</t>
  </si>
  <si>
    <t>Policy-Adjusted Revenue</t>
  </si>
  <si>
    <t>Corporation tax</t>
  </si>
  <si>
    <t>Stamp Duty</t>
  </si>
  <si>
    <t>Excise Duties</t>
  </si>
  <si>
    <t>Health levy abolished and submerged into USC. €2.018 bn impact, in line with health levy receipts in 2010. Essientially this means exchequer tax revenue increases (via USC), but non exchequer revenue (health levy) declines by a similar amount.</t>
  </si>
  <si>
    <t>Income Tax (including USC)</t>
  </si>
  <si>
    <t>Capital taxes (combined CAT and CGT)</t>
  </si>
  <si>
    <t>DTM (T) describes the impact tax policy changes were expected to have in a full year.</t>
  </si>
  <si>
    <t>Adjusted Revenue is derived from the actual revenue collected and the estimates of the impact of tax policy changes.</t>
  </si>
  <si>
    <t>The methodology used is the Proportional Adjustment Method, descrived in Prest, A.R. (1962) "The Sensitivity of the Yield of Personal Income Tax in the United Kingdom", available at https://academic.oup.com/ej/article/72/287/576/5249408</t>
  </si>
  <si>
    <t>Policy Adjusted Revenue</t>
  </si>
  <si>
    <t>DTM (FY)</t>
  </si>
  <si>
    <t>One-Offs</t>
  </si>
  <si>
    <t>Combined DTM</t>
  </si>
  <si>
    <t>Fraction multiplied up</t>
  </si>
  <si>
    <t>DTM (T) describes the impact tax policy changes were expected to have in the initial year they were introduced. DTM stands for discretionary tax measure.</t>
  </si>
  <si>
    <t>Tax Policy Changes Dataset</t>
  </si>
  <si>
    <t xml:space="preserve">An important classification issue that arose relates to income tax and the USC. The USC was introduced in 2011, replacing the health levy and income levy. It was claimed that this change would be revenue neutral in 2011, with an increase in receipts of €420 million in a full year. This means that USC receipts were expected to be the same in 2011 as what would have been collected by the income levy and health levy, had they still been in place. In subsequent years, the USC would collect €420 million more than would otherwise have been the case. </t>
  </si>
  <si>
    <t xml:space="preserve">Prior to this policy change, income levy receipts were counted as part of income tax, while health levy receipts were a departmental receipt (Department of Health). </t>
  </si>
  <si>
    <t>With this in mind, if one takes assumes that the USC raised the same level of receipts as the income levy and health levy combined would have, then this policy change would increase income tax/USC receipts (as health levy receipts were not previously included in income tax). Health levy receipts in 2010 were €2,018 million, so we assume that the impact of this policy change on income tax/USC receipts in 2011 is €2,018 million, while the full year impact is €2,438 million (€2,018 million plus €420 million).</t>
  </si>
  <si>
    <t xml:space="preserve">The tax policy changes dataset underlies much of the analysis in IFAC working Paper no.10 “Estimating Ireland’s Tax Elasticities: A Policy-Adjusted Approach”. Hazel Ahern-Flynn was a summer intern for IFAC in the summer of 2017 and did excellent work in constructing much of this dataset, for which the author is very grateful. </t>
  </si>
  <si>
    <t xml:space="preserve">Since Budget 1987, part of the budgetary documentation published includes estimates of the costs or yields arising from changes to the tax system.[1]  These estimates include the estimated yield or cost in the initial year as well as for a full year. One-off items are typically highlighted in this section also. Estimates of these costs or yields are broken out between the different tax heads. What is recorded in our dataset is the aggregate impact of all policy changes on a particular tax heading. This is done for the initial year, full year and any one-off impacts. Policy changes impacting on the following revenue headings are recorded: income tax, VAT, PRSI, corporation tax, capital acquisitions tax, capital gains tax, stamp duties, excise duties and other.  </t>
  </si>
  <si>
    <t xml:space="preserve">[1] Prior to Budget 1987, there is no systematic recording of the costs/yield of tax policy changes in budget documentation. </t>
  </si>
  <si>
    <t>[2] In addition, the budget day speeches of the various Ministers for Finance are available online for Budget 1996 and later. See http://budget.gov.ie/</t>
  </si>
  <si>
    <t>[3] See https://merrionstreet.ie/en/wp-content/uploads/2011/05/Jobs_Initiative_Booklet_10_May_2011.pdf</t>
  </si>
  <si>
    <t>There is one instance where a significant tax policy measure we are aware of was not announced in a budget but we have estimates of the cost. This relates to the reduced (9 per cent) VAT rate applied to tourism related activities. This was implemented from July 2011. Estimates of the initial year cost (€120 million) and full year cost (€350 million) are taken from the Jobs Initiative documentation, where the policy change was officially recorded.[3]</t>
  </si>
  <si>
    <t xml:space="preserve">Budgetary documentation (including estimated impacts of tax policy changes) is available online from Budget 2000 to the present (the document used to compile this dataset is typically described as “tax policy changes” or “summary of taxation measures”).[2]  For the years 1987 – 1999, budget day estimates of the costs/yields of tax policy changes are contained in budget documentation. Physical copies of these budget books were obtained on loan from the Department of Finance. The estimates of tax policy changes were then scanned, transcribed and saved in excel format. </t>
  </si>
  <si>
    <t>€ millions</t>
  </si>
  <si>
    <t xml:space="preserve">This dataset accompanies the following IFAC Working Paper. If using the data contained in this spreadsheet, please cite: </t>
  </si>
  <si>
    <t>Conroy, (2019). "Estimating Ireland’s Tax Elasticities: A Policy-Adjusted Approach". Irish Fiscal Advisory Council Working Paper No. 10. Dublin.</t>
  </si>
  <si>
    <t xml:space="preserve">Any errors or ommissions are the author's own. </t>
  </si>
  <si>
    <t>Paying Social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</si>
</sst>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indexed="8"/>
      <name val="Calibri"/>
      <family val="2"/>
      <scheme val="minor"/>
    </font>
    <font>
      <sz val="11"/>
      <color rgb="FF000000"/>
      <name val="Calibri"/>
      <family val="2"/>
      <scheme val="minor"/>
    </font>
    <font>
      <b/>
      <sz val="20"/>
      <color theme="1"/>
      <name val="Calibri"/>
      <family val="2"/>
      <scheme val="minor"/>
    </font>
    <font>
      <b/>
      <sz val="16"/>
      <color rgb="FF0A3D50"/>
      <name val="Source Sans Pro"/>
      <family val="2"/>
    </font>
    <font>
      <sz val="12"/>
      <color theme="1"/>
      <name val="Source Sans Pro"/>
      <family val="2"/>
    </font>
    <font>
      <sz val="11"/>
      <color theme="1" tint="0.3499862666707357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0" fontId="16" fillId="34" borderId="10" xfId="0" applyFont="1" applyFill="1" applyBorder="1"/>
    <xf numFmtId="0" fontId="0" fillId="0" borderId="0" xfId="0" applyFont="1"/>
    <xf numFmtId="0" fontId="22" fillId="33" borderId="0" xfId="0" applyFont="1" applyFill="1" applyAlignment="1"/>
    <xf numFmtId="0" fontId="0" fillId="34" borderId="0" xfId="0" applyFont="1" applyFill="1"/>
    <xf numFmtId="1" fontId="0" fillId="34" borderId="11" xfId="0" applyNumberFormat="1" applyFont="1" applyFill="1" applyBorder="1" applyAlignment="1">
      <alignment horizontal="right"/>
    </xf>
    <xf numFmtId="1" fontId="0" fillId="34" borderId="0" xfId="0" applyNumberFormat="1" applyFont="1" applyFill="1" applyAlignment="1">
      <alignment horizontal="right"/>
    </xf>
    <xf numFmtId="3" fontId="0" fillId="34" borderId="0" xfId="0" applyNumberFormat="1" applyFont="1" applyFill="1"/>
    <xf numFmtId="0" fontId="0" fillId="34" borderId="0" xfId="0" applyFill="1"/>
    <xf numFmtId="0" fontId="23" fillId="0" borderId="0" xfId="0" applyFont="1" applyAlignment="1">
      <alignment vertical="center"/>
    </xf>
    <xf numFmtId="0" fontId="24" fillId="34" borderId="0" xfId="0" applyFont="1" applyFill="1" applyAlignment="1">
      <alignment vertical="center" wrapText="1"/>
    </xf>
    <xf numFmtId="0" fontId="0" fillId="34" borderId="0" xfId="0" applyFont="1" applyFill="1" applyAlignment="1">
      <alignment wrapText="1"/>
    </xf>
    <xf numFmtId="0" fontId="22" fillId="33" borderId="0" xfId="0" applyFont="1" applyFill="1" applyAlignment="1">
      <alignment horizontal="right"/>
    </xf>
    <xf numFmtId="0" fontId="0" fillId="34" borderId="0" xfId="0" applyFont="1" applyFill="1" applyAlignment="1">
      <alignment horizontal="right"/>
    </xf>
    <xf numFmtId="0" fontId="0" fillId="34" borderId="0" xfId="0" applyFont="1" applyFill="1" applyAlignment="1">
      <alignment horizontal="right" wrapText="1"/>
    </xf>
    <xf numFmtId="2" fontId="0" fillId="34" borderId="0" xfId="0" applyNumberFormat="1" applyFont="1" applyFill="1" applyAlignment="1">
      <alignment horizontal="right" wrapText="1"/>
    </xf>
    <xf numFmtId="3" fontId="20" fillId="34" borderId="0" xfId="0" applyNumberFormat="1" applyFont="1" applyFill="1" applyBorder="1" applyAlignment="1" applyProtection="1">
      <alignment horizontal="right" vertical="top" wrapText="1"/>
      <protection locked="0"/>
    </xf>
    <xf numFmtId="2" fontId="0" fillId="34" borderId="0" xfId="0" applyNumberFormat="1" applyFont="1" applyFill="1" applyAlignment="1">
      <alignment horizontal="right"/>
    </xf>
    <xf numFmtId="164" fontId="0" fillId="34" borderId="0" xfId="0" applyNumberFormat="1" applyFont="1" applyFill="1" applyAlignment="1">
      <alignment horizontal="right"/>
    </xf>
    <xf numFmtId="3" fontId="0" fillId="34" borderId="0" xfId="0" applyNumberFormat="1" applyFont="1" applyFill="1" applyAlignment="1">
      <alignment horizontal="right"/>
    </xf>
    <xf numFmtId="0" fontId="0" fillId="34" borderId="11" xfId="0" applyFont="1" applyFill="1" applyBorder="1" applyAlignment="1">
      <alignment horizontal="right"/>
    </xf>
    <xf numFmtId="3" fontId="21" fillId="34" borderId="0" xfId="0" applyNumberFormat="1" applyFont="1" applyFill="1" applyAlignment="1">
      <alignment horizontal="right"/>
    </xf>
    <xf numFmtId="0" fontId="0" fillId="0" borderId="0" xfId="0" applyFont="1" applyAlignment="1">
      <alignment horizontal="right"/>
    </xf>
    <xf numFmtId="1" fontId="0" fillId="34" borderId="0" xfId="0" applyNumberFormat="1" applyFont="1" applyFill="1" applyBorder="1" applyAlignment="1">
      <alignment horizontal="right"/>
    </xf>
    <xf numFmtId="1" fontId="0" fillId="34" borderId="10" xfId="0" applyNumberFormat="1" applyFont="1" applyFill="1" applyBorder="1" applyAlignment="1">
      <alignment horizontal="right"/>
    </xf>
    <xf numFmtId="1" fontId="0" fillId="34" borderId="11" xfId="0" applyNumberFormat="1" applyFont="1" applyFill="1" applyBorder="1" applyAlignment="1">
      <alignment horizontal="right" wrapText="1"/>
    </xf>
    <xf numFmtId="0" fontId="25" fillId="34" borderId="0" xfId="0" applyFont="1" applyFill="1" applyAlignment="1"/>
    <xf numFmtId="0" fontId="24" fillId="34" borderId="0" xfId="0" applyFont="1" applyFill="1" applyAlignment="1">
      <alignment horizontal="left" vertical="center" wrapText="1"/>
    </xf>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'Income tax'!$O$4</c:f>
              <c:strCache>
                <c:ptCount val="1"/>
                <c:pt idx="0">
                  <c:v>Actual Revenue Collected</c:v>
                </c:pt>
              </c:strCache>
            </c:strRef>
          </c:tx>
          <c:spPr>
            <a:ln w="19050">
              <a:solidFill>
                <a:srgbClr val="1F497D">
                  <a:lumMod val="50000"/>
                </a:srgbClr>
              </a:solidFill>
            </a:ln>
          </c:spPr>
          <c:marker>
            <c:symbol val="none"/>
          </c:marker>
          <c:cat>
            <c:numRef>
              <c:f>'Income tax'!$B$5:$B$36</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'Income tax'!$O$5:$O$36</c:f>
              <c:numCache>
                <c:formatCode>0.0</c:formatCode>
                <c:ptCount val="32"/>
                <c:pt idx="0">
                  <c:v>3.4484702195631085</c:v>
                </c:pt>
                <c:pt idx="1">
                  <c:v>3.8785089211797388</c:v>
                </c:pt>
                <c:pt idx="2">
                  <c:v>3.5939669664941514</c:v>
                </c:pt>
                <c:pt idx="3">
                  <c:v>3.8396029999999999</c:v>
                </c:pt>
                <c:pt idx="4">
                  <c:v>4.1027579999999997</c:v>
                </c:pt>
                <c:pt idx="5">
                  <c:v>4.333583</c:v>
                </c:pt>
                <c:pt idx="6">
                  <c:v>4.8136779999999995</c:v>
                </c:pt>
                <c:pt idx="7">
                  <c:v>5.2218039999999997</c:v>
                </c:pt>
                <c:pt idx="8">
                  <c:v>5.250604</c:v>
                </c:pt>
                <c:pt idx="9">
                  <c:v>5.7943100000000003</c:v>
                </c:pt>
                <c:pt idx="10">
                  <c:v>6.6260630000000003</c:v>
                </c:pt>
                <c:pt idx="11">
                  <c:v>7.2840009999999999</c:v>
                </c:pt>
                <c:pt idx="12">
                  <c:v>8.0281099999999999</c:v>
                </c:pt>
                <c:pt idx="13">
                  <c:v>9.112684999999999</c:v>
                </c:pt>
                <c:pt idx="14">
                  <c:v>9.3468719999999994</c:v>
                </c:pt>
                <c:pt idx="15">
                  <c:v>9.0746010000000012</c:v>
                </c:pt>
                <c:pt idx="16">
                  <c:v>9.1617669999999993</c:v>
                </c:pt>
                <c:pt idx="17">
                  <c:v>10.650540999999999</c:v>
                </c:pt>
                <c:pt idx="18">
                  <c:v>11.266298000000001</c:v>
                </c:pt>
                <c:pt idx="19">
                  <c:v>12.389939</c:v>
                </c:pt>
                <c:pt idx="20">
                  <c:v>13.57241</c:v>
                </c:pt>
                <c:pt idx="21">
                  <c:v>13.176857</c:v>
                </c:pt>
                <c:pt idx="22">
                  <c:v>11.835235000000001</c:v>
                </c:pt>
                <c:pt idx="23">
                  <c:v>11.276092</c:v>
                </c:pt>
                <c:pt idx="24">
                  <c:v>13.797531999999999</c:v>
                </c:pt>
                <c:pt idx="25">
                  <c:v>15.175818999999999</c:v>
                </c:pt>
                <c:pt idx="26">
                  <c:v>15.757907999999999</c:v>
                </c:pt>
                <c:pt idx="27">
                  <c:v>17.157467</c:v>
                </c:pt>
                <c:pt idx="28">
                  <c:v>18.359244</c:v>
                </c:pt>
                <c:pt idx="29">
                  <c:v>19.168970000000002</c:v>
                </c:pt>
                <c:pt idx="30">
                  <c:v>20.008988000000002</c:v>
                </c:pt>
                <c:pt idx="31">
                  <c:v>21.241692999999998</c:v>
                </c:pt>
              </c:numCache>
            </c:numRef>
          </c:val>
          <c:smooth val="0"/>
          <c:extLst>
            <c:ext xmlns:c16="http://schemas.microsoft.com/office/drawing/2014/chart" uri="{C3380CC4-5D6E-409C-BE32-E72D297353CC}">
              <c16:uniqueId val="{00000000-E923-4A29-9861-DD3171C28442}"/>
            </c:ext>
          </c:extLst>
        </c:ser>
        <c:ser>
          <c:idx val="1"/>
          <c:order val="1"/>
          <c:tx>
            <c:strRef>
              <c:f>'Income tax'!$P$4</c:f>
              <c:strCache>
                <c:ptCount val="1"/>
                <c:pt idx="0">
                  <c:v>Policy-Adjusted Revenue</c:v>
                </c:pt>
              </c:strCache>
            </c:strRef>
          </c:tx>
          <c:spPr>
            <a:ln w="19050">
              <a:solidFill>
                <a:sysClr val="window" lastClr="FFFFFF">
                  <a:lumMod val="75000"/>
                </a:sysClr>
              </a:solidFill>
            </a:ln>
          </c:spPr>
          <c:marker>
            <c:symbol val="none"/>
          </c:marker>
          <c:cat>
            <c:numRef>
              <c:f>'Income tax'!$B$5:$B$36</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'Income tax'!$P$5:$P$36</c:f>
              <c:numCache>
                <c:formatCode>0.0</c:formatCode>
                <c:ptCount val="32"/>
                <c:pt idx="0">
                  <c:v>1.9044016118473599</c:v>
                </c:pt>
                <c:pt idx="1">
                  <c:v>2.1418884812045249</c:v>
                </c:pt>
                <c:pt idx="2">
                  <c:v>2.105849950629882</c:v>
                </c:pt>
                <c:pt idx="3">
                  <c:v>2.3772979925861373</c:v>
                </c:pt>
                <c:pt idx="4">
                  <c:v>2.6135011418172596</c:v>
                </c:pt>
                <c:pt idx="5">
                  <c:v>2.8871221282837012</c:v>
                </c:pt>
                <c:pt idx="6">
                  <c:v>3.1411582783925511</c:v>
                </c:pt>
                <c:pt idx="7">
                  <c:v>3.4951425272715695</c:v>
                </c:pt>
                <c:pt idx="8">
                  <c:v>3.6598596621840489</c:v>
                </c:pt>
                <c:pt idx="9">
                  <c:v>4.2031700845943538</c:v>
                </c:pt>
                <c:pt idx="10">
                  <c:v>4.9555024526160576</c:v>
                </c:pt>
                <c:pt idx="11">
                  <c:v>6.0523218878122584</c:v>
                </c:pt>
                <c:pt idx="12">
                  <c:v>7.2311458883992819</c:v>
                </c:pt>
                <c:pt idx="13">
                  <c:v>9.3114844562377392</c:v>
                </c:pt>
                <c:pt idx="14">
                  <c:v>11.180323966242678</c:v>
                </c:pt>
                <c:pt idx="15">
                  <c:v>11.691660207851877</c:v>
                </c:pt>
                <c:pt idx="16">
                  <c:v>12.004631690680773</c:v>
                </c:pt>
                <c:pt idx="17">
                  <c:v>14.325591416557163</c:v>
                </c:pt>
                <c:pt idx="18">
                  <c:v>16.171490668027317</c:v>
                </c:pt>
                <c:pt idx="19">
                  <c:v>19.154282410201915</c:v>
                </c:pt>
                <c:pt idx="20">
                  <c:v>22.968880397567581</c:v>
                </c:pt>
                <c:pt idx="21">
                  <c:v>23.422671313990413</c:v>
                </c:pt>
                <c:pt idx="22">
                  <c:v>17.301422048279612</c:v>
                </c:pt>
                <c:pt idx="23">
                  <c:v>13.496145215768898</c:v>
                </c:pt>
                <c:pt idx="24">
                  <c:v>12.923664854828742</c:v>
                </c:pt>
                <c:pt idx="25">
                  <c:v>13.530330577280369</c:v>
                </c:pt>
                <c:pt idx="26">
                  <c:v>14.020328570247797</c:v>
                </c:pt>
                <c:pt idx="27">
                  <c:v>15.136550938772956</c:v>
                </c:pt>
                <c:pt idx="28">
                  <c:v>16.618649516404897</c:v>
                </c:pt>
                <c:pt idx="29">
                  <c:v>18.081192533347362</c:v>
                </c:pt>
                <c:pt idx="30">
                  <c:v>19.570889310450205</c:v>
                </c:pt>
                <c:pt idx="31">
                  <c:v>21.241692999999998</c:v>
                </c:pt>
              </c:numCache>
            </c:numRef>
          </c:val>
          <c:smooth val="0"/>
          <c:extLst>
            <c:ext xmlns:c16="http://schemas.microsoft.com/office/drawing/2014/chart" uri="{C3380CC4-5D6E-409C-BE32-E72D297353CC}">
              <c16:uniqueId val="{00000001-E923-4A29-9861-DD3171C28442}"/>
            </c:ext>
          </c:extLst>
        </c:ser>
        <c:dLbls>
          <c:showLegendKey val="0"/>
          <c:showVal val="0"/>
          <c:showCatName val="0"/>
          <c:showSerName val="0"/>
          <c:showPercent val="0"/>
          <c:showBubbleSize val="0"/>
        </c:dLbls>
        <c:smooth val="0"/>
        <c:axId val="223337088"/>
        <c:axId val="223183232"/>
      </c:lineChart>
      <c:catAx>
        <c:axId val="223337088"/>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pPr>
            <a:endParaRPr lang="it-IT"/>
          </a:p>
        </c:txPr>
        <c:crossAx val="223183232"/>
        <c:crosses val="autoZero"/>
        <c:auto val="1"/>
        <c:lblAlgn val="ctr"/>
        <c:lblOffset val="100"/>
        <c:noMultiLvlLbl val="0"/>
      </c:catAx>
      <c:valAx>
        <c:axId val="223183232"/>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crossAx val="223337088"/>
        <c:crosses val="autoZero"/>
        <c:crossBetween val="between"/>
      </c:valAx>
    </c:plotArea>
    <c:legend>
      <c:legendPos val="r"/>
      <c:layout>
        <c:manualLayout>
          <c:xMode val="edge"/>
          <c:yMode val="edge"/>
          <c:x val="0.13668641719186311"/>
          <c:y val="7.3440507436570435E-2"/>
          <c:w val="0.47608782435129748"/>
          <c:h val="0.28414625255176429"/>
        </c:manualLayout>
      </c:layout>
      <c:overlay val="1"/>
    </c:legend>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VAT!$O$3</c:f>
              <c:strCache>
                <c:ptCount val="1"/>
                <c:pt idx="0">
                  <c:v>Actual Revenue Collected</c:v>
                </c:pt>
              </c:strCache>
            </c:strRef>
          </c:tx>
          <c:spPr>
            <a:ln w="19050">
              <a:solidFill>
                <a:srgbClr val="1F497D">
                  <a:lumMod val="50000"/>
                </a:srgbClr>
              </a:solidFill>
            </a:ln>
          </c:spPr>
          <c:marker>
            <c:symbol val="none"/>
          </c:marker>
          <c:cat>
            <c:numRef>
              <c:f>VAT!$B$4:$B$35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VAT!$O$4:$O$35</c:f>
              <c:numCache>
                <c:formatCode>0.0</c:formatCode>
                <c:ptCount val="32"/>
                <c:pt idx="0">
                  <c:v>2.0123723278362142</c:v>
                </c:pt>
                <c:pt idx="1">
                  <c:v>2.2919026263262414</c:v>
                </c:pt>
                <c:pt idx="2">
                  <c:v>2.4666515991081361</c:v>
                </c:pt>
                <c:pt idx="3">
                  <c:v>2.5129380000000001</c:v>
                </c:pt>
                <c:pt idx="4">
                  <c:v>2.5515620000000001</c:v>
                </c:pt>
                <c:pt idx="5">
                  <c:v>2.7637100000000001</c:v>
                </c:pt>
                <c:pt idx="6">
                  <c:v>2.96082</c:v>
                </c:pt>
                <c:pt idx="7">
                  <c:v>3.3048739999999999</c:v>
                </c:pt>
                <c:pt idx="8">
                  <c:v>3.6688000000000001</c:v>
                </c:pt>
                <c:pt idx="9">
                  <c:v>3.9426450000000002</c:v>
                </c:pt>
                <c:pt idx="10">
                  <c:v>4.7208300000000003</c:v>
                </c:pt>
                <c:pt idx="11">
                  <c:v>5.4215150000000003</c:v>
                </c:pt>
                <c:pt idx="12">
                  <c:v>6.1941389999999998</c:v>
                </c:pt>
                <c:pt idx="13">
                  <c:v>7.4702109999999999</c:v>
                </c:pt>
                <c:pt idx="14">
                  <c:v>7.9204610000000004</c:v>
                </c:pt>
                <c:pt idx="15">
                  <c:v>8.8849020000000003</c:v>
                </c:pt>
                <c:pt idx="16">
                  <c:v>9.7205440000000003</c:v>
                </c:pt>
                <c:pt idx="17">
                  <c:v>10.693290999999999</c:v>
                </c:pt>
                <c:pt idx="18">
                  <c:v>12.08907</c:v>
                </c:pt>
                <c:pt idx="19">
                  <c:v>13.447991</c:v>
                </c:pt>
                <c:pt idx="20">
                  <c:v>14.496587999999999</c:v>
                </c:pt>
                <c:pt idx="21">
                  <c:v>13.429602000000001</c:v>
                </c:pt>
                <c:pt idx="22">
                  <c:v>10.669651999999999</c:v>
                </c:pt>
                <c:pt idx="23">
                  <c:v>10.101284</c:v>
                </c:pt>
                <c:pt idx="24">
                  <c:v>9.7405249999999999</c:v>
                </c:pt>
                <c:pt idx="25">
                  <c:v>10.170770000000001</c:v>
                </c:pt>
                <c:pt idx="26">
                  <c:v>10.336</c:v>
                </c:pt>
                <c:pt idx="27">
                  <c:v>11.152929</c:v>
                </c:pt>
                <c:pt idx="28">
                  <c:v>11.944046</c:v>
                </c:pt>
                <c:pt idx="29">
                  <c:v>12.42048</c:v>
                </c:pt>
                <c:pt idx="30">
                  <c:v>13.303098</c:v>
                </c:pt>
                <c:pt idx="31">
                  <c:v>14.234328</c:v>
                </c:pt>
              </c:numCache>
            </c:numRef>
          </c:val>
          <c:smooth val="0"/>
          <c:extLst>
            <c:ext xmlns:c16="http://schemas.microsoft.com/office/drawing/2014/chart" uri="{C3380CC4-5D6E-409C-BE32-E72D297353CC}">
              <c16:uniqueId val="{00000000-C2A5-4C06-92BA-C0BF8FAD91BE}"/>
            </c:ext>
          </c:extLst>
        </c:ser>
        <c:ser>
          <c:idx val="1"/>
          <c:order val="1"/>
          <c:tx>
            <c:strRef>
              <c:f>VAT!$P$3</c:f>
              <c:strCache>
                <c:ptCount val="1"/>
                <c:pt idx="0">
                  <c:v>Policy-Adjusted Revenue</c:v>
                </c:pt>
              </c:strCache>
            </c:strRef>
          </c:tx>
          <c:spPr>
            <a:ln w="19050">
              <a:solidFill>
                <a:sysClr val="window" lastClr="FFFFFF">
                  <a:lumMod val="75000"/>
                </a:sysClr>
              </a:solidFill>
            </a:ln>
          </c:spPr>
          <c:marker>
            <c:symbol val="none"/>
          </c:marker>
          <c:cat>
            <c:numRef>
              <c:f>VAT!$B$4:$B$35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VAT!$P$4:$P$35</c:f>
              <c:numCache>
                <c:formatCode>0.0</c:formatCode>
                <c:ptCount val="32"/>
                <c:pt idx="0">
                  <c:v>2.1882063709884889</c:v>
                </c:pt>
                <c:pt idx="1">
                  <c:v>2.4686894307267955</c:v>
                </c:pt>
                <c:pt idx="2">
                  <c:v>2.6573280377352622</c:v>
                </c:pt>
                <c:pt idx="3">
                  <c:v>2.8002090475778179</c:v>
                </c:pt>
                <c:pt idx="4">
                  <c:v>2.8955993677125313</c:v>
                </c:pt>
                <c:pt idx="5">
                  <c:v>3.0553711971216155</c:v>
                </c:pt>
                <c:pt idx="6">
                  <c:v>3.1737577741997889</c:v>
                </c:pt>
                <c:pt idx="7">
                  <c:v>3.5514705417553656</c:v>
                </c:pt>
                <c:pt idx="8">
                  <c:v>3.9443250762926954</c:v>
                </c:pt>
                <c:pt idx="9">
                  <c:v>4.2475405625171243</c:v>
                </c:pt>
                <c:pt idx="10">
                  <c:v>5.1023199100224659</c:v>
                </c:pt>
                <c:pt idx="11">
                  <c:v>5.834787757278308</c:v>
                </c:pt>
                <c:pt idx="12">
                  <c:v>6.67983618247119</c:v>
                </c:pt>
                <c:pt idx="13">
                  <c:v>8.0658269944339072</c:v>
                </c:pt>
                <c:pt idx="14">
                  <c:v>8.7755141998757153</c:v>
                </c:pt>
                <c:pt idx="15">
                  <c:v>9.6748214158370693</c:v>
                </c:pt>
                <c:pt idx="16">
                  <c:v>10.276596500907344</c:v>
                </c:pt>
                <c:pt idx="17">
                  <c:v>11.268673418275537</c:v>
                </c:pt>
                <c:pt idx="18">
                  <c:v>12.753919609908994</c:v>
                </c:pt>
                <c:pt idx="19">
                  <c:v>14.197070693218649</c:v>
                </c:pt>
                <c:pt idx="20">
                  <c:v>15.441581802386462</c:v>
                </c:pt>
                <c:pt idx="21">
                  <c:v>14.171893422865752</c:v>
                </c:pt>
                <c:pt idx="22">
                  <c:v>11.072082398309922</c:v>
                </c:pt>
                <c:pt idx="23">
                  <c:v>10.58708654218141</c:v>
                </c:pt>
                <c:pt idx="24">
                  <c:v>10.36304719904739</c:v>
                </c:pt>
                <c:pt idx="25">
                  <c:v>10.469698910989873</c:v>
                </c:pt>
                <c:pt idx="26">
                  <c:v>10.52861095685031</c:v>
                </c:pt>
                <c:pt idx="27">
                  <c:v>11.360763396901467</c:v>
                </c:pt>
                <c:pt idx="28">
                  <c:v>12.061703430356861</c:v>
                </c:pt>
                <c:pt idx="29">
                  <c:v>12.443865277017837</c:v>
                </c:pt>
                <c:pt idx="30">
                  <c:v>13.303098</c:v>
                </c:pt>
                <c:pt idx="31">
                  <c:v>14.234328</c:v>
                </c:pt>
              </c:numCache>
            </c:numRef>
          </c:val>
          <c:smooth val="0"/>
          <c:extLst>
            <c:ext xmlns:c16="http://schemas.microsoft.com/office/drawing/2014/chart" uri="{C3380CC4-5D6E-409C-BE32-E72D297353CC}">
              <c16:uniqueId val="{00000001-C2A5-4C06-92BA-C0BF8FAD91BE}"/>
            </c:ext>
          </c:extLst>
        </c:ser>
        <c:dLbls>
          <c:showLegendKey val="0"/>
          <c:showVal val="0"/>
          <c:showCatName val="0"/>
          <c:showSerName val="0"/>
          <c:showPercent val="0"/>
          <c:showBubbleSize val="0"/>
        </c:dLbls>
        <c:smooth val="0"/>
        <c:axId val="225006720"/>
        <c:axId val="225008256"/>
      </c:lineChart>
      <c:catAx>
        <c:axId val="225006720"/>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pPr>
            <a:endParaRPr lang="it-IT"/>
          </a:p>
        </c:txPr>
        <c:crossAx val="225008256"/>
        <c:crosses val="autoZero"/>
        <c:auto val="1"/>
        <c:lblAlgn val="ctr"/>
        <c:lblOffset val="100"/>
        <c:noMultiLvlLbl val="0"/>
      </c:catAx>
      <c:valAx>
        <c:axId val="225008256"/>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crossAx val="225006720"/>
        <c:crosses val="autoZero"/>
        <c:crossBetween val="between"/>
      </c:valAx>
    </c:plotArea>
    <c:legend>
      <c:legendPos val="r"/>
      <c:layout>
        <c:manualLayout>
          <c:xMode val="edge"/>
          <c:yMode val="edge"/>
          <c:x val="0.13668641719186311"/>
          <c:y val="7.3440507436570435E-2"/>
          <c:w val="0.47608782435129748"/>
          <c:h val="0.28414625255176429"/>
        </c:manualLayout>
      </c:layout>
      <c:overlay val="1"/>
    </c:legend>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PRSI!$O$3</c:f>
              <c:strCache>
                <c:ptCount val="1"/>
                <c:pt idx="0">
                  <c:v>Actual Revenue Collected</c:v>
                </c:pt>
              </c:strCache>
            </c:strRef>
          </c:tx>
          <c:spPr>
            <a:ln w="19050">
              <a:solidFill>
                <a:srgbClr val="1F497D">
                  <a:lumMod val="50000"/>
                </a:srgbClr>
              </a:solidFill>
            </a:ln>
          </c:spPr>
          <c:marker>
            <c:symbol val="none"/>
          </c:marker>
          <c:cat>
            <c:numRef>
              <c:f>PRSI!$B$4:$B$35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PRSI!$O$4:$O$35</c:f>
              <c:numCache>
                <c:formatCode>0.0</c:formatCode>
                <c:ptCount val="32"/>
                <c:pt idx="0">
                  <c:v>1.1950000000000001</c:v>
                </c:pt>
                <c:pt idx="1">
                  <c:v>1.3009999999999999</c:v>
                </c:pt>
                <c:pt idx="2">
                  <c:v>1.4019999999999999</c:v>
                </c:pt>
                <c:pt idx="3">
                  <c:v>1.5998699999999999</c:v>
                </c:pt>
                <c:pt idx="4">
                  <c:v>1.758</c:v>
                </c:pt>
                <c:pt idx="5">
                  <c:v>1.885</c:v>
                </c:pt>
                <c:pt idx="6">
                  <c:v>2.0417399999999999</c:v>
                </c:pt>
                <c:pt idx="7">
                  <c:v>2.13951</c:v>
                </c:pt>
                <c:pt idx="8">
                  <c:v>2.2149999999999999</c:v>
                </c:pt>
                <c:pt idx="9">
                  <c:v>2.27156</c:v>
                </c:pt>
                <c:pt idx="10">
                  <c:v>2.4689999999999999</c:v>
                </c:pt>
                <c:pt idx="11">
                  <c:v>2.7149999999999999</c:v>
                </c:pt>
                <c:pt idx="12">
                  <c:v>3.1549999999999998</c:v>
                </c:pt>
                <c:pt idx="13">
                  <c:v>3.7010000000000001</c:v>
                </c:pt>
                <c:pt idx="14">
                  <c:v>4.26</c:v>
                </c:pt>
                <c:pt idx="15">
                  <c:v>4.7480000000000002</c:v>
                </c:pt>
                <c:pt idx="16">
                  <c:v>5.0490000000000004</c:v>
                </c:pt>
                <c:pt idx="17">
                  <c:v>5.6150000000000002</c:v>
                </c:pt>
                <c:pt idx="18">
                  <c:v>6.11</c:v>
                </c:pt>
                <c:pt idx="19">
                  <c:v>6.9210000000000003</c:v>
                </c:pt>
                <c:pt idx="20">
                  <c:v>7.7210000000000001</c:v>
                </c:pt>
                <c:pt idx="21">
                  <c:v>7.984</c:v>
                </c:pt>
                <c:pt idx="22">
                  <c:v>7.1710000000000003</c:v>
                </c:pt>
                <c:pt idx="23">
                  <c:v>6.7160000000000002</c:v>
                </c:pt>
                <c:pt idx="24">
                  <c:v>7.5419999999999998</c:v>
                </c:pt>
                <c:pt idx="25">
                  <c:v>6.7729999999999997</c:v>
                </c:pt>
                <c:pt idx="26">
                  <c:v>7.1219999999999999</c:v>
                </c:pt>
                <c:pt idx="27">
                  <c:v>7.6849999999999996</c:v>
                </c:pt>
                <c:pt idx="28">
                  <c:v>8.2970000000000006</c:v>
                </c:pt>
                <c:pt idx="29">
                  <c:v>8.5869999999999997</c:v>
                </c:pt>
                <c:pt idx="30">
                  <c:v>8.8960000000000008</c:v>
                </c:pt>
                <c:pt idx="31">
                  <c:v>9.3710000000000004</c:v>
                </c:pt>
              </c:numCache>
            </c:numRef>
          </c:val>
          <c:smooth val="0"/>
          <c:extLst>
            <c:ext xmlns:c16="http://schemas.microsoft.com/office/drawing/2014/chart" uri="{C3380CC4-5D6E-409C-BE32-E72D297353CC}">
              <c16:uniqueId val="{00000000-6292-4394-8843-C6EC4B9D3FD4}"/>
            </c:ext>
          </c:extLst>
        </c:ser>
        <c:ser>
          <c:idx val="1"/>
          <c:order val="1"/>
          <c:tx>
            <c:strRef>
              <c:f>PRSI!$P$3</c:f>
              <c:strCache>
                <c:ptCount val="1"/>
                <c:pt idx="0">
                  <c:v>Policy-Adjusted Revenue</c:v>
                </c:pt>
              </c:strCache>
            </c:strRef>
          </c:tx>
          <c:spPr>
            <a:ln w="19050">
              <a:solidFill>
                <a:sysClr val="window" lastClr="FFFFFF">
                  <a:lumMod val="75000"/>
                </a:sysClr>
              </a:solidFill>
            </a:ln>
          </c:spPr>
          <c:marker>
            <c:symbol val="none"/>
          </c:marker>
          <c:cat>
            <c:numRef>
              <c:f>PRSI!$B$4:$B$35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PRSI!$P$4:$P$35</c:f>
              <c:numCache>
                <c:formatCode>0.0</c:formatCode>
                <c:ptCount val="32"/>
                <c:pt idx="0">
                  <c:v>1.3277646741504983</c:v>
                </c:pt>
                <c:pt idx="1">
                  <c:v>1.4455412895981574</c:v>
                </c:pt>
                <c:pt idx="2">
                  <c:v>1.5577624043171534</c:v>
                </c:pt>
                <c:pt idx="3">
                  <c:v>1.7776157901532696</c:v>
                </c:pt>
                <c:pt idx="4">
                  <c:v>1.9533140561979712</c:v>
                </c:pt>
                <c:pt idx="5">
                  <c:v>2.0944237747060157</c:v>
                </c:pt>
                <c:pt idx="6">
                  <c:v>2.2685776115481491</c:v>
                </c:pt>
                <c:pt idx="7">
                  <c:v>2.377209872796429</c:v>
                </c:pt>
                <c:pt idx="8">
                  <c:v>2.4610868227977853</c:v>
                </c:pt>
                <c:pt idx="9">
                  <c:v>2.523930647040423</c:v>
                </c:pt>
                <c:pt idx="10">
                  <c:v>2.7433062598138744</c:v>
                </c:pt>
                <c:pt idx="11">
                  <c:v>3.0589610805836491</c:v>
                </c:pt>
                <c:pt idx="12">
                  <c:v>3.5868928158164048</c:v>
                </c:pt>
                <c:pt idx="13">
                  <c:v>4.0237267568498174</c:v>
                </c:pt>
                <c:pt idx="14">
                  <c:v>4.7049119133357786</c:v>
                </c:pt>
                <c:pt idx="15">
                  <c:v>5.3331415899297427</c:v>
                </c:pt>
                <c:pt idx="16">
                  <c:v>5.7947930628575293</c:v>
                </c:pt>
                <c:pt idx="17">
                  <c:v>6.2733885683460597</c:v>
                </c:pt>
                <c:pt idx="18">
                  <c:v>6.798498564271731</c:v>
                </c:pt>
                <c:pt idx="19">
                  <c:v>7.7097866696953865</c:v>
                </c:pt>
                <c:pt idx="20">
                  <c:v>8.6343818056363162</c:v>
                </c:pt>
                <c:pt idx="21">
                  <c:v>8.9443741170626083</c:v>
                </c:pt>
                <c:pt idx="22">
                  <c:v>8.0347007975417117</c:v>
                </c:pt>
                <c:pt idx="23">
                  <c:v>7.5248989759155114</c:v>
                </c:pt>
                <c:pt idx="24">
                  <c:v>8.1725153559153885</c:v>
                </c:pt>
                <c:pt idx="25">
                  <c:v>7.1200141406938773</c:v>
                </c:pt>
                <c:pt idx="26">
                  <c:v>7.1515511884158354</c:v>
                </c:pt>
                <c:pt idx="27">
                  <c:v>7.6636673223799008</c:v>
                </c:pt>
                <c:pt idx="28">
                  <c:v>8.2739684806488007</c:v>
                </c:pt>
                <c:pt idx="29">
                  <c:v>8.5841051803573425</c:v>
                </c:pt>
                <c:pt idx="30">
                  <c:v>8.8960000000000008</c:v>
                </c:pt>
                <c:pt idx="31">
                  <c:v>9.3710000000000004</c:v>
                </c:pt>
              </c:numCache>
            </c:numRef>
          </c:val>
          <c:smooth val="0"/>
          <c:extLst>
            <c:ext xmlns:c16="http://schemas.microsoft.com/office/drawing/2014/chart" uri="{C3380CC4-5D6E-409C-BE32-E72D297353CC}">
              <c16:uniqueId val="{00000001-6292-4394-8843-C6EC4B9D3FD4}"/>
            </c:ext>
          </c:extLst>
        </c:ser>
        <c:dLbls>
          <c:showLegendKey val="0"/>
          <c:showVal val="0"/>
          <c:showCatName val="0"/>
          <c:showSerName val="0"/>
          <c:showPercent val="0"/>
          <c:showBubbleSize val="0"/>
        </c:dLbls>
        <c:smooth val="0"/>
        <c:axId val="224726400"/>
        <c:axId val="224744576"/>
      </c:lineChart>
      <c:catAx>
        <c:axId val="224726400"/>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pPr>
            <a:endParaRPr lang="it-IT"/>
          </a:p>
        </c:txPr>
        <c:crossAx val="224744576"/>
        <c:crosses val="autoZero"/>
        <c:auto val="1"/>
        <c:lblAlgn val="ctr"/>
        <c:lblOffset val="100"/>
        <c:noMultiLvlLbl val="0"/>
      </c:catAx>
      <c:valAx>
        <c:axId val="224744576"/>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crossAx val="224726400"/>
        <c:crosses val="autoZero"/>
        <c:crossBetween val="between"/>
      </c:valAx>
    </c:plotArea>
    <c:legend>
      <c:legendPos val="r"/>
      <c:layout>
        <c:manualLayout>
          <c:xMode val="edge"/>
          <c:yMode val="edge"/>
          <c:x val="0.13668641719186311"/>
          <c:y val="7.3440507436570435E-2"/>
          <c:w val="0.47608782435129748"/>
          <c:h val="0.28414625255176429"/>
        </c:manualLayout>
      </c:layout>
      <c:overlay val="1"/>
    </c:legend>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'Corporation Tax'!$O$3</c:f>
              <c:strCache>
                <c:ptCount val="1"/>
                <c:pt idx="0">
                  <c:v>Actual Revenue Collected</c:v>
                </c:pt>
              </c:strCache>
            </c:strRef>
          </c:tx>
          <c:spPr>
            <a:ln w="19050">
              <a:solidFill>
                <a:srgbClr val="1F497D">
                  <a:lumMod val="50000"/>
                </a:srgbClr>
              </a:solidFill>
            </a:ln>
          </c:spPr>
          <c:marker>
            <c:symbol val="none"/>
          </c:marker>
          <c:cat>
            <c:numRef>
              <c:f>'Corporation Tax'!$B$4:$B$35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'Corporation Tax'!$O$4:$O$35</c:f>
              <c:numCache>
                <c:formatCode>0.0</c:formatCode>
                <c:ptCount val="32"/>
                <c:pt idx="0">
                  <c:v>0.32701977236135726</c:v>
                </c:pt>
                <c:pt idx="1">
                  <c:v>0.42367858358177868</c:v>
                </c:pt>
                <c:pt idx="2">
                  <c:v>0.38475222331137532</c:v>
                </c:pt>
                <c:pt idx="3">
                  <c:v>0.60194500000000006</c:v>
                </c:pt>
                <c:pt idx="4">
                  <c:v>0.75285999999999997</c:v>
                </c:pt>
                <c:pt idx="5">
                  <c:v>0.938504</c:v>
                </c:pt>
                <c:pt idx="6">
                  <c:v>1.2084090000000001</c:v>
                </c:pt>
                <c:pt idx="7">
                  <c:v>1.4475</c:v>
                </c:pt>
                <c:pt idx="8">
                  <c:v>1.4548189999999999</c:v>
                </c:pt>
                <c:pt idx="9">
                  <c:v>1.810462</c:v>
                </c:pt>
                <c:pt idx="10">
                  <c:v>2.1569150000000001</c:v>
                </c:pt>
                <c:pt idx="11">
                  <c:v>2.6219250000000001</c:v>
                </c:pt>
                <c:pt idx="12">
                  <c:v>3.4406319999999999</c:v>
                </c:pt>
                <c:pt idx="13">
                  <c:v>3.8872710000000001</c:v>
                </c:pt>
                <c:pt idx="14">
                  <c:v>4.1560500000000005</c:v>
                </c:pt>
                <c:pt idx="15">
                  <c:v>4.8034650000000001</c:v>
                </c:pt>
                <c:pt idx="16">
                  <c:v>5.1613699999999998</c:v>
                </c:pt>
                <c:pt idx="17">
                  <c:v>5.3315959999999993</c:v>
                </c:pt>
                <c:pt idx="18">
                  <c:v>5.4916869999999998</c:v>
                </c:pt>
                <c:pt idx="19">
                  <c:v>6.6832470000000006</c:v>
                </c:pt>
                <c:pt idx="20">
                  <c:v>6.390625</c:v>
                </c:pt>
                <c:pt idx="21">
                  <c:v>5.0658940000000001</c:v>
                </c:pt>
                <c:pt idx="22">
                  <c:v>3.9003060000000001</c:v>
                </c:pt>
                <c:pt idx="23">
                  <c:v>3.9236370000000003</c:v>
                </c:pt>
                <c:pt idx="24">
                  <c:v>3.5201930000000003</c:v>
                </c:pt>
                <c:pt idx="25">
                  <c:v>4.2156710000000004</c:v>
                </c:pt>
                <c:pt idx="26">
                  <c:v>4.2703320000000007</c:v>
                </c:pt>
                <c:pt idx="27">
                  <c:v>4.6144620000000005</c:v>
                </c:pt>
                <c:pt idx="28">
                  <c:v>6.8715590000000004</c:v>
                </c:pt>
                <c:pt idx="29">
                  <c:v>7.351108</c:v>
                </c:pt>
                <c:pt idx="30">
                  <c:v>8.2013870000000004</c:v>
                </c:pt>
                <c:pt idx="31">
                  <c:v>10.385196000000001</c:v>
                </c:pt>
              </c:numCache>
            </c:numRef>
          </c:val>
          <c:smooth val="0"/>
          <c:extLst>
            <c:ext xmlns:c16="http://schemas.microsoft.com/office/drawing/2014/chart" uri="{C3380CC4-5D6E-409C-BE32-E72D297353CC}">
              <c16:uniqueId val="{00000000-F8F2-4DE8-A598-2E852B26668D}"/>
            </c:ext>
          </c:extLst>
        </c:ser>
        <c:ser>
          <c:idx val="1"/>
          <c:order val="1"/>
          <c:tx>
            <c:strRef>
              <c:f>'Corporation Tax'!$P$3</c:f>
              <c:strCache>
                <c:ptCount val="1"/>
                <c:pt idx="0">
                  <c:v>Policy-Adjusted Revenue</c:v>
                </c:pt>
              </c:strCache>
            </c:strRef>
          </c:tx>
          <c:spPr>
            <a:ln w="19050">
              <a:solidFill>
                <a:sysClr val="window" lastClr="FFFFFF">
                  <a:lumMod val="75000"/>
                </a:sysClr>
              </a:solidFill>
            </a:ln>
          </c:spPr>
          <c:marker>
            <c:symbol val="none"/>
          </c:marker>
          <c:cat>
            <c:numRef>
              <c:f>'Corporation Tax'!$B$4:$B$35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'Corporation Tax'!$P$4:$P$35</c:f>
              <c:numCache>
                <c:formatCode>0.0</c:formatCode>
                <c:ptCount val="32"/>
                <c:pt idx="0">
                  <c:v>0.57495268901574326</c:v>
                </c:pt>
                <c:pt idx="1">
                  <c:v>0.67792219299693179</c:v>
                </c:pt>
                <c:pt idx="2">
                  <c:v>0.54249581989445306</c:v>
                </c:pt>
                <c:pt idx="3">
                  <c:v>0.70371941813223848</c:v>
                </c:pt>
                <c:pt idx="4">
                  <c:v>0.82671138531371835</c:v>
                </c:pt>
                <c:pt idx="5">
                  <c:v>0.96531314963585524</c:v>
                </c:pt>
                <c:pt idx="6">
                  <c:v>1.1504627593364325</c:v>
                </c:pt>
                <c:pt idx="7">
                  <c:v>1.3169208882491534</c:v>
                </c:pt>
                <c:pt idx="8">
                  <c:v>1.3063672367600847</c:v>
                </c:pt>
                <c:pt idx="9">
                  <c:v>1.6488654244721483</c:v>
                </c:pt>
                <c:pt idx="10">
                  <c:v>2.0030189620264367</c:v>
                </c:pt>
                <c:pt idx="11">
                  <c:v>2.4745875569530642</c:v>
                </c:pt>
                <c:pt idx="12">
                  <c:v>3.3322533897659081</c:v>
                </c:pt>
                <c:pt idx="13">
                  <c:v>3.9216769973291172</c:v>
                </c:pt>
                <c:pt idx="14">
                  <c:v>4.5132712033310884</c:v>
                </c:pt>
                <c:pt idx="15">
                  <c:v>4.8642802030437799</c:v>
                </c:pt>
                <c:pt idx="16">
                  <c:v>5.4685905358071887</c:v>
                </c:pt>
                <c:pt idx="17">
                  <c:v>5.3476629308856625</c:v>
                </c:pt>
                <c:pt idx="18">
                  <c:v>5.334775210023289</c:v>
                </c:pt>
                <c:pt idx="19">
                  <c:v>6.4383750191710165</c:v>
                </c:pt>
                <c:pt idx="20">
                  <c:v>6.2272815774725734</c:v>
                </c:pt>
                <c:pt idx="21">
                  <c:v>5.048471121531648</c:v>
                </c:pt>
                <c:pt idx="22">
                  <c:v>3.558026823307233</c:v>
                </c:pt>
                <c:pt idx="23">
                  <c:v>3.8712281227111514</c:v>
                </c:pt>
                <c:pt idx="24">
                  <c:v>3.4889592969314736</c:v>
                </c:pt>
                <c:pt idx="25">
                  <c:v>4.1822310212656317</c:v>
                </c:pt>
                <c:pt idx="26">
                  <c:v>4.2471231614093981</c:v>
                </c:pt>
                <c:pt idx="27">
                  <c:v>4.6043013248301694</c:v>
                </c:pt>
                <c:pt idx="28">
                  <c:v>6.9312632343079095</c:v>
                </c:pt>
                <c:pt idx="29">
                  <c:v>7.4633958970698684</c:v>
                </c:pt>
                <c:pt idx="30">
                  <c:v>8.3094032023243276</c:v>
                </c:pt>
                <c:pt idx="31">
                  <c:v>10.385196000000001</c:v>
                </c:pt>
              </c:numCache>
            </c:numRef>
          </c:val>
          <c:smooth val="0"/>
          <c:extLst>
            <c:ext xmlns:c16="http://schemas.microsoft.com/office/drawing/2014/chart" uri="{C3380CC4-5D6E-409C-BE32-E72D297353CC}">
              <c16:uniqueId val="{00000001-F8F2-4DE8-A598-2E852B26668D}"/>
            </c:ext>
          </c:extLst>
        </c:ser>
        <c:dLbls>
          <c:showLegendKey val="0"/>
          <c:showVal val="0"/>
          <c:showCatName val="0"/>
          <c:showSerName val="0"/>
          <c:showPercent val="0"/>
          <c:showBubbleSize val="0"/>
        </c:dLbls>
        <c:smooth val="0"/>
        <c:axId val="225322880"/>
        <c:axId val="225324416"/>
      </c:lineChart>
      <c:catAx>
        <c:axId val="225322880"/>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pPr>
            <a:endParaRPr lang="it-IT"/>
          </a:p>
        </c:txPr>
        <c:crossAx val="225324416"/>
        <c:crosses val="autoZero"/>
        <c:auto val="1"/>
        <c:lblAlgn val="ctr"/>
        <c:lblOffset val="100"/>
        <c:noMultiLvlLbl val="0"/>
      </c:catAx>
      <c:valAx>
        <c:axId val="225324416"/>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crossAx val="225322880"/>
        <c:crosses val="autoZero"/>
        <c:crossBetween val="between"/>
      </c:valAx>
    </c:plotArea>
    <c:legend>
      <c:legendPos val="r"/>
      <c:layout>
        <c:manualLayout>
          <c:xMode val="edge"/>
          <c:yMode val="edge"/>
          <c:x val="0.13668641719186311"/>
          <c:y val="7.3440507436570435E-2"/>
          <c:w val="0.47608782435129748"/>
          <c:h val="0.28414625255176429"/>
        </c:manualLayout>
      </c:layout>
      <c:overlay val="1"/>
    </c:legend>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'Capital Taxes'!$O$3</c:f>
              <c:strCache>
                <c:ptCount val="1"/>
                <c:pt idx="0">
                  <c:v>Actual Revenue Collected</c:v>
                </c:pt>
              </c:strCache>
            </c:strRef>
          </c:tx>
          <c:spPr>
            <a:ln w="19050">
              <a:solidFill>
                <a:srgbClr val="1F497D">
                  <a:lumMod val="50000"/>
                </a:srgbClr>
              </a:solidFill>
            </a:ln>
          </c:spPr>
          <c:marker>
            <c:symbol val="none"/>
          </c:marker>
          <c:cat>
            <c:numRef>
              <c:f>'Capital Taxes'!$B$4:$B$35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'Capital Taxes'!$O$4:$O$35</c:f>
              <c:numCache>
                <c:formatCode>0.0</c:formatCode>
                <c:ptCount val="32"/>
                <c:pt idx="0">
                  <c:v>5.1247898583480195E-2</c:v>
                </c:pt>
                <c:pt idx="1">
                  <c:v>7.8822800432726742E-2</c:v>
                </c:pt>
                <c:pt idx="2">
                  <c:v>7.5964620018181994E-2</c:v>
                </c:pt>
                <c:pt idx="3">
                  <c:v>9.051300000000001E-2</c:v>
                </c:pt>
                <c:pt idx="4">
                  <c:v>0.13128100000000001</c:v>
                </c:pt>
                <c:pt idx="5">
                  <c:v>0.124223</c:v>
                </c:pt>
                <c:pt idx="6">
                  <c:v>0.110887</c:v>
                </c:pt>
                <c:pt idx="7">
                  <c:v>0.15253700000000001</c:v>
                </c:pt>
                <c:pt idx="8">
                  <c:v>0.148672</c:v>
                </c:pt>
                <c:pt idx="9">
                  <c:v>0.22645599999999999</c:v>
                </c:pt>
                <c:pt idx="10">
                  <c:v>0.28551100000000001</c:v>
                </c:pt>
                <c:pt idx="11">
                  <c:v>0.38766300000000004</c:v>
                </c:pt>
                <c:pt idx="12">
                  <c:v>0.64654400000000001</c:v>
                </c:pt>
                <c:pt idx="13">
                  <c:v>0.99769000000000008</c:v>
                </c:pt>
                <c:pt idx="14">
                  <c:v>1.0507580000000001</c:v>
                </c:pt>
                <c:pt idx="15">
                  <c:v>0.77837300000000009</c:v>
                </c:pt>
                <c:pt idx="16">
                  <c:v>1.6573909999999998</c:v>
                </c:pt>
                <c:pt idx="17">
                  <c:v>1.7060009999999999</c:v>
                </c:pt>
                <c:pt idx="18">
                  <c:v>2.2089310000000002</c:v>
                </c:pt>
                <c:pt idx="19">
                  <c:v>3.4525929999999998</c:v>
                </c:pt>
                <c:pt idx="20">
                  <c:v>3.4978440000000002</c:v>
                </c:pt>
                <c:pt idx="21">
                  <c:v>1.7616799999999999</c:v>
                </c:pt>
                <c:pt idx="22">
                  <c:v>0.79610700000000012</c:v>
                </c:pt>
                <c:pt idx="23">
                  <c:v>0.58448</c:v>
                </c:pt>
                <c:pt idx="24">
                  <c:v>0.65948099999999998</c:v>
                </c:pt>
                <c:pt idx="25">
                  <c:v>0.69741799999999998</c:v>
                </c:pt>
                <c:pt idx="26">
                  <c:v>0.64740100000000012</c:v>
                </c:pt>
                <c:pt idx="27">
                  <c:v>0.91794000000000009</c:v>
                </c:pt>
                <c:pt idx="28">
                  <c:v>1.0689259999999998</c:v>
                </c:pt>
                <c:pt idx="29">
                  <c:v>1.237166</c:v>
                </c:pt>
                <c:pt idx="30">
                  <c:v>1.2859390000000002</c:v>
                </c:pt>
                <c:pt idx="31">
                  <c:v>1.5159940000000001</c:v>
                </c:pt>
              </c:numCache>
            </c:numRef>
          </c:val>
          <c:smooth val="0"/>
          <c:extLst>
            <c:ext xmlns:c16="http://schemas.microsoft.com/office/drawing/2014/chart" uri="{C3380CC4-5D6E-409C-BE32-E72D297353CC}">
              <c16:uniqueId val="{00000000-F225-4365-A6FA-635FFDCDA8D0}"/>
            </c:ext>
          </c:extLst>
        </c:ser>
        <c:ser>
          <c:idx val="1"/>
          <c:order val="1"/>
          <c:tx>
            <c:strRef>
              <c:f>'Capital Taxes'!$P$3</c:f>
              <c:strCache>
                <c:ptCount val="1"/>
                <c:pt idx="0">
                  <c:v>Policy-Adjusted Revenue</c:v>
                </c:pt>
              </c:strCache>
            </c:strRef>
          </c:tx>
          <c:spPr>
            <a:ln w="19050">
              <a:solidFill>
                <a:sysClr val="window" lastClr="FFFFFF">
                  <a:lumMod val="75000"/>
                </a:sysClr>
              </a:solidFill>
            </a:ln>
          </c:spPr>
          <c:marker>
            <c:symbol val="none"/>
          </c:marker>
          <c:cat>
            <c:numRef>
              <c:f>'Capital Taxes'!$B$4:$B$35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'Capital Taxes'!$P$4:$P$35</c:f>
              <c:numCache>
                <c:formatCode>0.0</c:formatCode>
                <c:ptCount val="32"/>
                <c:pt idx="0">
                  <c:v>0.21368743229741835</c:v>
                </c:pt>
                <c:pt idx="1">
                  <c:v>0.3286659999048373</c:v>
                </c:pt>
                <c:pt idx="2">
                  <c:v>0.30615948929567388</c:v>
                </c:pt>
                <c:pt idx="3">
                  <c:v>0.36658478215944473</c:v>
                </c:pt>
                <c:pt idx="4">
                  <c:v>0.46535963798476937</c:v>
                </c:pt>
                <c:pt idx="5">
                  <c:v>0.441690996908433</c:v>
                </c:pt>
                <c:pt idx="6">
                  <c:v>0.38659809682699386</c:v>
                </c:pt>
                <c:pt idx="7">
                  <c:v>0.54154631480512616</c:v>
                </c:pt>
                <c:pt idx="8">
                  <c:v>0.55622434013187882</c:v>
                </c:pt>
                <c:pt idx="9">
                  <c:v>0.88761530469643779</c:v>
                </c:pt>
                <c:pt idx="10">
                  <c:v>1.1384965961137092</c:v>
                </c:pt>
                <c:pt idx="11">
                  <c:v>1.5843155212552598</c:v>
                </c:pt>
                <c:pt idx="12">
                  <c:v>2.7339095936006816</c:v>
                </c:pt>
                <c:pt idx="13">
                  <c:v>4.3250373909528532</c:v>
                </c:pt>
                <c:pt idx="14">
                  <c:v>4.8121444323802338</c:v>
                </c:pt>
                <c:pt idx="15">
                  <c:v>3.6542208727905976</c:v>
                </c:pt>
                <c:pt idx="16">
                  <c:v>6.5180670087408084</c:v>
                </c:pt>
                <c:pt idx="17">
                  <c:v>6.394618695455426</c:v>
                </c:pt>
                <c:pt idx="18">
                  <c:v>8.2797556798448824</c:v>
                </c:pt>
                <c:pt idx="19">
                  <c:v>12.94138499660817</c:v>
                </c:pt>
                <c:pt idx="20">
                  <c:v>13.137237883831711</c:v>
                </c:pt>
                <c:pt idx="21">
                  <c:v>6.6653610989164909</c:v>
                </c:pt>
                <c:pt idx="22">
                  <c:v>1.3435563687803342</c:v>
                </c:pt>
                <c:pt idx="23">
                  <c:v>0.85814035349196072</c:v>
                </c:pt>
                <c:pt idx="24">
                  <c:v>0.92861598158525338</c:v>
                </c:pt>
                <c:pt idx="25">
                  <c:v>0.77786044376617736</c:v>
                </c:pt>
                <c:pt idx="26">
                  <c:v>0.60607862573518978</c:v>
                </c:pt>
                <c:pt idx="27">
                  <c:v>0.84998791699427112</c:v>
                </c:pt>
                <c:pt idx="28">
                  <c:v>0.98979691936403058</c:v>
                </c:pt>
                <c:pt idx="29">
                  <c:v>1.1946592488799168</c:v>
                </c:pt>
                <c:pt idx="30">
                  <c:v>1.2842447390213665</c:v>
                </c:pt>
                <c:pt idx="31">
                  <c:v>1.5159940000000001</c:v>
                </c:pt>
              </c:numCache>
            </c:numRef>
          </c:val>
          <c:smooth val="0"/>
          <c:extLst>
            <c:ext xmlns:c16="http://schemas.microsoft.com/office/drawing/2014/chart" uri="{C3380CC4-5D6E-409C-BE32-E72D297353CC}">
              <c16:uniqueId val="{00000001-F225-4365-A6FA-635FFDCDA8D0}"/>
            </c:ext>
          </c:extLst>
        </c:ser>
        <c:dLbls>
          <c:showLegendKey val="0"/>
          <c:showVal val="0"/>
          <c:showCatName val="0"/>
          <c:showSerName val="0"/>
          <c:showPercent val="0"/>
          <c:showBubbleSize val="0"/>
        </c:dLbls>
        <c:smooth val="0"/>
        <c:axId val="225191808"/>
        <c:axId val="225193344"/>
      </c:lineChart>
      <c:catAx>
        <c:axId val="225191808"/>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pPr>
            <a:endParaRPr lang="it-IT"/>
          </a:p>
        </c:txPr>
        <c:crossAx val="225193344"/>
        <c:crosses val="autoZero"/>
        <c:auto val="1"/>
        <c:lblAlgn val="ctr"/>
        <c:lblOffset val="100"/>
        <c:noMultiLvlLbl val="0"/>
      </c:catAx>
      <c:valAx>
        <c:axId val="225193344"/>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crossAx val="225191808"/>
        <c:crosses val="autoZero"/>
        <c:crossBetween val="between"/>
      </c:valAx>
    </c:plotArea>
    <c:legend>
      <c:legendPos val="r"/>
      <c:layout>
        <c:manualLayout>
          <c:xMode val="edge"/>
          <c:yMode val="edge"/>
          <c:x val="0.13668641719186311"/>
          <c:y val="7.3440507436570435E-2"/>
          <c:w val="0.47608782435129748"/>
          <c:h val="0.28414625255176429"/>
        </c:manualLayout>
      </c:layout>
      <c:overlay val="1"/>
    </c:legend>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PRSI!$O$3</c:f>
              <c:strCache>
                <c:ptCount val="1"/>
                <c:pt idx="0">
                  <c:v>Actual Revenue Collected</c:v>
                </c:pt>
              </c:strCache>
            </c:strRef>
          </c:tx>
          <c:spPr>
            <a:ln w="19050">
              <a:solidFill>
                <a:srgbClr val="1F497D">
                  <a:lumMod val="50000"/>
                </a:srgbClr>
              </a:solidFill>
            </a:ln>
          </c:spPr>
          <c:marker>
            <c:symbol val="none"/>
          </c:marker>
          <c:cat>
            <c:numRef>
              <c:f>PRSI!$B$4:$B$35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PRSI!$O$4:$O$35</c:f>
              <c:numCache>
                <c:formatCode>0.0</c:formatCode>
                <c:ptCount val="32"/>
                <c:pt idx="0">
                  <c:v>1.1950000000000001</c:v>
                </c:pt>
                <c:pt idx="1">
                  <c:v>1.3009999999999999</c:v>
                </c:pt>
                <c:pt idx="2">
                  <c:v>1.4019999999999999</c:v>
                </c:pt>
                <c:pt idx="3">
                  <c:v>1.5998699999999999</c:v>
                </c:pt>
                <c:pt idx="4">
                  <c:v>1.758</c:v>
                </c:pt>
                <c:pt idx="5">
                  <c:v>1.885</c:v>
                </c:pt>
                <c:pt idx="6">
                  <c:v>2.0417399999999999</c:v>
                </c:pt>
                <c:pt idx="7">
                  <c:v>2.13951</c:v>
                </c:pt>
                <c:pt idx="8">
                  <c:v>2.2149999999999999</c:v>
                </c:pt>
                <c:pt idx="9">
                  <c:v>2.27156</c:v>
                </c:pt>
                <c:pt idx="10">
                  <c:v>2.4689999999999999</c:v>
                </c:pt>
                <c:pt idx="11">
                  <c:v>2.7149999999999999</c:v>
                </c:pt>
                <c:pt idx="12">
                  <c:v>3.1549999999999998</c:v>
                </c:pt>
                <c:pt idx="13">
                  <c:v>3.7010000000000001</c:v>
                </c:pt>
                <c:pt idx="14">
                  <c:v>4.26</c:v>
                </c:pt>
                <c:pt idx="15">
                  <c:v>4.7480000000000002</c:v>
                </c:pt>
                <c:pt idx="16">
                  <c:v>5.0490000000000004</c:v>
                </c:pt>
                <c:pt idx="17">
                  <c:v>5.6150000000000002</c:v>
                </c:pt>
                <c:pt idx="18">
                  <c:v>6.11</c:v>
                </c:pt>
                <c:pt idx="19">
                  <c:v>6.9210000000000003</c:v>
                </c:pt>
                <c:pt idx="20">
                  <c:v>7.7210000000000001</c:v>
                </c:pt>
                <c:pt idx="21">
                  <c:v>7.984</c:v>
                </c:pt>
                <c:pt idx="22">
                  <c:v>7.1710000000000003</c:v>
                </c:pt>
                <c:pt idx="23">
                  <c:v>6.7160000000000002</c:v>
                </c:pt>
                <c:pt idx="24">
                  <c:v>7.5419999999999998</c:v>
                </c:pt>
                <c:pt idx="25">
                  <c:v>6.7729999999999997</c:v>
                </c:pt>
                <c:pt idx="26">
                  <c:v>7.1219999999999999</c:v>
                </c:pt>
                <c:pt idx="27">
                  <c:v>7.6849999999999996</c:v>
                </c:pt>
                <c:pt idx="28">
                  <c:v>8.2970000000000006</c:v>
                </c:pt>
                <c:pt idx="29">
                  <c:v>8.5869999999999997</c:v>
                </c:pt>
                <c:pt idx="30">
                  <c:v>8.8960000000000008</c:v>
                </c:pt>
                <c:pt idx="31">
                  <c:v>9.3710000000000004</c:v>
                </c:pt>
              </c:numCache>
            </c:numRef>
          </c:val>
          <c:smooth val="0"/>
          <c:extLst>
            <c:ext xmlns:c16="http://schemas.microsoft.com/office/drawing/2014/chart" uri="{C3380CC4-5D6E-409C-BE32-E72D297353CC}">
              <c16:uniqueId val="{00000000-D315-4131-A081-68EEED1E245D}"/>
            </c:ext>
          </c:extLst>
        </c:ser>
        <c:ser>
          <c:idx val="1"/>
          <c:order val="1"/>
          <c:tx>
            <c:strRef>
              <c:f>PRSI!$P$3</c:f>
              <c:strCache>
                <c:ptCount val="1"/>
                <c:pt idx="0">
                  <c:v>Policy-Adjusted Revenue</c:v>
                </c:pt>
              </c:strCache>
            </c:strRef>
          </c:tx>
          <c:spPr>
            <a:ln w="19050">
              <a:solidFill>
                <a:sysClr val="window" lastClr="FFFFFF">
                  <a:lumMod val="75000"/>
                </a:sysClr>
              </a:solidFill>
            </a:ln>
          </c:spPr>
          <c:marker>
            <c:symbol val="none"/>
          </c:marker>
          <c:cat>
            <c:numRef>
              <c:f>PRSI!$B$4:$B$35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PRSI!$P$4:$P$35</c:f>
              <c:numCache>
                <c:formatCode>0.0</c:formatCode>
                <c:ptCount val="32"/>
                <c:pt idx="0">
                  <c:v>1.3277646741504983</c:v>
                </c:pt>
                <c:pt idx="1">
                  <c:v>1.4455412895981574</c:v>
                </c:pt>
                <c:pt idx="2">
                  <c:v>1.5577624043171534</c:v>
                </c:pt>
                <c:pt idx="3">
                  <c:v>1.7776157901532696</c:v>
                </c:pt>
                <c:pt idx="4">
                  <c:v>1.9533140561979712</c:v>
                </c:pt>
                <c:pt idx="5">
                  <c:v>2.0944237747060157</c:v>
                </c:pt>
                <c:pt idx="6">
                  <c:v>2.2685776115481491</c:v>
                </c:pt>
                <c:pt idx="7">
                  <c:v>2.377209872796429</c:v>
                </c:pt>
                <c:pt idx="8">
                  <c:v>2.4610868227977853</c:v>
                </c:pt>
                <c:pt idx="9">
                  <c:v>2.523930647040423</c:v>
                </c:pt>
                <c:pt idx="10">
                  <c:v>2.7433062598138744</c:v>
                </c:pt>
                <c:pt idx="11">
                  <c:v>3.0589610805836491</c:v>
                </c:pt>
                <c:pt idx="12">
                  <c:v>3.5868928158164048</c:v>
                </c:pt>
                <c:pt idx="13">
                  <c:v>4.0237267568498174</c:v>
                </c:pt>
                <c:pt idx="14">
                  <c:v>4.7049119133357786</c:v>
                </c:pt>
                <c:pt idx="15">
                  <c:v>5.3331415899297427</c:v>
                </c:pt>
                <c:pt idx="16">
                  <c:v>5.7947930628575293</c:v>
                </c:pt>
                <c:pt idx="17">
                  <c:v>6.2733885683460597</c:v>
                </c:pt>
                <c:pt idx="18">
                  <c:v>6.798498564271731</c:v>
                </c:pt>
                <c:pt idx="19">
                  <c:v>7.7097866696953865</c:v>
                </c:pt>
                <c:pt idx="20">
                  <c:v>8.6343818056363162</c:v>
                </c:pt>
                <c:pt idx="21">
                  <c:v>8.9443741170626083</c:v>
                </c:pt>
                <c:pt idx="22">
                  <c:v>8.0347007975417117</c:v>
                </c:pt>
                <c:pt idx="23">
                  <c:v>7.5248989759155114</c:v>
                </c:pt>
                <c:pt idx="24">
                  <c:v>8.1725153559153885</c:v>
                </c:pt>
                <c:pt idx="25">
                  <c:v>7.1200141406938773</c:v>
                </c:pt>
                <c:pt idx="26">
                  <c:v>7.1515511884158354</c:v>
                </c:pt>
                <c:pt idx="27">
                  <c:v>7.6636673223799008</c:v>
                </c:pt>
                <c:pt idx="28">
                  <c:v>8.2739684806488007</c:v>
                </c:pt>
                <c:pt idx="29">
                  <c:v>8.5841051803573425</c:v>
                </c:pt>
                <c:pt idx="30">
                  <c:v>8.8960000000000008</c:v>
                </c:pt>
                <c:pt idx="31">
                  <c:v>9.3710000000000004</c:v>
                </c:pt>
              </c:numCache>
            </c:numRef>
          </c:val>
          <c:smooth val="0"/>
          <c:extLst>
            <c:ext xmlns:c16="http://schemas.microsoft.com/office/drawing/2014/chart" uri="{C3380CC4-5D6E-409C-BE32-E72D297353CC}">
              <c16:uniqueId val="{00000001-D315-4131-A081-68EEED1E245D}"/>
            </c:ext>
          </c:extLst>
        </c:ser>
        <c:dLbls>
          <c:showLegendKey val="0"/>
          <c:showVal val="0"/>
          <c:showCatName val="0"/>
          <c:showSerName val="0"/>
          <c:showPercent val="0"/>
          <c:showBubbleSize val="0"/>
        </c:dLbls>
        <c:smooth val="0"/>
        <c:axId val="225289344"/>
        <c:axId val="225290880"/>
      </c:lineChart>
      <c:catAx>
        <c:axId val="225289344"/>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pPr>
            <a:endParaRPr lang="it-IT"/>
          </a:p>
        </c:txPr>
        <c:crossAx val="225290880"/>
        <c:crosses val="autoZero"/>
        <c:auto val="1"/>
        <c:lblAlgn val="ctr"/>
        <c:lblOffset val="100"/>
        <c:noMultiLvlLbl val="0"/>
      </c:catAx>
      <c:valAx>
        <c:axId val="225290880"/>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crossAx val="225289344"/>
        <c:crosses val="autoZero"/>
        <c:crossBetween val="between"/>
      </c:valAx>
    </c:plotArea>
    <c:legend>
      <c:legendPos val="r"/>
      <c:layout>
        <c:manualLayout>
          <c:xMode val="edge"/>
          <c:yMode val="edge"/>
          <c:x val="0.13668641719186311"/>
          <c:y val="7.3440507436570435E-2"/>
          <c:w val="0.47608782435129748"/>
          <c:h val="0.28414625255176429"/>
        </c:manualLayout>
      </c:layout>
      <c:overlay val="1"/>
    </c:legend>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PRSI!$O$3</c:f>
              <c:strCache>
                <c:ptCount val="1"/>
                <c:pt idx="0">
                  <c:v>Actual Revenue Collected</c:v>
                </c:pt>
              </c:strCache>
            </c:strRef>
          </c:tx>
          <c:spPr>
            <a:ln w="19050">
              <a:solidFill>
                <a:srgbClr val="1F497D">
                  <a:lumMod val="50000"/>
                </a:srgbClr>
              </a:solidFill>
            </a:ln>
          </c:spPr>
          <c:marker>
            <c:symbol val="none"/>
          </c:marker>
          <c:cat>
            <c:numRef>
              <c:f>PRSI!$B$4:$B$35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PRSI!$O$4:$O$35</c:f>
              <c:numCache>
                <c:formatCode>0.0</c:formatCode>
                <c:ptCount val="32"/>
                <c:pt idx="0">
                  <c:v>1.1950000000000001</c:v>
                </c:pt>
                <c:pt idx="1">
                  <c:v>1.3009999999999999</c:v>
                </c:pt>
                <c:pt idx="2">
                  <c:v>1.4019999999999999</c:v>
                </c:pt>
                <c:pt idx="3">
                  <c:v>1.5998699999999999</c:v>
                </c:pt>
                <c:pt idx="4">
                  <c:v>1.758</c:v>
                </c:pt>
                <c:pt idx="5">
                  <c:v>1.885</c:v>
                </c:pt>
                <c:pt idx="6">
                  <c:v>2.0417399999999999</c:v>
                </c:pt>
                <c:pt idx="7">
                  <c:v>2.13951</c:v>
                </c:pt>
                <c:pt idx="8">
                  <c:v>2.2149999999999999</c:v>
                </c:pt>
                <c:pt idx="9">
                  <c:v>2.27156</c:v>
                </c:pt>
                <c:pt idx="10">
                  <c:v>2.4689999999999999</c:v>
                </c:pt>
                <c:pt idx="11">
                  <c:v>2.7149999999999999</c:v>
                </c:pt>
                <c:pt idx="12">
                  <c:v>3.1549999999999998</c:v>
                </c:pt>
                <c:pt idx="13">
                  <c:v>3.7010000000000001</c:v>
                </c:pt>
                <c:pt idx="14">
                  <c:v>4.26</c:v>
                </c:pt>
                <c:pt idx="15">
                  <c:v>4.7480000000000002</c:v>
                </c:pt>
                <c:pt idx="16">
                  <c:v>5.0490000000000004</c:v>
                </c:pt>
                <c:pt idx="17">
                  <c:v>5.6150000000000002</c:v>
                </c:pt>
                <c:pt idx="18">
                  <c:v>6.11</c:v>
                </c:pt>
                <c:pt idx="19">
                  <c:v>6.9210000000000003</c:v>
                </c:pt>
                <c:pt idx="20">
                  <c:v>7.7210000000000001</c:v>
                </c:pt>
                <c:pt idx="21">
                  <c:v>7.984</c:v>
                </c:pt>
                <c:pt idx="22">
                  <c:v>7.1710000000000003</c:v>
                </c:pt>
                <c:pt idx="23">
                  <c:v>6.7160000000000002</c:v>
                </c:pt>
                <c:pt idx="24">
                  <c:v>7.5419999999999998</c:v>
                </c:pt>
                <c:pt idx="25">
                  <c:v>6.7729999999999997</c:v>
                </c:pt>
                <c:pt idx="26">
                  <c:v>7.1219999999999999</c:v>
                </c:pt>
                <c:pt idx="27">
                  <c:v>7.6849999999999996</c:v>
                </c:pt>
                <c:pt idx="28">
                  <c:v>8.2970000000000006</c:v>
                </c:pt>
                <c:pt idx="29">
                  <c:v>8.5869999999999997</c:v>
                </c:pt>
                <c:pt idx="30">
                  <c:v>8.8960000000000008</c:v>
                </c:pt>
                <c:pt idx="31">
                  <c:v>9.3710000000000004</c:v>
                </c:pt>
              </c:numCache>
            </c:numRef>
          </c:val>
          <c:smooth val="0"/>
          <c:extLst>
            <c:ext xmlns:c16="http://schemas.microsoft.com/office/drawing/2014/chart" uri="{C3380CC4-5D6E-409C-BE32-E72D297353CC}">
              <c16:uniqueId val="{00000000-3B9E-46D9-BADF-68062479A0E9}"/>
            </c:ext>
          </c:extLst>
        </c:ser>
        <c:ser>
          <c:idx val="1"/>
          <c:order val="1"/>
          <c:tx>
            <c:strRef>
              <c:f>PRSI!$P$3</c:f>
              <c:strCache>
                <c:ptCount val="1"/>
                <c:pt idx="0">
                  <c:v>Policy-Adjusted Revenue</c:v>
                </c:pt>
              </c:strCache>
            </c:strRef>
          </c:tx>
          <c:spPr>
            <a:ln w="19050">
              <a:solidFill>
                <a:sysClr val="window" lastClr="FFFFFF">
                  <a:lumMod val="75000"/>
                </a:sysClr>
              </a:solidFill>
            </a:ln>
          </c:spPr>
          <c:marker>
            <c:symbol val="none"/>
          </c:marker>
          <c:cat>
            <c:numRef>
              <c:f>PRSI!$B$4:$B$35</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PRSI!$P$4:$P$35</c:f>
              <c:numCache>
                <c:formatCode>0.0</c:formatCode>
                <c:ptCount val="32"/>
                <c:pt idx="0">
                  <c:v>1.3277646741504983</c:v>
                </c:pt>
                <c:pt idx="1">
                  <c:v>1.4455412895981574</c:v>
                </c:pt>
                <c:pt idx="2">
                  <c:v>1.5577624043171534</c:v>
                </c:pt>
                <c:pt idx="3">
                  <c:v>1.7776157901532696</c:v>
                </c:pt>
                <c:pt idx="4">
                  <c:v>1.9533140561979712</c:v>
                </c:pt>
                <c:pt idx="5">
                  <c:v>2.0944237747060157</c:v>
                </c:pt>
                <c:pt idx="6">
                  <c:v>2.2685776115481491</c:v>
                </c:pt>
                <c:pt idx="7">
                  <c:v>2.377209872796429</c:v>
                </c:pt>
                <c:pt idx="8">
                  <c:v>2.4610868227977853</c:v>
                </c:pt>
                <c:pt idx="9">
                  <c:v>2.523930647040423</c:v>
                </c:pt>
                <c:pt idx="10">
                  <c:v>2.7433062598138744</c:v>
                </c:pt>
                <c:pt idx="11">
                  <c:v>3.0589610805836491</c:v>
                </c:pt>
                <c:pt idx="12">
                  <c:v>3.5868928158164048</c:v>
                </c:pt>
                <c:pt idx="13">
                  <c:v>4.0237267568498174</c:v>
                </c:pt>
                <c:pt idx="14">
                  <c:v>4.7049119133357786</c:v>
                </c:pt>
                <c:pt idx="15">
                  <c:v>5.3331415899297427</c:v>
                </c:pt>
                <c:pt idx="16">
                  <c:v>5.7947930628575293</c:v>
                </c:pt>
                <c:pt idx="17">
                  <c:v>6.2733885683460597</c:v>
                </c:pt>
                <c:pt idx="18">
                  <c:v>6.798498564271731</c:v>
                </c:pt>
                <c:pt idx="19">
                  <c:v>7.7097866696953865</c:v>
                </c:pt>
                <c:pt idx="20">
                  <c:v>8.6343818056363162</c:v>
                </c:pt>
                <c:pt idx="21">
                  <c:v>8.9443741170626083</c:v>
                </c:pt>
                <c:pt idx="22">
                  <c:v>8.0347007975417117</c:v>
                </c:pt>
                <c:pt idx="23">
                  <c:v>7.5248989759155114</c:v>
                </c:pt>
                <c:pt idx="24">
                  <c:v>8.1725153559153885</c:v>
                </c:pt>
                <c:pt idx="25">
                  <c:v>7.1200141406938773</c:v>
                </c:pt>
                <c:pt idx="26">
                  <c:v>7.1515511884158354</c:v>
                </c:pt>
                <c:pt idx="27">
                  <c:v>7.6636673223799008</c:v>
                </c:pt>
                <c:pt idx="28">
                  <c:v>8.2739684806488007</c:v>
                </c:pt>
                <c:pt idx="29">
                  <c:v>8.5841051803573425</c:v>
                </c:pt>
                <c:pt idx="30">
                  <c:v>8.8960000000000008</c:v>
                </c:pt>
                <c:pt idx="31">
                  <c:v>9.3710000000000004</c:v>
                </c:pt>
              </c:numCache>
            </c:numRef>
          </c:val>
          <c:smooth val="0"/>
          <c:extLst>
            <c:ext xmlns:c16="http://schemas.microsoft.com/office/drawing/2014/chart" uri="{C3380CC4-5D6E-409C-BE32-E72D297353CC}">
              <c16:uniqueId val="{00000001-3B9E-46D9-BADF-68062479A0E9}"/>
            </c:ext>
          </c:extLst>
        </c:ser>
        <c:dLbls>
          <c:showLegendKey val="0"/>
          <c:showVal val="0"/>
          <c:showCatName val="0"/>
          <c:showSerName val="0"/>
          <c:showPercent val="0"/>
          <c:showBubbleSize val="0"/>
        </c:dLbls>
        <c:smooth val="0"/>
        <c:axId val="225602944"/>
        <c:axId val="225649792"/>
      </c:lineChart>
      <c:catAx>
        <c:axId val="225602944"/>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pPr>
            <a:endParaRPr lang="it-IT"/>
          </a:p>
        </c:txPr>
        <c:crossAx val="225649792"/>
        <c:crosses val="autoZero"/>
        <c:auto val="1"/>
        <c:lblAlgn val="ctr"/>
        <c:lblOffset val="100"/>
        <c:noMultiLvlLbl val="0"/>
      </c:catAx>
      <c:valAx>
        <c:axId val="225649792"/>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crossAx val="225602944"/>
        <c:crosses val="autoZero"/>
        <c:crossBetween val="between"/>
      </c:valAx>
    </c:plotArea>
    <c:legend>
      <c:legendPos val="r"/>
      <c:layout>
        <c:manualLayout>
          <c:xMode val="edge"/>
          <c:yMode val="edge"/>
          <c:x val="0.13668641719186311"/>
          <c:y val="7.3440507436570435E-2"/>
          <c:w val="0.47608782435129748"/>
          <c:h val="0.28414625255176429"/>
        </c:manualLayout>
      </c:layout>
      <c:overlay val="1"/>
    </c:legend>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266700</xdr:colOff>
      <xdr:row>5</xdr:row>
      <xdr:rowOff>188043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419600" cy="1140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390525</xdr:colOff>
      <xdr:row>12</xdr:row>
      <xdr:rowOff>142875</xdr:rowOff>
    </xdr:from>
    <xdr:to>
      <xdr:col>24</xdr:col>
      <xdr:colOff>85725</xdr:colOff>
      <xdr:row>27</xdr:row>
      <xdr:rowOff>28575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447675</xdr:colOff>
      <xdr:row>10</xdr:row>
      <xdr:rowOff>171450</xdr:rowOff>
    </xdr:from>
    <xdr:to>
      <xdr:col>25</xdr:col>
      <xdr:colOff>142875</xdr:colOff>
      <xdr:row>25</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152400</xdr:colOff>
      <xdr:row>13</xdr:row>
      <xdr:rowOff>161925</xdr:rowOff>
    </xdr:from>
    <xdr:to>
      <xdr:col>26</xdr:col>
      <xdr:colOff>457200</xdr:colOff>
      <xdr:row>28</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400050</xdr:colOff>
      <xdr:row>9</xdr:row>
      <xdr:rowOff>28575</xdr:rowOff>
    </xdr:from>
    <xdr:to>
      <xdr:col>24</xdr:col>
      <xdr:colOff>95250</xdr:colOff>
      <xdr:row>23</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457200</xdr:colOff>
      <xdr:row>11</xdr:row>
      <xdr:rowOff>161925</xdr:rowOff>
    </xdr:from>
    <xdr:to>
      <xdr:col>24</xdr:col>
      <xdr:colOff>152400</xdr:colOff>
      <xdr:row>26</xdr:row>
      <xdr:rowOff>47625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485775</xdr:colOff>
      <xdr:row>12</xdr:row>
      <xdr:rowOff>85725</xdr:rowOff>
    </xdr:from>
    <xdr:to>
      <xdr:col>24</xdr:col>
      <xdr:colOff>180975</xdr:colOff>
      <xdr:row>26</xdr:row>
      <xdr:rowOff>161925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342900</xdr:colOff>
      <xdr:row>15</xdr:row>
      <xdr:rowOff>95250</xdr:rowOff>
    </xdr:from>
    <xdr:to>
      <xdr:col>24</xdr:col>
      <xdr:colOff>38100</xdr:colOff>
      <xdr:row>29</xdr:row>
      <xdr:rowOff>171450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B8:S30"/>
  <sheetViews>
    <sheetView zoomScaleNormal="100" workbookViewId="0">
      <pane ySplit="11" topLeftCell="A28" activePane="bottomLeft" state="frozen"/>
      <selection pane="bottomLeft" activeCell="B15" sqref="B15:R15"/>
    </sheetView>
  </sheetViews>
  <sheetFormatPr defaultColWidth="9.1796875" defaultRowHeight="14.5" x14ac:dyDescent="0.35"/>
  <cols>
    <col min="1" max="1" width="4" style="8" customWidth="1"/>
    <col min="2" max="18" width="7.26953125" style="8" customWidth="1"/>
    <col min="19" max="16384" width="9.1796875" style="8"/>
  </cols>
  <sheetData>
    <row r="8" spans="2:19" ht="21" x14ac:dyDescent="0.35">
      <c r="B8" s="9" t="s">
        <v>22</v>
      </c>
    </row>
    <row r="9" spans="2:19" x14ac:dyDescent="0.35">
      <c r="B9" s="26" t="s">
        <v>34</v>
      </c>
    </row>
    <row r="10" spans="2:19" x14ac:dyDescent="0.35">
      <c r="B10" s="26" t="s">
        <v>35</v>
      </c>
    </row>
    <row r="11" spans="2:19" x14ac:dyDescent="0.35">
      <c r="B11" s="26" t="s">
        <v>36</v>
      </c>
    </row>
    <row r="13" spans="2:19" ht="50.25" customHeight="1" x14ac:dyDescent="0.35">
      <c r="B13" s="27" t="s">
        <v>26</v>
      </c>
      <c r="C13" s="27"/>
      <c r="D13" s="27"/>
      <c r="E13" s="27"/>
      <c r="F13" s="27"/>
      <c r="G13" s="27"/>
      <c r="H13" s="27"/>
      <c r="I13" s="27"/>
      <c r="J13" s="27"/>
      <c r="K13" s="27"/>
      <c r="L13" s="27"/>
      <c r="M13" s="27"/>
      <c r="N13" s="27"/>
      <c r="O13" s="27"/>
      <c r="P13" s="27"/>
      <c r="Q13" s="27"/>
      <c r="R13" s="27"/>
      <c r="S13" s="10"/>
    </row>
    <row r="14" spans="2:19" ht="15" customHeight="1" x14ac:dyDescent="0.35">
      <c r="B14" s="10"/>
      <c r="C14" s="10"/>
      <c r="D14" s="10"/>
      <c r="E14" s="10"/>
      <c r="F14" s="10"/>
      <c r="G14" s="10"/>
      <c r="H14" s="10"/>
      <c r="I14" s="10"/>
      <c r="J14" s="10"/>
      <c r="K14" s="10"/>
      <c r="L14" s="10"/>
      <c r="M14" s="10"/>
      <c r="N14" s="10"/>
      <c r="O14" s="10"/>
      <c r="P14" s="10"/>
      <c r="Q14" s="10"/>
      <c r="R14" s="10"/>
      <c r="S14" s="10"/>
    </row>
    <row r="15" spans="2:19" ht="96.75" customHeight="1" x14ac:dyDescent="0.35">
      <c r="B15" s="27" t="s">
        <v>27</v>
      </c>
      <c r="C15" s="27"/>
      <c r="D15" s="27"/>
      <c r="E15" s="27"/>
      <c r="F15" s="27"/>
      <c r="G15" s="27"/>
      <c r="H15" s="27"/>
      <c r="I15" s="27"/>
      <c r="J15" s="27"/>
      <c r="K15" s="27"/>
      <c r="L15" s="27"/>
      <c r="M15" s="27"/>
      <c r="N15" s="27"/>
      <c r="O15" s="27"/>
      <c r="P15" s="27"/>
      <c r="Q15" s="27"/>
      <c r="R15" s="27"/>
      <c r="S15" s="10"/>
    </row>
    <row r="16" spans="2:19" ht="15" customHeight="1" x14ac:dyDescent="0.35">
      <c r="B16" s="10"/>
      <c r="C16" s="10"/>
      <c r="D16" s="10"/>
      <c r="E16" s="10"/>
      <c r="F16" s="10"/>
      <c r="G16" s="10"/>
      <c r="H16" s="10"/>
      <c r="I16" s="10"/>
      <c r="J16" s="10"/>
      <c r="K16" s="10"/>
      <c r="L16" s="10"/>
      <c r="M16" s="10"/>
      <c r="N16" s="10"/>
      <c r="O16" s="10"/>
      <c r="P16" s="10"/>
      <c r="Q16" s="10"/>
      <c r="R16" s="10"/>
      <c r="S16" s="10"/>
    </row>
    <row r="17" spans="2:19" ht="80.25" customHeight="1" x14ac:dyDescent="0.35">
      <c r="B17" s="27" t="s">
        <v>32</v>
      </c>
      <c r="C17" s="27"/>
      <c r="D17" s="27"/>
      <c r="E17" s="27"/>
      <c r="F17" s="27"/>
      <c r="G17" s="27"/>
      <c r="H17" s="27"/>
      <c r="I17" s="27"/>
      <c r="J17" s="27"/>
      <c r="K17" s="27"/>
      <c r="L17" s="27"/>
      <c r="M17" s="27"/>
      <c r="N17" s="27"/>
      <c r="O17" s="27"/>
      <c r="P17" s="27"/>
      <c r="Q17" s="27"/>
      <c r="R17" s="27"/>
      <c r="S17" s="10"/>
    </row>
    <row r="18" spans="2:19" ht="15" customHeight="1" x14ac:dyDescent="0.35">
      <c r="B18" s="10"/>
      <c r="C18" s="10"/>
      <c r="D18" s="10"/>
      <c r="E18" s="10"/>
      <c r="F18" s="10"/>
      <c r="G18" s="10"/>
      <c r="H18" s="10"/>
      <c r="I18" s="10"/>
      <c r="J18" s="10"/>
      <c r="K18" s="10"/>
      <c r="L18" s="10"/>
      <c r="M18" s="10"/>
      <c r="N18" s="10"/>
      <c r="O18" s="10"/>
      <c r="P18" s="10"/>
      <c r="Q18" s="10"/>
      <c r="R18" s="10"/>
      <c r="S18" s="10"/>
    </row>
    <row r="19" spans="2:19" ht="66.75" customHeight="1" x14ac:dyDescent="0.35">
      <c r="B19" s="27" t="s">
        <v>31</v>
      </c>
      <c r="C19" s="27"/>
      <c r="D19" s="27"/>
      <c r="E19" s="27"/>
      <c r="F19" s="27"/>
      <c r="G19" s="27"/>
      <c r="H19" s="27"/>
      <c r="I19" s="27"/>
      <c r="J19" s="27"/>
      <c r="K19" s="27"/>
      <c r="L19" s="27"/>
      <c r="M19" s="27"/>
      <c r="N19" s="27"/>
      <c r="O19" s="27"/>
      <c r="P19" s="27"/>
      <c r="Q19" s="27"/>
      <c r="R19" s="27"/>
      <c r="S19" s="10"/>
    </row>
    <row r="21" spans="2:19" ht="84" customHeight="1" x14ac:dyDescent="0.35">
      <c r="B21" s="27" t="s">
        <v>23</v>
      </c>
      <c r="C21" s="27"/>
      <c r="D21" s="27"/>
      <c r="E21" s="27"/>
      <c r="F21" s="27"/>
      <c r="G21" s="27"/>
      <c r="H21" s="27"/>
      <c r="I21" s="27"/>
      <c r="J21" s="27"/>
      <c r="K21" s="27"/>
      <c r="L21" s="27"/>
      <c r="M21" s="27"/>
      <c r="N21" s="27"/>
      <c r="O21" s="27"/>
      <c r="P21" s="27"/>
      <c r="Q21" s="27"/>
      <c r="R21" s="27"/>
      <c r="S21" s="10"/>
    </row>
    <row r="23" spans="2:19" ht="34.5" customHeight="1" x14ac:dyDescent="0.35">
      <c r="B23" s="27" t="s">
        <v>24</v>
      </c>
      <c r="C23" s="27"/>
      <c r="D23" s="27"/>
      <c r="E23" s="27"/>
      <c r="F23" s="27"/>
      <c r="G23" s="27"/>
      <c r="H23" s="27"/>
      <c r="I23" s="27"/>
      <c r="J23" s="27"/>
      <c r="K23" s="27"/>
      <c r="L23" s="27"/>
      <c r="M23" s="27"/>
      <c r="N23" s="27"/>
      <c r="O23" s="27"/>
      <c r="P23" s="27"/>
      <c r="Q23" s="27"/>
      <c r="R23" s="27"/>
      <c r="S23" s="10"/>
    </row>
    <row r="25" spans="2:19" ht="69.75" customHeight="1" x14ac:dyDescent="0.35">
      <c r="B25" s="27" t="s">
        <v>25</v>
      </c>
      <c r="C25" s="27"/>
      <c r="D25" s="27"/>
      <c r="E25" s="27"/>
      <c r="F25" s="27"/>
      <c r="G25" s="27"/>
      <c r="H25" s="27"/>
      <c r="I25" s="27"/>
      <c r="J25" s="27"/>
      <c r="K25" s="27"/>
      <c r="L25" s="27"/>
      <c r="M25" s="27"/>
      <c r="N25" s="27"/>
      <c r="O25" s="27"/>
      <c r="P25" s="27"/>
      <c r="Q25" s="27"/>
      <c r="R25" s="27"/>
    </row>
    <row r="28" spans="2:19" x14ac:dyDescent="0.35">
      <c r="B28" s="8" t="s">
        <v>28</v>
      </c>
    </row>
    <row r="29" spans="2:19" x14ac:dyDescent="0.35">
      <c r="B29" s="8" t="s">
        <v>29</v>
      </c>
    </row>
    <row r="30" spans="2:19" x14ac:dyDescent="0.35">
      <c r="B30" s="8" t="s">
        <v>30</v>
      </c>
    </row>
  </sheetData>
  <mergeCells count="7">
    <mergeCell ref="B23:R23"/>
    <mergeCell ref="B25:R25"/>
    <mergeCell ref="B13:R13"/>
    <mergeCell ref="B15:R15"/>
    <mergeCell ref="B17:R17"/>
    <mergeCell ref="B19:R19"/>
    <mergeCell ref="B21:R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
  <sheetViews>
    <sheetView workbookViewId="0">
      <pane xSplit="2" ySplit="4" topLeftCell="C29" activePane="bottomRight" state="frozen"/>
      <selection pane="topRight" activeCell="C1" sqref="C1"/>
      <selection pane="bottomLeft" activeCell="A5" sqref="A5"/>
      <selection pane="bottomRight" activeCell="I36" sqref="I36"/>
    </sheetView>
  </sheetViews>
  <sheetFormatPr defaultColWidth="9.1796875" defaultRowHeight="14.5" x14ac:dyDescent="0.35"/>
  <cols>
    <col min="1" max="2" width="9.1796875" style="2"/>
    <col min="3" max="3" width="14.453125" style="22" customWidth="1"/>
    <col min="4" max="5" width="9.1796875" style="22"/>
    <col min="6" max="6" width="9.7265625" style="22" bestFit="1" customWidth="1"/>
    <col min="7" max="7" width="11.7265625" style="22" bestFit="1" customWidth="1"/>
    <col min="8" max="8" width="14.7265625" style="22" bestFit="1" customWidth="1"/>
    <col min="9" max="9" width="15.26953125" style="22" bestFit="1" customWidth="1"/>
    <col min="10" max="10" width="9.1796875" style="22"/>
    <col min="11" max="11" width="9.54296875" style="22" bestFit="1" customWidth="1"/>
    <col min="12" max="16" width="9.1796875" style="22"/>
    <col min="17" max="16384" width="9.1796875" style="2"/>
  </cols>
  <sheetData>
    <row r="1" spans="1:16" s="3" customFormat="1" ht="26" x14ac:dyDescent="0.6">
      <c r="A1" s="3" t="s">
        <v>11</v>
      </c>
      <c r="C1" s="12"/>
      <c r="D1" s="12"/>
      <c r="E1" s="12"/>
      <c r="F1" s="12"/>
      <c r="G1" s="12"/>
      <c r="H1" s="12"/>
      <c r="I1" s="12"/>
      <c r="J1" s="12"/>
      <c r="K1" s="12"/>
      <c r="L1" s="12"/>
      <c r="M1" s="12"/>
      <c r="N1" s="12"/>
      <c r="O1" s="12"/>
      <c r="P1" s="12"/>
    </row>
    <row r="2" spans="1:16" s="4" customFormat="1" x14ac:dyDescent="0.35">
      <c r="A2" s="4" t="s">
        <v>33</v>
      </c>
      <c r="C2" s="13"/>
      <c r="D2" s="13"/>
      <c r="E2" s="13"/>
      <c r="F2" s="13"/>
      <c r="G2" s="13"/>
      <c r="H2" s="13"/>
      <c r="I2" s="13"/>
      <c r="J2" s="13"/>
      <c r="K2" s="13"/>
      <c r="L2" s="13"/>
      <c r="M2" s="13"/>
      <c r="N2" s="13"/>
      <c r="O2" s="13"/>
      <c r="P2" s="13"/>
    </row>
    <row r="3" spans="1:16" s="11" customFormat="1" ht="43.5" x14ac:dyDescent="0.35">
      <c r="C3" s="14" t="s">
        <v>0</v>
      </c>
      <c r="D3" s="14" t="s">
        <v>1</v>
      </c>
      <c r="E3" s="14" t="s">
        <v>17</v>
      </c>
      <c r="F3" s="14" t="s">
        <v>18</v>
      </c>
      <c r="G3" s="14" t="s">
        <v>3</v>
      </c>
      <c r="H3" s="14" t="s">
        <v>19</v>
      </c>
      <c r="I3" s="14" t="s">
        <v>20</v>
      </c>
      <c r="J3" s="14" t="s">
        <v>16</v>
      </c>
      <c r="K3" s="14"/>
      <c r="L3" s="14"/>
      <c r="M3" s="14"/>
      <c r="N3" s="14"/>
      <c r="O3" s="14"/>
      <c r="P3" s="14"/>
    </row>
    <row r="4" spans="1:16" s="11" customFormat="1" ht="43.5" x14ac:dyDescent="0.35">
      <c r="C4" s="14"/>
      <c r="D4" s="14"/>
      <c r="E4" s="14"/>
      <c r="F4" s="14"/>
      <c r="G4" s="14"/>
      <c r="H4" s="14"/>
      <c r="I4" s="15"/>
      <c r="J4" s="14"/>
      <c r="K4" s="14"/>
      <c r="L4" s="14"/>
      <c r="M4" s="14"/>
      <c r="N4" s="14"/>
      <c r="O4" s="14" t="s">
        <v>0</v>
      </c>
      <c r="P4" s="14" t="s">
        <v>6</v>
      </c>
    </row>
    <row r="5" spans="1:16" s="4" customFormat="1" x14ac:dyDescent="0.35">
      <c r="B5" s="1">
        <v>1987</v>
      </c>
      <c r="C5" s="16">
        <v>3448.4702195631085</v>
      </c>
      <c r="D5" s="5">
        <v>12.6973807842918</v>
      </c>
      <c r="E5" s="6">
        <v>12.697380784291816</v>
      </c>
      <c r="F5" s="13">
        <v>0</v>
      </c>
      <c r="G5" s="17">
        <f t="shared" ref="G5:G34" si="0">C5/(C5-H5)</f>
        <v>1.0036956403639319</v>
      </c>
      <c r="H5" s="6">
        <f t="shared" ref="H5:H35" si="1">D5+F5+(E4-D4)</f>
        <v>12.6973807842918</v>
      </c>
      <c r="I5" s="17">
        <f>G6*G7*G8*G9*G10*G11*G12*G13*G14*G15*G16*G17*G18*G19*G20*G21*G22*G23*G24*G25*G26*G27*G28*G29*G30*G31*G32*G33*G34*G35*G36</f>
        <v>0.55224534085975996</v>
      </c>
      <c r="J5" s="6">
        <f>C5*G6*G7*G8*G9*G10*G11*G12*G13*G14*G15*G16*G17*G18*G19*G20*G21*G22*G23*G24*G25*G26*G27*G28*G29*G30*G31*G32*G33*G34*G35*G36</f>
        <v>1904.4016118473598</v>
      </c>
      <c r="K5" s="13"/>
      <c r="L5" s="13"/>
      <c r="M5" s="13"/>
      <c r="N5" s="13"/>
      <c r="O5" s="18">
        <f>C5/1000</f>
        <v>3.4484702195631085</v>
      </c>
      <c r="P5" s="18">
        <f>J5/1000</f>
        <v>1.9044016118473599</v>
      </c>
    </row>
    <row r="6" spans="1:16" s="4" customFormat="1" x14ac:dyDescent="0.35">
      <c r="B6" s="1">
        <v>1988</v>
      </c>
      <c r="C6" s="16">
        <v>3878.508921179739</v>
      </c>
      <c r="D6" s="5">
        <v>0</v>
      </c>
      <c r="E6" s="6">
        <v>0</v>
      </c>
      <c r="F6" s="13">
        <v>0</v>
      </c>
      <c r="G6" s="17">
        <f t="shared" si="0"/>
        <v>1</v>
      </c>
      <c r="H6" s="6">
        <f t="shared" si="1"/>
        <v>1.5987211554602254E-14</v>
      </c>
      <c r="I6" s="17">
        <f>G7*G8*G9*G10*G11*G12*G13*G14*G15*G16*G17*G18*G19*G20*G21*G22*G23*G24*G25*G26*G27*G28*G29*G30*G31*G32*G33*G34*G35*G36</f>
        <v>0.55224534085975996</v>
      </c>
      <c r="J6" s="6">
        <f>C6*G7*G8*G9*G10*G11*G12*G13*G14*G15*G16*G17*G18*G19*G20*G21*G22*G23*G24*G25*G26*G27*G28*G29*G30*G31*G32*G33*G34*G35*G36</f>
        <v>2141.8884812045249</v>
      </c>
      <c r="K6" s="18"/>
      <c r="L6" s="13"/>
      <c r="M6" s="13"/>
      <c r="N6" s="13"/>
      <c r="O6" s="18">
        <f t="shared" ref="O6:O36" si="2">C6/1000</f>
        <v>3.8785089211797388</v>
      </c>
      <c r="P6" s="18">
        <f t="shared" ref="P6:P36" si="3">J6/1000</f>
        <v>2.1418884812045249</v>
      </c>
    </row>
    <row r="7" spans="1:16" s="4" customFormat="1" x14ac:dyDescent="0.35">
      <c r="B7" s="1">
        <v>1989</v>
      </c>
      <c r="C7" s="16">
        <v>3593.9669664941512</v>
      </c>
      <c r="D7" s="5">
        <v>-219.28376614471964</v>
      </c>
      <c r="E7" s="6">
        <v>-219.28376614471964</v>
      </c>
      <c r="F7" s="13">
        <v>0</v>
      </c>
      <c r="G7" s="17">
        <f t="shared" si="0"/>
        <v>0.94249427023830412</v>
      </c>
      <c r="H7" s="6">
        <f t="shared" si="1"/>
        <v>-219.28376614471964</v>
      </c>
      <c r="I7" s="17">
        <f>G8*G9*G10*G11*G12*G13*G14*G15*G16*G17*G18*G19*G20*G21*G22*G23*G24*G25*G26*G27*G28*G29*G30*G31*G32*G33*G34*G35*G36</f>
        <v>0.58594026329743931</v>
      </c>
      <c r="J7" s="6">
        <f>C7*G8*G9*G10*G11*G12*G13*G14*G15*G16*G17*G18*G19*G20*G21*G22*G23*G24*G25*G26*G27*G28*G29*G30*G31*G32*G33*G34*G35*G36</f>
        <v>2105.8499506298822</v>
      </c>
      <c r="K7" s="18"/>
      <c r="L7" s="13"/>
      <c r="M7" s="13"/>
      <c r="N7" s="13"/>
      <c r="O7" s="18">
        <f t="shared" si="2"/>
        <v>3.5939669664941514</v>
      </c>
      <c r="P7" s="18">
        <f t="shared" si="3"/>
        <v>2.105849950629882</v>
      </c>
    </row>
    <row r="8" spans="1:16" s="4" customFormat="1" x14ac:dyDescent="0.35">
      <c r="B8" s="1">
        <v>1990</v>
      </c>
      <c r="C8" s="16">
        <v>3839.6030000000001</v>
      </c>
      <c r="D8" s="5">
        <v>-217.6331066427617</v>
      </c>
      <c r="E8" s="6">
        <v>-217.6331066427617</v>
      </c>
      <c r="F8" s="13">
        <v>0</v>
      </c>
      <c r="G8" s="17">
        <f t="shared" si="0"/>
        <v>0.94635926997533149</v>
      </c>
      <c r="H8" s="6">
        <f t="shared" si="1"/>
        <v>-217.6331066427617</v>
      </c>
      <c r="I8" s="17">
        <f>G9*G10*G11*G12*G13*G14*G15*G16*G17*G18*G19*G20*G21*G22*G23*G24*G25*G26*G27*G28*G29*G30*G31*G32*G33*G34*G35*G36</f>
        <v>0.61915203019326115</v>
      </c>
      <c r="J8" s="6">
        <f>C8*G9*G10*G11*G12*G13*G14*G15*G16*G17*G18*G19*G20*G21*G22*G23*G24*G25*G26*G27*G28*G29*G30*G31*G32*G33*G34*G35*G36</f>
        <v>2377.2979925861373</v>
      </c>
      <c r="K8" s="18"/>
      <c r="L8" s="13"/>
      <c r="M8" s="13"/>
      <c r="N8" s="13"/>
      <c r="O8" s="18">
        <f t="shared" si="2"/>
        <v>3.8396029999999999</v>
      </c>
      <c r="P8" s="18">
        <f t="shared" si="3"/>
        <v>2.3772979925861373</v>
      </c>
    </row>
    <row r="9" spans="1:16" s="4" customFormat="1" x14ac:dyDescent="0.35">
      <c r="B9" s="1">
        <v>1991</v>
      </c>
      <c r="C9" s="16">
        <v>4102.7579999999998</v>
      </c>
      <c r="D9" s="5">
        <v>-141.19487432132502</v>
      </c>
      <c r="E9" s="6">
        <v>-141.19487432132502</v>
      </c>
      <c r="F9" s="6">
        <v>22.855285411725269</v>
      </c>
      <c r="G9" s="17">
        <f t="shared" si="0"/>
        <v>0.97196473513890735</v>
      </c>
      <c r="H9" s="6">
        <f t="shared" si="1"/>
        <v>-118.33958890959974</v>
      </c>
      <c r="I9" s="17">
        <f>G10*G11*G12*G13*G14*G15*G16*G17*G18*G19*G20*G21*G22*G23*G24*G25*G26*G27*G28*G29*G30*G31*G32*G33*G34*G35*G36</f>
        <v>0.63701079659518323</v>
      </c>
      <c r="J9" s="6">
        <f>C9*G10*G11*G12*G13*G14*G15*G16*G17*G18*G19*G20*G21*G22*G23*G24*G25*G26*G27*G28*G29*G30*G31*G32*G33*G34*G35*G36</f>
        <v>2613.5011418172594</v>
      </c>
      <c r="K9" s="18"/>
      <c r="L9" s="13"/>
      <c r="M9" s="13"/>
      <c r="N9" s="13"/>
      <c r="O9" s="18">
        <f t="shared" si="2"/>
        <v>4.1027579999999997</v>
      </c>
      <c r="P9" s="18">
        <f t="shared" si="3"/>
        <v>2.6135011418172596</v>
      </c>
    </row>
    <row r="10" spans="1:16" s="4" customFormat="1" x14ac:dyDescent="0.35">
      <c r="B10" s="1">
        <v>1992</v>
      </c>
      <c r="C10" s="16">
        <v>4333.5829999999996</v>
      </c>
      <c r="D10" s="5">
        <v>-221.56929468589217</v>
      </c>
      <c r="E10" s="6">
        <v>-208.11007105454286</v>
      </c>
      <c r="F10" s="6">
        <v>22.855285411725269</v>
      </c>
      <c r="G10" s="17">
        <f t="shared" si="0"/>
        <v>0.95615600458938366</v>
      </c>
      <c r="H10" s="6">
        <f t="shared" si="1"/>
        <v>-198.7140092741669</v>
      </c>
      <c r="I10" s="17">
        <f>G11*G12*G13*G14*G15*G16*G17*G18*G19*G20*G21*G22*G23*G24*G25*G26*G27*G28*G29*G30*G31*G32*G33*G34*G35*G36</f>
        <v>0.66622056812658281</v>
      </c>
      <c r="J10" s="6">
        <f>C10*G11*G12*G13*G14*G15*G16*G17*G18*G19*G20*G21*G22*G23*G24*G25*G26*G27*G28*G29*G30*G31*G32*G33*G34*G35*G36</f>
        <v>2887.1221282837014</v>
      </c>
      <c r="K10" s="18"/>
      <c r="L10" s="13"/>
      <c r="M10" s="13"/>
      <c r="N10" s="13"/>
      <c r="O10" s="18">
        <f t="shared" si="2"/>
        <v>4.333583</v>
      </c>
      <c r="P10" s="18">
        <f t="shared" si="3"/>
        <v>2.8871221282837012</v>
      </c>
    </row>
    <row r="11" spans="1:16" s="4" customFormat="1" x14ac:dyDescent="0.35">
      <c r="B11" s="1">
        <v>1993</v>
      </c>
      <c r="C11" s="16">
        <v>4813.6779999999999</v>
      </c>
      <c r="D11" s="5">
        <v>85.326398870440983</v>
      </c>
      <c r="E11" s="6">
        <v>85.326398870440983</v>
      </c>
      <c r="F11" s="6">
        <v>0</v>
      </c>
      <c r="G11" s="17">
        <f t="shared" si="0"/>
        <v>1.0209518297752127</v>
      </c>
      <c r="H11" s="6">
        <f t="shared" si="1"/>
        <v>98.7856225017903</v>
      </c>
      <c r="I11" s="17">
        <f>G12*G13*G14*G15*G16*G17*G18*G19*G20*G21*G22*G23*G24*G25*G26*G27*G28*G29*G30*G31*G32*G33*G34*G35*G36</f>
        <v>0.65254848338267624</v>
      </c>
      <c r="J11" s="6">
        <f>C11*G12*G13*G14*G15*G16*G17*G18*G19*G20*G21*G22*G23*G24*G25*G26*G27*G28*G29*G30*G31*G32*G33*G34*G35*G36</f>
        <v>3141.158278392551</v>
      </c>
      <c r="K11" s="18"/>
      <c r="L11" s="13"/>
      <c r="M11" s="13"/>
      <c r="N11" s="13"/>
      <c r="O11" s="18">
        <f t="shared" si="2"/>
        <v>4.8136779999999995</v>
      </c>
      <c r="P11" s="18">
        <f t="shared" si="3"/>
        <v>3.1411582783925511</v>
      </c>
    </row>
    <row r="12" spans="1:16" s="4" customFormat="1" x14ac:dyDescent="0.35">
      <c r="B12" s="1">
        <v>1994</v>
      </c>
      <c r="C12" s="16">
        <v>5221.8040000000001</v>
      </c>
      <c r="D12" s="5">
        <v>-144.49619332524088</v>
      </c>
      <c r="E12" s="6">
        <v>-250.26537525839169</v>
      </c>
      <c r="F12" s="6">
        <v>10.157904627433453</v>
      </c>
      <c r="G12" s="17">
        <f t="shared" si="0"/>
        <v>0.97491883496424669</v>
      </c>
      <c r="H12" s="6">
        <f t="shared" si="1"/>
        <v>-134.33828869780743</v>
      </c>
      <c r="I12" s="17">
        <f>G13*G14*G15*G16*G17*G18*G19*G20*G21*G22*G23*G24*G25*G26*G27*G28*G29*G30*G31*G32*G33*G34*G35*G36</f>
        <v>0.669336215467216</v>
      </c>
      <c r="J12" s="6">
        <f>C12*G13*G14*G15*G16*G17*G18*G19*G20*G21*G22*G23*G24*G25*G26*G27*G28*G29*G30*G31*G32*G33*G34*G35*G36</f>
        <v>3495.1425272715696</v>
      </c>
      <c r="K12" s="18"/>
      <c r="L12" s="13"/>
      <c r="M12" s="13"/>
      <c r="N12" s="13"/>
      <c r="O12" s="18">
        <f t="shared" si="2"/>
        <v>5.2218039999999997</v>
      </c>
      <c r="P12" s="18">
        <f t="shared" si="3"/>
        <v>3.4951425272715695</v>
      </c>
    </row>
    <row r="13" spans="1:16" s="4" customFormat="1" x14ac:dyDescent="0.35">
      <c r="B13" s="1">
        <v>1995</v>
      </c>
      <c r="C13" s="16">
        <v>5250.6040000000003</v>
      </c>
      <c r="D13" s="5">
        <v>-128.78953329507186</v>
      </c>
      <c r="E13" s="6">
        <v>-244.93247532898914</v>
      </c>
      <c r="F13" s="6">
        <v>17.268437866636869</v>
      </c>
      <c r="G13" s="17">
        <f t="shared" si="0"/>
        <v>0.96026070250457829</v>
      </c>
      <c r="H13" s="6">
        <f t="shared" si="1"/>
        <v>-217.29027736158579</v>
      </c>
      <c r="I13" s="17">
        <f>G14*G15*G16*G17*G18*G19*G20*G21*G22*G23*G24*G25*G26*G27*G28*G29*G30*G31*G32*G33*G34*G35*G36</f>
        <v>0.69703593380572026</v>
      </c>
      <c r="J13" s="6">
        <f>C13*G14*G15*G16*G17*G18*G19*G20*G21*G22*G23*G24*G25*G26*G27*G28*G29*G30*G31*G32*G33*G34*G35*G36</f>
        <v>3659.8596621840488</v>
      </c>
      <c r="K13" s="18"/>
      <c r="L13" s="13"/>
      <c r="M13" s="13"/>
      <c r="N13" s="13"/>
      <c r="O13" s="18">
        <f t="shared" si="2"/>
        <v>5.250604</v>
      </c>
      <c r="P13" s="18">
        <f t="shared" si="3"/>
        <v>3.6598596621840489</v>
      </c>
    </row>
    <row r="14" spans="1:16" s="4" customFormat="1" x14ac:dyDescent="0.35">
      <c r="B14" s="1">
        <v>1996</v>
      </c>
      <c r="C14" s="16">
        <v>5794.31</v>
      </c>
      <c r="D14" s="5">
        <v>-116.11754727234866</v>
      </c>
      <c r="E14" s="6">
        <v>-198.46006165848107</v>
      </c>
      <c r="F14" s="6">
        <v>-3.4917797156802495</v>
      </c>
      <c r="G14" s="17">
        <f t="shared" si="0"/>
        <v>0.96090384170109344</v>
      </c>
      <c r="H14" s="6">
        <f t="shared" si="1"/>
        <v>-235.75226902194618</v>
      </c>
      <c r="I14" s="17">
        <f>G15*G16*G17*G18*G19*G20*G21*G22*G23*G24*G25*G26*G27*G28*G29*G30*G31*G32*G33*G34*G35*G36</f>
        <v>0.72539613596689745</v>
      </c>
      <c r="J14" s="6">
        <f>C14*G15*G16*G17*G18*G19*G20*G21*G22*G23*G24*G25*G26*G27*G28*G29*G30*G31*G32*G33*G34*G35*G36</f>
        <v>4203.1700845943542</v>
      </c>
      <c r="K14" s="18"/>
      <c r="L14" s="13"/>
      <c r="M14" s="13"/>
      <c r="N14" s="13"/>
      <c r="O14" s="18">
        <f t="shared" si="2"/>
        <v>5.7943100000000003</v>
      </c>
      <c r="P14" s="18">
        <f t="shared" si="3"/>
        <v>4.2031700845943538</v>
      </c>
    </row>
    <row r="15" spans="1:16" s="4" customFormat="1" x14ac:dyDescent="0.35">
      <c r="B15" s="1">
        <v>1997</v>
      </c>
      <c r="C15" s="16">
        <v>6626.0630000000001</v>
      </c>
      <c r="D15" s="5">
        <v>-228.61634102117412</v>
      </c>
      <c r="E15" s="6">
        <v>-403.01486609342226</v>
      </c>
      <c r="F15" s="6">
        <v>105.57872122138643</v>
      </c>
      <c r="G15" s="17">
        <f t="shared" si="0"/>
        <v>0.96993605448339959</v>
      </c>
      <c r="H15" s="6">
        <f t="shared" si="1"/>
        <v>-205.3801341859201</v>
      </c>
      <c r="I15" s="17">
        <f>G16*G17*G18*G19*G20*G21*G22*G23*G24*G25*G26*G27*G28*G29*G30*G31*G32*G33*G34*G35*G36</f>
        <v>0.74788037068407831</v>
      </c>
      <c r="J15" s="6">
        <f>C15*G16*G17*G18*G19*G20*G21*G22*G23*G24*G25*G26*G27*G28*G29*G30*G31*G32*G33*G34*G35*G36</f>
        <v>4955.5024526160578</v>
      </c>
      <c r="K15" s="18"/>
      <c r="L15" s="13"/>
      <c r="M15" s="13"/>
      <c r="N15" s="13"/>
      <c r="O15" s="18">
        <f t="shared" si="2"/>
        <v>6.6260630000000003</v>
      </c>
      <c r="P15" s="18">
        <f t="shared" si="3"/>
        <v>4.9555024526160576</v>
      </c>
    </row>
    <row r="16" spans="1:16" s="4" customFormat="1" x14ac:dyDescent="0.35">
      <c r="B16" s="1">
        <v>1998</v>
      </c>
      <c r="C16" s="16">
        <v>7284.0010000000002</v>
      </c>
      <c r="D16" s="5">
        <v>-629.15521786165948</v>
      </c>
      <c r="E16" s="6">
        <v>-620.90192035186976</v>
      </c>
      <c r="F16" s="6">
        <v>-5.0789523137167265</v>
      </c>
      <c r="G16" s="17">
        <f t="shared" si="0"/>
        <v>0.90007793189471907</v>
      </c>
      <c r="H16" s="6">
        <f t="shared" si="1"/>
        <v>-808.63269524762438</v>
      </c>
      <c r="I16" s="17">
        <f>G17*G18*G19*G20*G21*G22*G23*G24*G25*G26*G27*G28*G29*G30*G31*G32*G33*G34*G35*G36</f>
        <v>0.83090624065156693</v>
      </c>
      <c r="J16" s="6">
        <f>C16*G17*G18*G19*G20*G21*G22*G23*G24*G25*G26*G27*G28*G29*G30*G31*G32*G33*G34*G35*G36</f>
        <v>6052.3218878122589</v>
      </c>
      <c r="K16" s="18"/>
      <c r="L16" s="13"/>
      <c r="M16" s="13"/>
      <c r="N16" s="13"/>
      <c r="O16" s="18">
        <f t="shared" si="2"/>
        <v>7.2840009999999999</v>
      </c>
      <c r="P16" s="18">
        <f t="shared" si="3"/>
        <v>6.0523218878122584</v>
      </c>
    </row>
    <row r="17" spans="2:16" s="4" customFormat="1" x14ac:dyDescent="0.35">
      <c r="B17" s="1">
        <v>1999</v>
      </c>
      <c r="C17" s="16">
        <v>8028.11</v>
      </c>
      <c r="D17" s="5">
        <v>-678.42105530471179</v>
      </c>
      <c r="E17" s="6">
        <v>-704.70463352819559</v>
      </c>
      <c r="F17" s="6">
        <v>-4.4440832745021357</v>
      </c>
      <c r="G17" s="17">
        <f t="shared" si="0"/>
        <v>0.92248266078253449</v>
      </c>
      <c r="H17" s="6">
        <f t="shared" si="1"/>
        <v>-674.61184106942426</v>
      </c>
      <c r="I17" s="17">
        <f>G18*G19*G20*G21*G22*G23*G24*G25*G26*G27*G28*G29*G30*G31*G32*G33*G34*G35*G36</f>
        <v>0.90072830197883225</v>
      </c>
      <c r="J17" s="6">
        <f>C17*G18*G19*G20*G21*G22*G23*G24*G25*G26*G27*G28*G29*G30*G31*G32*G33*G34*G35*G36</f>
        <v>7231.1458883992818</v>
      </c>
      <c r="K17" s="18"/>
      <c r="L17" s="13"/>
      <c r="M17" s="13"/>
      <c r="N17" s="13"/>
      <c r="O17" s="18">
        <f t="shared" si="2"/>
        <v>8.0281099999999999</v>
      </c>
      <c r="P17" s="18">
        <f t="shared" si="3"/>
        <v>7.2311458883992819</v>
      </c>
    </row>
    <row r="18" spans="2:16" s="4" customFormat="1" x14ac:dyDescent="0.35">
      <c r="B18" s="1">
        <v>2000</v>
      </c>
      <c r="C18" s="16">
        <v>9112.6849999999995</v>
      </c>
      <c r="D18" s="5">
        <v>-1198.7597198449901</v>
      </c>
      <c r="E18" s="6">
        <v>-1200.1564317312623</v>
      </c>
      <c r="F18" s="6">
        <v>0</v>
      </c>
      <c r="G18" s="17">
        <f t="shared" si="0"/>
        <v>0.88149782401445353</v>
      </c>
      <c r="H18" s="6">
        <f t="shared" si="1"/>
        <v>-1225.0432980684739</v>
      </c>
      <c r="I18" s="17">
        <f>G19*G20*G21*G22*G23*G24*G25*G26*G27*G28*G29*G30*G31*G32*G33*G34*G35*G36</f>
        <v>1.0218156839875117</v>
      </c>
      <c r="J18" s="6">
        <f>C18*G19*G20*G21*G22*G23*G24*G25*G26*G27*G28*G29*G30*G31*G32*G33*G34*G35*G36</f>
        <v>9311.4844562377384</v>
      </c>
      <c r="K18" s="18"/>
      <c r="L18" s="13"/>
      <c r="M18" s="13"/>
      <c r="N18" s="13"/>
      <c r="O18" s="18">
        <f t="shared" si="2"/>
        <v>9.112684999999999</v>
      </c>
      <c r="P18" s="18">
        <f t="shared" si="3"/>
        <v>9.3114844562377392</v>
      </c>
    </row>
    <row r="19" spans="2:16" s="4" customFormat="1" x14ac:dyDescent="0.35">
      <c r="B19" s="1">
        <v>2001</v>
      </c>
      <c r="C19" s="16">
        <v>9346.8719999999994</v>
      </c>
      <c r="D19" s="5">
        <v>-1534.9482708706844</v>
      </c>
      <c r="E19" s="6">
        <v>-1556.5719103463339</v>
      </c>
      <c r="F19" s="6">
        <v>-58.407951607742355</v>
      </c>
      <c r="G19" s="17">
        <f t="shared" si="0"/>
        <v>0.8542489855089066</v>
      </c>
      <c r="H19" s="6">
        <f t="shared" si="1"/>
        <v>-1594.7529343646991</v>
      </c>
      <c r="I19" s="17">
        <f>G20*G21*G22*G23*G24*G25*G26*G27*G28*G29*G30*G31*G32*G33*G34*G35*G36</f>
        <v>1.1961567427309026</v>
      </c>
      <c r="J19" s="6">
        <f>C19*G20*G21*G22*G23*G24*G25*G26*G27*G28*G29*G30*G31*G32*G33*G34*G35*G36</f>
        <v>11180.323966242679</v>
      </c>
      <c r="K19" s="18"/>
      <c r="L19" s="13"/>
      <c r="M19" s="13"/>
      <c r="N19" s="13"/>
      <c r="O19" s="18">
        <f t="shared" si="2"/>
        <v>9.3468719999999994</v>
      </c>
      <c r="P19" s="18">
        <f t="shared" si="3"/>
        <v>11.180323966242678</v>
      </c>
    </row>
    <row r="20" spans="2:16" s="4" customFormat="1" x14ac:dyDescent="0.35">
      <c r="B20" s="1">
        <v>2002</v>
      </c>
      <c r="C20" s="16">
        <v>9074.6010000000006</v>
      </c>
      <c r="D20" s="5">
        <v>-678.13</v>
      </c>
      <c r="E20" s="6">
        <v>-700.43000000000006</v>
      </c>
      <c r="F20" s="6">
        <v>0</v>
      </c>
      <c r="G20" s="17">
        <f t="shared" si="0"/>
        <v>0.92840922339265686</v>
      </c>
      <c r="H20" s="6">
        <f t="shared" si="1"/>
        <v>-699.75363947564949</v>
      </c>
      <c r="I20" s="17">
        <f>G21*G22*G23*G24*G25*G26*G27*G28*G29*G30*G31*G32*G33*G34*G35*G36</f>
        <v>1.2883938597247278</v>
      </c>
      <c r="J20" s="6">
        <f>C20*G21*G22*G23*G24*G25*G26*G27*G28*G29*G30*G31*G32*G33*G34*G35*G36</f>
        <v>11691.660207851877</v>
      </c>
      <c r="K20" s="18"/>
      <c r="L20" s="13"/>
      <c r="M20" s="13"/>
      <c r="N20" s="13"/>
      <c r="O20" s="18">
        <f t="shared" si="2"/>
        <v>9.0746010000000012</v>
      </c>
      <c r="P20" s="18">
        <f t="shared" si="3"/>
        <v>11.691660207851877</v>
      </c>
    </row>
    <row r="21" spans="2:16" s="4" customFormat="1" x14ac:dyDescent="0.35">
      <c r="B21" s="1">
        <v>2003</v>
      </c>
      <c r="C21" s="16">
        <v>9161.7669999999998</v>
      </c>
      <c r="D21" s="5">
        <v>-133.44999999999999</v>
      </c>
      <c r="E21" s="6">
        <v>-176.6</v>
      </c>
      <c r="F21" s="6">
        <v>0</v>
      </c>
      <c r="G21" s="17">
        <f t="shared" si="0"/>
        <v>0.98328417324057471</v>
      </c>
      <c r="H21" s="6">
        <f t="shared" si="1"/>
        <v>-155.75000000000006</v>
      </c>
      <c r="I21" s="17">
        <f>G22*G23*G24*G25*G26*G27*G28*G29*G30*G31*G32*G33*G34*G35*G36</f>
        <v>1.3102965498555867</v>
      </c>
      <c r="J21" s="6">
        <f>C21*G22*G23*G24*G25*G26*G27*G28*G29*G30*G31*G32*G33*G34*G35*G36</f>
        <v>12004.631690680773</v>
      </c>
      <c r="K21" s="18"/>
      <c r="L21" s="13"/>
      <c r="M21" s="13"/>
      <c r="N21" s="13"/>
      <c r="O21" s="18">
        <f t="shared" si="2"/>
        <v>9.1617669999999993</v>
      </c>
      <c r="P21" s="18">
        <f t="shared" si="3"/>
        <v>12.004631690680773</v>
      </c>
    </row>
    <row r="22" spans="2:16" s="4" customFormat="1" x14ac:dyDescent="0.35">
      <c r="B22" s="1">
        <v>2004</v>
      </c>
      <c r="C22" s="16">
        <v>10650.540999999999</v>
      </c>
      <c r="D22" s="5">
        <v>-228.7</v>
      </c>
      <c r="E22" s="6">
        <v>-296</v>
      </c>
      <c r="F22" s="6">
        <v>-10.7</v>
      </c>
      <c r="G22" s="17">
        <f t="shared" si="0"/>
        <v>0.97415643938205587</v>
      </c>
      <c r="H22" s="6">
        <f t="shared" si="1"/>
        <v>-282.54999999999995</v>
      </c>
      <c r="I22" s="17">
        <f>G23*G24*G25*G26*G27*G28*G29*G30*G31*G32*G33*G34*G35*G36</f>
        <v>1.3450576282047237</v>
      </c>
      <c r="J22" s="6">
        <f>C22*G23*G24*G25*G26*G27*G28*G29*G30*G31*G32*G33*G34*G35*G36</f>
        <v>14325.591416557163</v>
      </c>
      <c r="K22" s="18"/>
      <c r="L22" s="13"/>
      <c r="M22" s="13"/>
      <c r="N22" s="13"/>
      <c r="O22" s="18">
        <f t="shared" si="2"/>
        <v>10.650540999999999</v>
      </c>
      <c r="P22" s="18">
        <f t="shared" si="3"/>
        <v>14.325591416557163</v>
      </c>
    </row>
    <row r="23" spans="2:16" s="4" customFormat="1" x14ac:dyDescent="0.35">
      <c r="B23" s="1">
        <v>2005</v>
      </c>
      <c r="C23" s="16">
        <v>11266.298000000001</v>
      </c>
      <c r="D23" s="5">
        <v>-689.3</v>
      </c>
      <c r="E23" s="6">
        <v>-693.7</v>
      </c>
      <c r="F23" s="6">
        <v>0</v>
      </c>
      <c r="G23" s="17">
        <f t="shared" si="0"/>
        <v>0.93707008077420262</v>
      </c>
      <c r="H23" s="6">
        <f t="shared" si="1"/>
        <v>-756.59999999999991</v>
      </c>
      <c r="I23" s="17">
        <f>G24*G25*G26*G27*G28*G29*G30*G31*G32*G33*G34*G35*G36</f>
        <v>1.4353863769649369</v>
      </c>
      <c r="J23" s="6">
        <f>C23*G24*G25*G26*G27*G28*G29*G30*G31*G32*G33*G34*G35*G36</f>
        <v>16171.490668027318</v>
      </c>
      <c r="K23" s="18"/>
      <c r="L23" s="13"/>
      <c r="M23" s="13"/>
      <c r="N23" s="13"/>
      <c r="O23" s="18">
        <f t="shared" si="2"/>
        <v>11.266298000000001</v>
      </c>
      <c r="P23" s="18">
        <f t="shared" si="3"/>
        <v>16.171490668027317</v>
      </c>
    </row>
    <row r="24" spans="2:16" s="4" customFormat="1" x14ac:dyDescent="0.35">
      <c r="B24" s="1">
        <v>2006</v>
      </c>
      <c r="C24" s="16">
        <v>12389.939</v>
      </c>
      <c r="D24" s="5">
        <v>-848</v>
      </c>
      <c r="E24" s="6">
        <v>-801.6</v>
      </c>
      <c r="F24" s="6">
        <v>-102</v>
      </c>
      <c r="G24" s="17">
        <f t="shared" si="0"/>
        <v>0.9284790351923764</v>
      </c>
      <c r="H24" s="6">
        <f t="shared" si="1"/>
        <v>-954.40000000000009</v>
      </c>
      <c r="I24" s="17">
        <f>G25*G26*G27*G28*G29*G30*G31*G32*G33*G34*G35*G36</f>
        <v>1.5459545369998926</v>
      </c>
      <c r="J24" s="6">
        <f>C24*G25*G26*G27*G28*G29*G30*G31*G32*G33*G34*G35*G36</f>
        <v>19154.282410201915</v>
      </c>
      <c r="K24" s="18"/>
      <c r="L24" s="13"/>
      <c r="M24" s="13"/>
      <c r="N24" s="13"/>
      <c r="O24" s="18">
        <f t="shared" si="2"/>
        <v>12.389939</v>
      </c>
      <c r="P24" s="18">
        <f t="shared" si="3"/>
        <v>19.154282410201915</v>
      </c>
    </row>
    <row r="25" spans="2:16" s="4" customFormat="1" x14ac:dyDescent="0.35">
      <c r="B25" s="1">
        <v>2007</v>
      </c>
      <c r="C25" s="16">
        <v>13572.41</v>
      </c>
      <c r="D25" s="5">
        <v>-1331.4</v>
      </c>
      <c r="E25" s="6">
        <v>-1359.4</v>
      </c>
      <c r="F25" s="6">
        <v>0</v>
      </c>
      <c r="G25" s="17">
        <f t="shared" si="0"/>
        <v>0.91351117052029929</v>
      </c>
      <c r="H25" s="6">
        <f t="shared" si="1"/>
        <v>-1285</v>
      </c>
      <c r="I25" s="17">
        <f>G26*G27*G28*G29*G30*G31*G32*G33*G34*G35*G36</f>
        <v>1.6923214372073623</v>
      </c>
      <c r="J25" s="6">
        <f>C25*G26*G27*G28*G29*G30*G31*G32*G33*G34*G35*G36</f>
        <v>22968.88039756758</v>
      </c>
      <c r="K25" s="18"/>
      <c r="L25" s="13"/>
      <c r="M25" s="13"/>
      <c r="N25" s="13"/>
      <c r="O25" s="18">
        <f t="shared" si="2"/>
        <v>13.57241</v>
      </c>
      <c r="P25" s="18">
        <f t="shared" si="3"/>
        <v>22.968880397567581</v>
      </c>
    </row>
    <row r="26" spans="2:16" s="4" customFormat="1" x14ac:dyDescent="0.35">
      <c r="B26" s="1">
        <v>2008</v>
      </c>
      <c r="C26" s="16">
        <v>13176.857</v>
      </c>
      <c r="D26" s="5">
        <v>-660.7</v>
      </c>
      <c r="E26" s="6">
        <v>-663.4</v>
      </c>
      <c r="F26" s="6">
        <v>25</v>
      </c>
      <c r="G26" s="17">
        <f t="shared" si="0"/>
        <v>0.95204672759918541</v>
      </c>
      <c r="H26" s="6">
        <f t="shared" si="1"/>
        <v>-663.7</v>
      </c>
      <c r="I26" s="17">
        <f>G27*G28*G29*G30*G31*G32*G33*G34*G35*G36</f>
        <v>1.7775613193639739</v>
      </c>
      <c r="J26" s="6">
        <f>C26*G27*G28*G29*G30*G31*G32*G33*G34*G35*G36</f>
        <v>23422.671313990413</v>
      </c>
      <c r="K26" s="18"/>
      <c r="L26" s="13"/>
      <c r="M26" s="13"/>
      <c r="N26" s="13"/>
      <c r="O26" s="18">
        <f t="shared" si="2"/>
        <v>13.176857</v>
      </c>
      <c r="P26" s="18">
        <f t="shared" si="3"/>
        <v>23.422671313990413</v>
      </c>
    </row>
    <row r="27" spans="2:16" s="4" customFormat="1" x14ac:dyDescent="0.35">
      <c r="B27" s="1">
        <v>2009</v>
      </c>
      <c r="C27" s="16">
        <v>11835.235000000001</v>
      </c>
      <c r="D27" s="5">
        <v>2104.6999999999998</v>
      </c>
      <c r="E27" s="6">
        <v>4151.3999999999996</v>
      </c>
      <c r="F27" s="13">
        <v>0</v>
      </c>
      <c r="G27" s="17">
        <f t="shared" si="0"/>
        <v>1.2159610859082308</v>
      </c>
      <c r="H27" s="6">
        <f t="shared" si="1"/>
        <v>2102</v>
      </c>
      <c r="I27" s="17">
        <f>G28*G29*G30*G31*G32*G33*G34*G35*G36</f>
        <v>1.4618570774707569</v>
      </c>
      <c r="J27" s="6">
        <f>C27*G28*G29*G30*G31*G32*G33*G34*G35*G36</f>
        <v>17301.422048279612</v>
      </c>
      <c r="K27" s="18"/>
      <c r="L27" s="13"/>
      <c r="M27" s="13"/>
      <c r="N27" s="13"/>
      <c r="O27" s="18">
        <f t="shared" si="2"/>
        <v>11.835235000000001</v>
      </c>
      <c r="P27" s="18">
        <f t="shared" si="3"/>
        <v>17.301422048279612</v>
      </c>
    </row>
    <row r="28" spans="2:16" s="4" customFormat="1" x14ac:dyDescent="0.35">
      <c r="B28" s="1">
        <v>2010</v>
      </c>
      <c r="C28" s="16">
        <v>11276.092000000001</v>
      </c>
      <c r="D28" s="5">
        <v>-2.8</v>
      </c>
      <c r="E28" s="6">
        <v>53</v>
      </c>
      <c r="F28" s="13">
        <v>0</v>
      </c>
      <c r="G28" s="17">
        <f t="shared" si="0"/>
        <v>1.2213883766715423</v>
      </c>
      <c r="H28" s="6">
        <f t="shared" si="1"/>
        <v>2043.8999999999999</v>
      </c>
      <c r="I28" s="17">
        <f>G29*G30*G31*G32*G33*G34*G35*G36</f>
        <v>1.1968814386907185</v>
      </c>
      <c r="J28" s="6">
        <f>C28*G29*G30*G31*G32*G33*G34*G35*G36</f>
        <v>13496.145215768898</v>
      </c>
      <c r="K28" s="18"/>
      <c r="L28" s="13"/>
      <c r="M28" s="13"/>
      <c r="N28" s="13"/>
      <c r="O28" s="18">
        <f t="shared" si="2"/>
        <v>11.276092</v>
      </c>
      <c r="P28" s="18">
        <f t="shared" si="3"/>
        <v>13.496145215768898</v>
      </c>
    </row>
    <row r="29" spans="2:16" s="4" customFormat="1" x14ac:dyDescent="0.35">
      <c r="B29" s="1">
        <v>2011</v>
      </c>
      <c r="C29" s="16">
        <v>13797.531999999999</v>
      </c>
      <c r="D29" s="5">
        <v>2943.95</v>
      </c>
      <c r="E29" s="6">
        <v>3663.55</v>
      </c>
      <c r="F29" s="13">
        <v>0</v>
      </c>
      <c r="G29" s="17">
        <f t="shared" si="0"/>
        <v>1.2778116839180491</v>
      </c>
      <c r="H29" s="6">
        <f t="shared" si="1"/>
        <v>2999.75</v>
      </c>
      <c r="I29" s="17">
        <f>G30*G31*G32*G33*G34*G35*G36</f>
        <v>0.93666496695414392</v>
      </c>
      <c r="J29" s="6">
        <f>C29*G30*G31*G32*G33*G34*G35*G36</f>
        <v>12923.664854828741</v>
      </c>
      <c r="K29" s="18"/>
      <c r="L29" s="19"/>
      <c r="M29" s="13"/>
      <c r="N29" s="13"/>
      <c r="O29" s="18">
        <f t="shared" si="2"/>
        <v>13.797531999999999</v>
      </c>
      <c r="P29" s="18">
        <f t="shared" si="3"/>
        <v>12.923664854828742</v>
      </c>
    </row>
    <row r="30" spans="2:16" s="4" customFormat="1" x14ac:dyDescent="0.35">
      <c r="B30" s="1">
        <v>2012</v>
      </c>
      <c r="C30" s="16">
        <v>15175.819</v>
      </c>
      <c r="D30" s="5">
        <v>11</v>
      </c>
      <c r="E30" s="6">
        <v>3</v>
      </c>
      <c r="F30" s="13">
        <v>0</v>
      </c>
      <c r="G30" s="17">
        <f t="shared" si="0"/>
        <v>1.0505772878902009</v>
      </c>
      <c r="H30" s="6">
        <f t="shared" si="1"/>
        <v>730.60000000000036</v>
      </c>
      <c r="I30" s="17">
        <f>G31*G32*G33*G34*G35*G36</f>
        <v>0.89157168896653094</v>
      </c>
      <c r="J30" s="6">
        <f>C30*G31*G32*G33*G34*G35*G36</f>
        <v>13530.330577280369</v>
      </c>
      <c r="K30" s="18"/>
      <c r="L30" s="13"/>
      <c r="M30" s="13"/>
      <c r="N30" s="13"/>
      <c r="O30" s="18">
        <f t="shared" si="2"/>
        <v>15.175818999999999</v>
      </c>
      <c r="P30" s="18">
        <f t="shared" si="3"/>
        <v>13.530330577280369</v>
      </c>
    </row>
    <row r="31" spans="2:16" s="4" customFormat="1" x14ac:dyDescent="0.35">
      <c r="B31" s="1">
        <v>2013</v>
      </c>
      <c r="C31" s="16">
        <v>15757.907999999999</v>
      </c>
      <c r="D31" s="5">
        <v>40.5</v>
      </c>
      <c r="E31" s="6">
        <v>88.5</v>
      </c>
      <c r="F31" s="13">
        <v>0</v>
      </c>
      <c r="G31" s="17">
        <f t="shared" si="0"/>
        <v>1.0020667190320276</v>
      </c>
      <c r="H31" s="6">
        <f t="shared" si="1"/>
        <v>32.5</v>
      </c>
      <c r="I31" s="17">
        <f>G32*G33*G34*G35*G36</f>
        <v>0.88973286112901528</v>
      </c>
      <c r="J31" s="6">
        <f>C31*G32*G33*G34*G35*G36</f>
        <v>14020.328570247797</v>
      </c>
      <c r="K31" s="18"/>
      <c r="L31" s="13"/>
      <c r="M31" s="13"/>
      <c r="N31" s="13"/>
      <c r="O31" s="18">
        <f t="shared" si="2"/>
        <v>15.757907999999999</v>
      </c>
      <c r="P31" s="18">
        <f t="shared" si="3"/>
        <v>14.020328570247797</v>
      </c>
    </row>
    <row r="32" spans="2:16" s="4" customFormat="1" x14ac:dyDescent="0.35">
      <c r="B32" s="1">
        <v>2014</v>
      </c>
      <c r="C32" s="16">
        <v>17157.467000000001</v>
      </c>
      <c r="D32" s="5">
        <v>97.000000000000014</v>
      </c>
      <c r="E32" s="6">
        <v>100</v>
      </c>
      <c r="F32" s="13">
        <v>0</v>
      </c>
      <c r="G32" s="17">
        <f t="shared" si="0"/>
        <v>1.0085231612793135</v>
      </c>
      <c r="H32" s="6">
        <f t="shared" si="1"/>
        <v>145</v>
      </c>
      <c r="I32" s="17">
        <f>G33*G34*G35*G36</f>
        <v>0.88221361222918027</v>
      </c>
      <c r="J32" s="6">
        <f>C32*G33*G34*G35*G36</f>
        <v>15136.550938772956</v>
      </c>
      <c r="K32" s="18"/>
      <c r="L32" s="13"/>
      <c r="M32" s="13"/>
      <c r="N32" s="13"/>
      <c r="O32" s="18">
        <f t="shared" si="2"/>
        <v>17.157467</v>
      </c>
      <c r="P32" s="18">
        <f t="shared" si="3"/>
        <v>15.136550938772956</v>
      </c>
    </row>
    <row r="33" spans="2:16" s="4" customFormat="1" x14ac:dyDescent="0.35">
      <c r="B33" s="1">
        <v>2015</v>
      </c>
      <c r="C33" s="16">
        <v>18359.243999999999</v>
      </c>
      <c r="D33" s="5">
        <v>-481.2</v>
      </c>
      <c r="E33" s="6">
        <v>-688.2</v>
      </c>
      <c r="F33" s="13">
        <v>0</v>
      </c>
      <c r="G33" s="17">
        <f t="shared" si="0"/>
        <v>0.974614390359966</v>
      </c>
      <c r="H33" s="6">
        <f t="shared" si="1"/>
        <v>-478.2</v>
      </c>
      <c r="I33" s="17">
        <f>G34*G35*G36</f>
        <v>0.90519247504989309</v>
      </c>
      <c r="J33" s="6">
        <f>C33*G34*G35*G36</f>
        <v>16618.649516404897</v>
      </c>
      <c r="K33" s="18"/>
      <c r="L33" s="13"/>
      <c r="M33" s="13"/>
      <c r="N33" s="13"/>
      <c r="O33" s="18">
        <f t="shared" si="2"/>
        <v>18.359244</v>
      </c>
      <c r="P33" s="18">
        <f t="shared" si="3"/>
        <v>16.618649516404897</v>
      </c>
    </row>
    <row r="34" spans="2:16" s="4" customFormat="1" x14ac:dyDescent="0.35">
      <c r="B34" s="1">
        <v>2016</v>
      </c>
      <c r="C34" s="16">
        <v>19168.97</v>
      </c>
      <c r="D34" s="20">
        <v>-599</v>
      </c>
      <c r="E34" s="6">
        <v>-893.3</v>
      </c>
      <c r="F34" s="13">
        <v>0</v>
      </c>
      <c r="G34" s="17">
        <f t="shared" si="0"/>
        <v>0.95964950135094074</v>
      </c>
      <c r="H34" s="6">
        <f t="shared" si="1"/>
        <v>-806</v>
      </c>
      <c r="I34" s="17">
        <f>G35*G36</f>
        <v>0.94325321252771344</v>
      </c>
      <c r="J34" s="6">
        <f>C34*G35*G36</f>
        <v>18081.192533347363</v>
      </c>
      <c r="K34" s="18"/>
      <c r="L34" s="13"/>
      <c r="M34" s="13"/>
      <c r="N34" s="13"/>
      <c r="O34" s="18">
        <f t="shared" si="2"/>
        <v>19.168970000000002</v>
      </c>
      <c r="P34" s="18">
        <f t="shared" si="3"/>
        <v>18.081192533347362</v>
      </c>
    </row>
    <row r="35" spans="2:16" s="4" customFormat="1" x14ac:dyDescent="0.35">
      <c r="B35" s="1">
        <v>2017</v>
      </c>
      <c r="C35" s="16">
        <v>20008.988000000001</v>
      </c>
      <c r="D35" s="5">
        <v>-445</v>
      </c>
      <c r="E35" s="6">
        <v>-637</v>
      </c>
      <c r="F35" s="13">
        <v>0</v>
      </c>
      <c r="G35" s="17">
        <f>C35/(C35-H35)</f>
        <v>0.96436814449462049</v>
      </c>
      <c r="H35" s="6">
        <f t="shared" si="1"/>
        <v>-739.3</v>
      </c>
      <c r="I35" s="17">
        <f>G36</f>
        <v>0.97810490517812321</v>
      </c>
      <c r="J35" s="6">
        <f>C35*G36</f>
        <v>19570.889310450206</v>
      </c>
      <c r="K35" s="18"/>
      <c r="L35" s="13"/>
      <c r="M35" s="13"/>
      <c r="N35" s="13"/>
      <c r="O35" s="18">
        <f t="shared" si="2"/>
        <v>20.008988000000002</v>
      </c>
      <c r="P35" s="18">
        <f t="shared" si="3"/>
        <v>19.570889310450205</v>
      </c>
    </row>
    <row r="36" spans="2:16" s="4" customFormat="1" x14ac:dyDescent="0.35">
      <c r="B36" s="1">
        <v>2018</v>
      </c>
      <c r="C36" s="16">
        <v>21241.692999999999</v>
      </c>
      <c r="D36" s="20">
        <v>-283.5</v>
      </c>
      <c r="E36" s="13">
        <v>-235</v>
      </c>
      <c r="F36" s="13">
        <v>0</v>
      </c>
      <c r="G36" s="17">
        <f>C36/(C36-H36)</f>
        <v>0.97810490517812321</v>
      </c>
      <c r="H36" s="6">
        <f>D36+F36+(E35-D35)</f>
        <v>-475.5</v>
      </c>
      <c r="I36" s="17">
        <f>G37</f>
        <v>1</v>
      </c>
      <c r="J36" s="6">
        <f>C36</f>
        <v>21241.692999999999</v>
      </c>
      <c r="K36" s="18"/>
      <c r="L36" s="13"/>
      <c r="M36" s="13"/>
      <c r="N36" s="13"/>
      <c r="O36" s="18">
        <f t="shared" si="2"/>
        <v>21.241692999999998</v>
      </c>
      <c r="P36" s="18">
        <f t="shared" si="3"/>
        <v>21.241692999999998</v>
      </c>
    </row>
    <row r="37" spans="2:16" s="4" customFormat="1" x14ac:dyDescent="0.35">
      <c r="C37" s="13"/>
      <c r="D37" s="13"/>
      <c r="E37" s="13"/>
      <c r="F37" s="13"/>
      <c r="G37" s="13">
        <v>1</v>
      </c>
      <c r="H37" s="13"/>
      <c r="I37" s="13"/>
      <c r="J37" s="13"/>
      <c r="K37" s="13"/>
      <c r="L37" s="13"/>
      <c r="M37" s="13"/>
      <c r="N37" s="13"/>
      <c r="O37" s="13"/>
      <c r="P37" s="13"/>
    </row>
    <row r="38" spans="2:16" s="4" customFormat="1" x14ac:dyDescent="0.35">
      <c r="C38" s="21"/>
      <c r="D38" s="13"/>
      <c r="E38" s="13"/>
      <c r="F38" s="13"/>
      <c r="G38" s="13"/>
      <c r="H38" s="13"/>
      <c r="I38" s="13"/>
      <c r="J38" s="13"/>
      <c r="K38" s="13"/>
      <c r="L38" s="13"/>
      <c r="M38" s="13"/>
      <c r="N38" s="13"/>
      <c r="O38" s="13"/>
      <c r="P38" s="13"/>
    </row>
    <row r="39" spans="2:16" s="4" customFormat="1" x14ac:dyDescent="0.35">
      <c r="C39" s="13"/>
      <c r="D39" s="13"/>
      <c r="E39" s="13"/>
      <c r="F39" s="13"/>
      <c r="G39" s="13"/>
      <c r="H39" s="13"/>
      <c r="I39" s="13"/>
      <c r="J39" s="13"/>
      <c r="K39" s="13"/>
      <c r="L39" s="13"/>
      <c r="M39" s="13"/>
      <c r="N39" s="13"/>
      <c r="O39" s="13"/>
      <c r="P39" s="13"/>
    </row>
    <row r="40" spans="2:16" s="4" customFormat="1" x14ac:dyDescent="0.35">
      <c r="C40" s="13"/>
      <c r="D40" s="13"/>
      <c r="E40" s="13"/>
      <c r="F40" s="13"/>
      <c r="G40" s="13"/>
      <c r="H40" s="13"/>
      <c r="I40" s="13"/>
      <c r="J40" s="13"/>
      <c r="K40" s="13"/>
      <c r="L40" s="13"/>
      <c r="M40" s="13"/>
      <c r="N40" s="13"/>
      <c r="O40" s="13"/>
      <c r="P40" s="13"/>
    </row>
    <row r="41" spans="2:16" s="4" customFormat="1" x14ac:dyDescent="0.35">
      <c r="C41" s="13"/>
      <c r="D41" s="13"/>
      <c r="E41" s="13"/>
      <c r="F41" s="13"/>
      <c r="G41" s="13"/>
      <c r="H41" s="13"/>
      <c r="I41" s="13"/>
      <c r="J41" s="13"/>
      <c r="K41" s="13"/>
      <c r="L41" s="13"/>
      <c r="M41" s="13"/>
      <c r="N41" s="13"/>
      <c r="O41" s="13"/>
      <c r="P41" s="13"/>
    </row>
    <row r="42" spans="2:16" s="4" customFormat="1" x14ac:dyDescent="0.35">
      <c r="C42" s="13" t="s">
        <v>10</v>
      </c>
      <c r="D42" s="13"/>
      <c r="E42" s="13"/>
      <c r="F42" s="13"/>
      <c r="G42" s="13"/>
      <c r="H42" s="13"/>
      <c r="I42" s="13"/>
      <c r="J42" s="13"/>
      <c r="K42" s="13"/>
      <c r="L42" s="13"/>
      <c r="M42" s="13"/>
      <c r="N42" s="13"/>
      <c r="O42" s="13"/>
      <c r="P42" s="13"/>
    </row>
    <row r="43" spans="2:16" s="4" customFormat="1" x14ac:dyDescent="0.35">
      <c r="C43" s="13"/>
      <c r="D43" s="13"/>
      <c r="E43" s="13"/>
      <c r="F43" s="13"/>
      <c r="G43" s="13"/>
      <c r="H43" s="13"/>
      <c r="I43" s="13"/>
      <c r="J43" s="13"/>
      <c r="K43" s="13"/>
      <c r="L43" s="13"/>
      <c r="M43" s="13"/>
      <c r="N43" s="13"/>
      <c r="O43" s="13"/>
      <c r="P43" s="13"/>
    </row>
    <row r="44" spans="2:16" s="4" customFormat="1" x14ac:dyDescent="0.35">
      <c r="C44" s="13" t="s">
        <v>21</v>
      </c>
      <c r="D44" s="13"/>
      <c r="E44" s="13"/>
      <c r="F44" s="13"/>
      <c r="G44" s="13"/>
      <c r="H44" s="13"/>
      <c r="I44" s="13"/>
      <c r="J44" s="13"/>
      <c r="K44" s="13"/>
      <c r="L44" s="13"/>
      <c r="M44" s="13"/>
      <c r="N44" s="13"/>
      <c r="O44" s="13"/>
      <c r="P44" s="13"/>
    </row>
    <row r="45" spans="2:16" s="4" customFormat="1" x14ac:dyDescent="0.35">
      <c r="C45" s="13" t="s">
        <v>13</v>
      </c>
      <c r="D45" s="13"/>
      <c r="E45" s="13"/>
      <c r="F45" s="13"/>
      <c r="G45" s="13"/>
      <c r="H45" s="13"/>
      <c r="I45" s="13"/>
      <c r="J45" s="13"/>
      <c r="K45" s="13"/>
      <c r="L45" s="13"/>
      <c r="M45" s="13"/>
      <c r="N45" s="13"/>
      <c r="O45" s="13"/>
      <c r="P45" s="13"/>
    </row>
    <row r="46" spans="2:16" s="4" customFormat="1" x14ac:dyDescent="0.35">
      <c r="C46" s="13" t="s">
        <v>14</v>
      </c>
      <c r="D46" s="13"/>
      <c r="E46" s="13"/>
      <c r="F46" s="13"/>
      <c r="G46" s="13"/>
      <c r="H46" s="13"/>
      <c r="I46" s="13"/>
      <c r="J46" s="13"/>
      <c r="K46" s="13"/>
      <c r="L46" s="13"/>
      <c r="M46" s="13"/>
      <c r="N46" s="13"/>
      <c r="O46" s="13"/>
      <c r="P46" s="13"/>
    </row>
    <row r="47" spans="2:16" s="4" customFormat="1" x14ac:dyDescent="0.35">
      <c r="C47" s="13" t="s">
        <v>15</v>
      </c>
      <c r="D47" s="13"/>
      <c r="E47" s="13"/>
      <c r="F47" s="13"/>
      <c r="G47" s="13"/>
      <c r="H47" s="13"/>
      <c r="I47" s="13"/>
      <c r="J47" s="13"/>
      <c r="K47" s="13"/>
      <c r="L47" s="13"/>
      <c r="M47" s="13"/>
      <c r="N47" s="13"/>
      <c r="O47" s="13"/>
      <c r="P47" s="13"/>
    </row>
    <row r="48" spans="2:16" s="4" customFormat="1" x14ac:dyDescent="0.35">
      <c r="C48" s="13"/>
      <c r="D48" s="13"/>
      <c r="E48" s="13"/>
      <c r="F48" s="13"/>
      <c r="G48" s="13"/>
      <c r="H48" s="13"/>
      <c r="I48" s="13"/>
      <c r="J48" s="13"/>
      <c r="K48" s="13"/>
      <c r="L48" s="13"/>
      <c r="M48" s="13"/>
      <c r="N48" s="13"/>
      <c r="O48" s="13"/>
      <c r="P48" s="13"/>
    </row>
    <row r="49" spans="3:16" s="4" customFormat="1" x14ac:dyDescent="0.35">
      <c r="C49" s="13"/>
      <c r="D49" s="13"/>
      <c r="E49" s="13"/>
      <c r="F49" s="13"/>
      <c r="G49" s="13"/>
      <c r="H49" s="13"/>
      <c r="I49" s="13"/>
      <c r="J49" s="13"/>
      <c r="K49" s="13"/>
      <c r="L49" s="13"/>
      <c r="M49" s="13"/>
      <c r="N49" s="13"/>
      <c r="O49" s="13"/>
      <c r="P49" s="13"/>
    </row>
    <row r="50" spans="3:16" s="4" customFormat="1" x14ac:dyDescent="0.35">
      <c r="C50" s="13"/>
      <c r="D50" s="13"/>
      <c r="E50" s="13"/>
      <c r="F50" s="13"/>
      <c r="G50" s="13"/>
      <c r="H50" s="13"/>
      <c r="I50" s="13"/>
      <c r="J50" s="13"/>
      <c r="K50" s="13"/>
      <c r="L50" s="13"/>
      <c r="M50" s="13"/>
      <c r="N50" s="13"/>
      <c r="O50" s="13"/>
      <c r="P50" s="13"/>
    </row>
    <row r="51" spans="3:16" s="4" customFormat="1" x14ac:dyDescent="0.35">
      <c r="C51" s="13"/>
      <c r="D51" s="13"/>
      <c r="E51" s="13"/>
      <c r="F51" s="13"/>
      <c r="G51" s="13"/>
      <c r="H51" s="13"/>
      <c r="I51" s="13"/>
      <c r="J51" s="13"/>
      <c r="K51" s="13"/>
      <c r="L51" s="13"/>
      <c r="M51" s="13"/>
      <c r="N51" s="13"/>
      <c r="O51" s="13"/>
      <c r="P51" s="13"/>
    </row>
    <row r="52" spans="3:16" s="4" customFormat="1" x14ac:dyDescent="0.35">
      <c r="C52" s="13"/>
      <c r="D52" s="6"/>
      <c r="E52" s="6"/>
      <c r="F52" s="13"/>
      <c r="G52" s="13"/>
      <c r="H52" s="13"/>
      <c r="I52" s="13"/>
      <c r="J52" s="6"/>
      <c r="K52" s="6"/>
      <c r="L52" s="13"/>
      <c r="M52" s="13"/>
      <c r="N52" s="13"/>
      <c r="O52" s="13"/>
      <c r="P52" s="13"/>
    </row>
    <row r="53" spans="3:16" s="4" customFormat="1" x14ac:dyDescent="0.35">
      <c r="C53" s="13"/>
      <c r="D53" s="13"/>
      <c r="E53" s="13"/>
      <c r="F53" s="13"/>
      <c r="G53" s="13"/>
      <c r="H53" s="13"/>
      <c r="I53" s="13"/>
      <c r="J53" s="13"/>
      <c r="K53" s="13"/>
      <c r="L53" s="13"/>
      <c r="M53" s="13"/>
      <c r="N53" s="13"/>
      <c r="O53" s="13"/>
      <c r="P53" s="13"/>
    </row>
    <row r="54" spans="3:16" s="4" customFormat="1" x14ac:dyDescent="0.35">
      <c r="C54" s="13"/>
      <c r="D54" s="13"/>
      <c r="E54" s="13"/>
      <c r="F54" s="13"/>
      <c r="G54" s="13"/>
      <c r="H54" s="13"/>
      <c r="I54" s="13"/>
      <c r="J54" s="13"/>
      <c r="K54" s="13"/>
      <c r="L54" s="13"/>
      <c r="M54" s="13"/>
      <c r="N54" s="13"/>
      <c r="O54" s="13"/>
      <c r="P54" s="13"/>
    </row>
    <row r="55" spans="3:16" s="4" customFormat="1" x14ac:dyDescent="0.35">
      <c r="C55" s="13"/>
      <c r="D55" s="13"/>
      <c r="E55" s="13"/>
      <c r="F55" s="13"/>
      <c r="G55" s="13"/>
      <c r="H55" s="13"/>
      <c r="I55" s="13"/>
      <c r="J55" s="13"/>
      <c r="K55" s="13"/>
      <c r="L55" s="13"/>
      <c r="M55" s="13"/>
      <c r="N55" s="13"/>
      <c r="O55" s="13"/>
      <c r="P55" s="13"/>
    </row>
    <row r="56" spans="3:16" s="4" customFormat="1" x14ac:dyDescent="0.35">
      <c r="C56" s="13"/>
      <c r="D56" s="13"/>
      <c r="E56" s="13"/>
      <c r="F56" s="13"/>
      <c r="G56" s="13"/>
      <c r="H56" s="13"/>
      <c r="I56" s="13"/>
      <c r="J56" s="13"/>
      <c r="K56" s="13"/>
      <c r="L56" s="13"/>
      <c r="M56" s="13"/>
      <c r="N56" s="13"/>
      <c r="O56" s="13"/>
      <c r="P56" s="13"/>
    </row>
    <row r="57" spans="3:16" s="4" customFormat="1" x14ac:dyDescent="0.35">
      <c r="C57" s="13"/>
      <c r="D57" s="13"/>
      <c r="E57" s="13"/>
      <c r="F57" s="13"/>
      <c r="G57" s="13"/>
      <c r="H57" s="13"/>
      <c r="I57" s="13"/>
      <c r="J57" s="13"/>
      <c r="K57" s="13"/>
      <c r="L57" s="13"/>
      <c r="M57" s="13"/>
      <c r="N57" s="13"/>
      <c r="O57" s="13"/>
      <c r="P57" s="13"/>
    </row>
    <row r="58" spans="3:16" s="4" customFormat="1" x14ac:dyDescent="0.35">
      <c r="C58" s="13"/>
      <c r="D58" s="13"/>
      <c r="E58" s="13"/>
      <c r="F58" s="13"/>
      <c r="G58" s="13"/>
      <c r="H58" s="13"/>
      <c r="I58" s="13"/>
      <c r="J58" s="13"/>
      <c r="K58" s="13"/>
      <c r="L58" s="13"/>
      <c r="M58" s="13"/>
      <c r="N58" s="13"/>
      <c r="O58" s="13"/>
      <c r="P58" s="13"/>
    </row>
    <row r="59" spans="3:16" s="4" customFormat="1" x14ac:dyDescent="0.35">
      <c r="C59" s="13"/>
      <c r="D59" s="13"/>
      <c r="E59" s="13"/>
      <c r="F59" s="13"/>
      <c r="G59" s="13"/>
      <c r="H59" s="13"/>
      <c r="I59" s="13"/>
      <c r="J59" s="13"/>
      <c r="K59" s="13"/>
      <c r="L59" s="13"/>
      <c r="M59" s="13"/>
      <c r="N59" s="13"/>
      <c r="O59" s="13"/>
      <c r="P59" s="13"/>
    </row>
    <row r="60" spans="3:16" s="4" customFormat="1" x14ac:dyDescent="0.35">
      <c r="C60" s="13"/>
      <c r="D60" s="13"/>
      <c r="E60" s="13"/>
      <c r="F60" s="13"/>
      <c r="G60" s="13"/>
      <c r="H60" s="13"/>
      <c r="I60" s="13"/>
      <c r="J60" s="13"/>
      <c r="K60" s="13"/>
      <c r="L60" s="13"/>
      <c r="M60" s="13"/>
      <c r="N60" s="13"/>
      <c r="O60" s="13"/>
      <c r="P60" s="13"/>
    </row>
    <row r="61" spans="3:16" s="4" customFormat="1" x14ac:dyDescent="0.35">
      <c r="C61" s="13"/>
      <c r="D61" s="13"/>
      <c r="E61" s="13"/>
      <c r="F61" s="13"/>
      <c r="G61" s="13"/>
      <c r="H61" s="13"/>
      <c r="I61" s="13"/>
      <c r="J61" s="13"/>
      <c r="K61" s="13"/>
      <c r="L61" s="13"/>
      <c r="M61" s="13"/>
      <c r="N61" s="13"/>
      <c r="O61" s="13"/>
      <c r="P61" s="13"/>
    </row>
    <row r="62" spans="3:16" s="4" customFormat="1" x14ac:dyDescent="0.35">
      <c r="C62" s="13"/>
      <c r="D62" s="13"/>
      <c r="E62" s="13"/>
      <c r="F62" s="13"/>
      <c r="G62" s="13"/>
      <c r="H62" s="13"/>
      <c r="I62" s="13"/>
      <c r="J62" s="13"/>
      <c r="K62" s="13"/>
      <c r="L62" s="13"/>
      <c r="M62" s="13"/>
      <c r="N62" s="13"/>
      <c r="O62" s="13"/>
      <c r="P62" s="13"/>
    </row>
    <row r="63" spans="3:16" s="4" customFormat="1" x14ac:dyDescent="0.35">
      <c r="C63" s="13"/>
      <c r="D63" s="13"/>
      <c r="E63" s="13"/>
      <c r="F63" s="13"/>
      <c r="G63" s="13"/>
      <c r="H63" s="13"/>
      <c r="I63" s="13"/>
      <c r="J63" s="13"/>
      <c r="K63" s="13"/>
      <c r="L63" s="13"/>
      <c r="M63" s="13"/>
      <c r="N63" s="13"/>
      <c r="O63" s="13"/>
      <c r="P63" s="13"/>
    </row>
    <row r="64" spans="3:16" s="4" customFormat="1" x14ac:dyDescent="0.35">
      <c r="C64" s="13"/>
      <c r="D64" s="13"/>
      <c r="E64" s="13"/>
      <c r="F64" s="13"/>
      <c r="G64" s="13"/>
      <c r="H64" s="13"/>
      <c r="I64" s="13"/>
      <c r="J64" s="13"/>
      <c r="K64" s="13"/>
      <c r="L64" s="13"/>
      <c r="M64" s="13"/>
      <c r="N64" s="13"/>
      <c r="O64" s="13"/>
      <c r="P64" s="13"/>
    </row>
    <row r="65" spans="3:16" s="4" customFormat="1" x14ac:dyDescent="0.35">
      <c r="C65" s="13"/>
      <c r="D65" s="13"/>
      <c r="E65" s="13"/>
      <c r="F65" s="13"/>
      <c r="G65" s="13"/>
      <c r="H65" s="13"/>
      <c r="I65" s="13"/>
      <c r="J65" s="13"/>
      <c r="K65" s="13"/>
      <c r="L65" s="13"/>
      <c r="M65" s="13"/>
      <c r="N65" s="13"/>
      <c r="O65" s="13"/>
      <c r="P65" s="13"/>
    </row>
    <row r="66" spans="3:16" s="4" customFormat="1" x14ac:dyDescent="0.35">
      <c r="C66" s="13"/>
      <c r="D66" s="13"/>
      <c r="E66" s="13"/>
      <c r="F66" s="13"/>
      <c r="G66" s="13"/>
      <c r="H66" s="13"/>
      <c r="I66" s="13"/>
      <c r="J66" s="13"/>
      <c r="K66" s="13"/>
      <c r="L66" s="13"/>
      <c r="M66" s="13"/>
      <c r="N66" s="13"/>
      <c r="O66" s="13"/>
      <c r="P66" s="13"/>
    </row>
    <row r="67" spans="3:16" s="4" customFormat="1" x14ac:dyDescent="0.35">
      <c r="C67" s="13"/>
      <c r="D67" s="13"/>
      <c r="E67" s="13"/>
      <c r="F67" s="13"/>
      <c r="G67" s="13"/>
      <c r="H67" s="13"/>
      <c r="I67" s="13"/>
      <c r="J67" s="13"/>
      <c r="K67" s="13"/>
      <c r="L67" s="13"/>
      <c r="M67" s="13"/>
      <c r="N67" s="13"/>
      <c r="O67" s="13"/>
      <c r="P67" s="13"/>
    </row>
    <row r="68" spans="3:16" s="4" customFormat="1" x14ac:dyDescent="0.35">
      <c r="C68" s="13"/>
      <c r="D68" s="13"/>
      <c r="E68" s="13"/>
      <c r="F68" s="13"/>
      <c r="G68" s="13"/>
      <c r="H68" s="13"/>
      <c r="I68" s="13"/>
      <c r="J68" s="13"/>
      <c r="K68" s="13"/>
      <c r="L68" s="13"/>
      <c r="M68" s="13"/>
      <c r="N68" s="13"/>
      <c r="O68" s="13"/>
      <c r="P68" s="13"/>
    </row>
    <row r="69" spans="3:16" s="4" customFormat="1" x14ac:dyDescent="0.35">
      <c r="C69" s="13"/>
      <c r="D69" s="13"/>
      <c r="E69" s="13"/>
      <c r="F69" s="13"/>
      <c r="G69" s="13"/>
      <c r="H69" s="13"/>
      <c r="I69" s="13"/>
      <c r="J69" s="13"/>
      <c r="K69" s="13"/>
      <c r="L69" s="13"/>
      <c r="M69" s="13"/>
      <c r="N69" s="13"/>
      <c r="O69" s="13"/>
      <c r="P69" s="13"/>
    </row>
    <row r="70" spans="3:16" s="4" customFormat="1" x14ac:dyDescent="0.35">
      <c r="C70" s="13"/>
      <c r="D70" s="13"/>
      <c r="E70" s="13"/>
      <c r="F70" s="13"/>
      <c r="G70" s="13"/>
      <c r="H70" s="13"/>
      <c r="I70" s="13"/>
      <c r="J70" s="13"/>
      <c r="K70" s="13"/>
      <c r="L70" s="13"/>
      <c r="M70" s="13"/>
      <c r="N70" s="13"/>
      <c r="O70" s="13"/>
      <c r="P70" s="13"/>
    </row>
    <row r="71" spans="3:16" s="4" customFormat="1" x14ac:dyDescent="0.35">
      <c r="C71" s="13"/>
      <c r="D71" s="13"/>
      <c r="E71" s="13"/>
      <c r="F71" s="13"/>
      <c r="G71" s="13"/>
      <c r="H71" s="13"/>
      <c r="I71" s="13"/>
      <c r="J71" s="13"/>
      <c r="K71" s="13"/>
      <c r="L71" s="13"/>
      <c r="M71" s="13"/>
      <c r="N71" s="13"/>
      <c r="O71" s="13"/>
      <c r="P71" s="13"/>
    </row>
    <row r="72" spans="3:16" s="4" customFormat="1" x14ac:dyDescent="0.35">
      <c r="C72" s="13"/>
      <c r="D72" s="13"/>
      <c r="E72" s="13"/>
      <c r="F72" s="13"/>
      <c r="G72" s="13"/>
      <c r="H72" s="13"/>
      <c r="I72" s="13"/>
      <c r="J72" s="13"/>
      <c r="K72" s="13"/>
      <c r="L72" s="13"/>
      <c r="M72" s="13"/>
      <c r="N72" s="13"/>
      <c r="O72" s="13"/>
      <c r="P72" s="13"/>
    </row>
    <row r="73" spans="3:16" s="4" customFormat="1" x14ac:dyDescent="0.35">
      <c r="C73" s="13"/>
      <c r="D73" s="13"/>
      <c r="E73" s="13"/>
      <c r="F73" s="13"/>
      <c r="G73" s="13"/>
      <c r="H73" s="13"/>
      <c r="I73" s="13"/>
      <c r="J73" s="13"/>
      <c r="K73" s="13"/>
      <c r="L73" s="13"/>
      <c r="M73" s="13"/>
      <c r="N73" s="13"/>
      <c r="O73" s="13"/>
      <c r="P73" s="13"/>
    </row>
    <row r="74" spans="3:16" s="4" customFormat="1" x14ac:dyDescent="0.35">
      <c r="C74" s="13"/>
      <c r="D74" s="13"/>
      <c r="E74" s="13"/>
      <c r="F74" s="13"/>
      <c r="G74" s="13"/>
      <c r="H74" s="13"/>
      <c r="I74" s="13"/>
      <c r="J74" s="13"/>
      <c r="K74" s="13"/>
      <c r="L74" s="13"/>
      <c r="M74" s="13"/>
      <c r="N74" s="13"/>
      <c r="O74" s="13"/>
      <c r="P74" s="13"/>
    </row>
    <row r="75" spans="3:16" s="4" customFormat="1" x14ac:dyDescent="0.35">
      <c r="C75" s="13"/>
      <c r="D75" s="13"/>
      <c r="E75" s="13"/>
      <c r="F75" s="13"/>
      <c r="G75" s="13"/>
      <c r="H75" s="13"/>
      <c r="I75" s="13"/>
      <c r="J75" s="13"/>
      <c r="K75" s="13"/>
      <c r="L75" s="13"/>
      <c r="M75" s="13"/>
      <c r="N75" s="13"/>
      <c r="O75" s="13"/>
      <c r="P75" s="13"/>
    </row>
    <row r="76" spans="3:16" s="4" customFormat="1" x14ac:dyDescent="0.35">
      <c r="C76" s="13"/>
      <c r="D76" s="13"/>
      <c r="E76" s="13"/>
      <c r="F76" s="13"/>
      <c r="G76" s="13"/>
      <c r="H76" s="13"/>
      <c r="I76" s="13"/>
      <c r="J76" s="13"/>
      <c r="K76" s="13"/>
      <c r="L76" s="13"/>
      <c r="M76" s="13"/>
      <c r="N76" s="13"/>
      <c r="O76" s="13"/>
      <c r="P76" s="13"/>
    </row>
    <row r="77" spans="3:16" s="4" customFormat="1" x14ac:dyDescent="0.35">
      <c r="C77" s="13"/>
      <c r="D77" s="13"/>
      <c r="E77" s="13"/>
      <c r="F77" s="13"/>
      <c r="G77" s="13"/>
      <c r="H77" s="13"/>
      <c r="I77" s="13"/>
      <c r="J77" s="13"/>
      <c r="K77" s="13"/>
      <c r="L77" s="13"/>
      <c r="M77" s="13"/>
      <c r="N77" s="13"/>
      <c r="O77" s="13"/>
      <c r="P77" s="13"/>
    </row>
    <row r="78" spans="3:16" s="4" customFormat="1" x14ac:dyDescent="0.35">
      <c r="C78" s="13"/>
      <c r="D78" s="13"/>
      <c r="E78" s="13"/>
      <c r="F78" s="13"/>
      <c r="G78" s="13"/>
      <c r="H78" s="13"/>
      <c r="I78" s="13"/>
      <c r="J78" s="13"/>
      <c r="K78" s="13"/>
      <c r="L78" s="13"/>
      <c r="M78" s="13"/>
      <c r="N78" s="13"/>
      <c r="O78" s="13"/>
      <c r="P78" s="13"/>
    </row>
    <row r="79" spans="3:16" s="4" customFormat="1" x14ac:dyDescent="0.35">
      <c r="C79" s="13"/>
      <c r="D79" s="13"/>
      <c r="E79" s="13"/>
      <c r="F79" s="13"/>
      <c r="G79" s="13"/>
      <c r="H79" s="13"/>
      <c r="I79" s="13"/>
      <c r="J79" s="13"/>
      <c r="K79" s="13"/>
      <c r="L79" s="13"/>
      <c r="M79" s="13"/>
      <c r="N79" s="13"/>
      <c r="O79" s="13"/>
      <c r="P79" s="13"/>
    </row>
    <row r="80" spans="3:16" s="4" customFormat="1" x14ac:dyDescent="0.35">
      <c r="C80" s="13"/>
      <c r="D80" s="13"/>
      <c r="E80" s="13"/>
      <c r="F80" s="13"/>
      <c r="G80" s="13"/>
      <c r="H80" s="13"/>
      <c r="I80" s="13"/>
      <c r="J80" s="13"/>
      <c r="K80" s="13"/>
      <c r="L80" s="13"/>
      <c r="M80" s="13"/>
      <c r="N80" s="13"/>
      <c r="O80" s="13"/>
      <c r="P80" s="13"/>
    </row>
    <row r="81" spans="3:16" s="4" customFormat="1" x14ac:dyDescent="0.35">
      <c r="C81" s="13"/>
      <c r="D81" s="13"/>
      <c r="E81" s="13"/>
      <c r="F81" s="13"/>
      <c r="G81" s="13"/>
      <c r="H81" s="13"/>
      <c r="I81" s="13"/>
      <c r="J81" s="13"/>
      <c r="K81" s="13"/>
      <c r="L81" s="13"/>
      <c r="M81" s="13"/>
      <c r="N81" s="13"/>
      <c r="O81" s="13"/>
      <c r="P81" s="13"/>
    </row>
    <row r="82" spans="3:16" s="4" customFormat="1" x14ac:dyDescent="0.35">
      <c r="C82" s="13"/>
      <c r="D82" s="13"/>
      <c r="E82" s="13"/>
      <c r="F82" s="13"/>
      <c r="G82" s="13"/>
      <c r="H82" s="13"/>
      <c r="I82" s="13"/>
      <c r="J82" s="13"/>
      <c r="K82" s="13"/>
      <c r="L82" s="13"/>
      <c r="M82" s="13"/>
      <c r="N82" s="13"/>
      <c r="O82" s="13"/>
      <c r="P82" s="13"/>
    </row>
    <row r="83" spans="3:16" s="4" customFormat="1" x14ac:dyDescent="0.35">
      <c r="C83" s="13"/>
      <c r="D83" s="13"/>
      <c r="E83" s="13"/>
      <c r="F83" s="13"/>
      <c r="G83" s="13"/>
      <c r="H83" s="13"/>
      <c r="I83" s="13"/>
      <c r="J83" s="13"/>
      <c r="K83" s="13"/>
      <c r="L83" s="13"/>
      <c r="M83" s="13"/>
      <c r="N83" s="13"/>
      <c r="O83" s="13"/>
      <c r="P83" s="13"/>
    </row>
    <row r="84" spans="3:16" s="4" customFormat="1" x14ac:dyDescent="0.35">
      <c r="C84" s="13"/>
      <c r="D84" s="13"/>
      <c r="E84" s="13"/>
      <c r="F84" s="13"/>
      <c r="G84" s="13"/>
      <c r="H84" s="13"/>
      <c r="I84" s="13"/>
      <c r="J84" s="13"/>
      <c r="K84" s="13"/>
      <c r="L84" s="13"/>
      <c r="M84" s="13"/>
      <c r="N84" s="13"/>
      <c r="O84" s="13"/>
      <c r="P84" s="13"/>
    </row>
    <row r="85" spans="3:16" s="4" customFormat="1" x14ac:dyDescent="0.35">
      <c r="C85" s="13"/>
      <c r="D85" s="13"/>
      <c r="E85" s="13"/>
      <c r="F85" s="13"/>
      <c r="G85" s="13"/>
      <c r="H85" s="13"/>
      <c r="I85" s="13"/>
      <c r="J85" s="13"/>
      <c r="K85" s="13"/>
      <c r="L85" s="13"/>
      <c r="M85" s="13"/>
      <c r="N85" s="13"/>
      <c r="O85" s="13"/>
      <c r="P85" s="13"/>
    </row>
    <row r="86" spans="3:16" s="4" customFormat="1" x14ac:dyDescent="0.35">
      <c r="C86" s="13"/>
      <c r="D86" s="13"/>
      <c r="E86" s="13"/>
      <c r="F86" s="13"/>
      <c r="G86" s="13"/>
      <c r="H86" s="13"/>
      <c r="I86" s="13"/>
      <c r="J86" s="13"/>
      <c r="K86" s="13"/>
      <c r="L86" s="13"/>
      <c r="M86" s="13"/>
      <c r="N86" s="13"/>
      <c r="O86" s="13"/>
      <c r="P86" s="13"/>
    </row>
    <row r="87" spans="3:16" s="4" customFormat="1" x14ac:dyDescent="0.35">
      <c r="C87" s="13"/>
      <c r="D87" s="13"/>
      <c r="E87" s="13"/>
      <c r="F87" s="13"/>
      <c r="G87" s="13"/>
      <c r="H87" s="13"/>
      <c r="I87" s="13"/>
      <c r="J87" s="13"/>
      <c r="K87" s="13"/>
      <c r="L87" s="13"/>
      <c r="M87" s="13"/>
      <c r="N87" s="13"/>
      <c r="O87" s="13"/>
      <c r="P87" s="13"/>
    </row>
    <row r="88" spans="3:16" s="4" customFormat="1" x14ac:dyDescent="0.35">
      <c r="C88" s="13"/>
      <c r="D88" s="13"/>
      <c r="E88" s="13"/>
      <c r="F88" s="13"/>
      <c r="G88" s="13"/>
      <c r="H88" s="13"/>
      <c r="I88" s="13"/>
      <c r="J88" s="13"/>
      <c r="K88" s="13"/>
      <c r="L88" s="13"/>
      <c r="M88" s="13"/>
      <c r="N88" s="13"/>
      <c r="O88" s="13"/>
      <c r="P88" s="13"/>
    </row>
    <row r="89" spans="3:16" s="4" customFormat="1" x14ac:dyDescent="0.35">
      <c r="C89" s="13"/>
      <c r="D89" s="13"/>
      <c r="E89" s="13"/>
      <c r="F89" s="13"/>
      <c r="G89" s="13"/>
      <c r="H89" s="13"/>
      <c r="I89" s="13"/>
      <c r="J89" s="13"/>
      <c r="K89" s="13"/>
      <c r="L89" s="13"/>
      <c r="M89" s="13"/>
      <c r="N89" s="13"/>
      <c r="O89" s="13"/>
      <c r="P89" s="13"/>
    </row>
    <row r="90" spans="3:16" s="4" customFormat="1" x14ac:dyDescent="0.35">
      <c r="C90" s="13"/>
      <c r="D90" s="13"/>
      <c r="E90" s="13"/>
      <c r="F90" s="13"/>
      <c r="G90" s="13"/>
      <c r="H90" s="13"/>
      <c r="I90" s="13"/>
      <c r="J90" s="13"/>
      <c r="K90" s="13"/>
      <c r="L90" s="13"/>
      <c r="M90" s="13"/>
      <c r="N90" s="13"/>
      <c r="O90" s="13"/>
      <c r="P90" s="13"/>
    </row>
    <row r="91" spans="3:16" s="4" customFormat="1" x14ac:dyDescent="0.35">
      <c r="C91" s="13"/>
      <c r="D91" s="13"/>
      <c r="E91" s="13"/>
      <c r="F91" s="13"/>
      <c r="G91" s="13"/>
      <c r="H91" s="13"/>
      <c r="I91" s="13"/>
      <c r="J91" s="13"/>
      <c r="K91" s="13"/>
      <c r="L91" s="13"/>
      <c r="M91" s="13"/>
      <c r="N91" s="13"/>
      <c r="O91" s="13"/>
      <c r="P91" s="13"/>
    </row>
    <row r="92" spans="3:16" s="4" customFormat="1" x14ac:dyDescent="0.35">
      <c r="C92" s="13"/>
      <c r="D92" s="13"/>
      <c r="E92" s="13"/>
      <c r="F92" s="13"/>
      <c r="G92" s="13"/>
      <c r="H92" s="13"/>
      <c r="I92" s="13"/>
      <c r="J92" s="13"/>
      <c r="K92" s="13"/>
      <c r="L92" s="13"/>
      <c r="M92" s="13"/>
      <c r="N92" s="13"/>
      <c r="O92" s="13"/>
      <c r="P92" s="13"/>
    </row>
    <row r="93" spans="3:16" s="4" customFormat="1" x14ac:dyDescent="0.35">
      <c r="C93" s="13"/>
      <c r="D93" s="13"/>
      <c r="E93" s="13"/>
      <c r="F93" s="13"/>
      <c r="G93" s="13"/>
      <c r="H93" s="13"/>
      <c r="I93" s="13"/>
      <c r="J93" s="13"/>
      <c r="K93" s="13"/>
      <c r="L93" s="13"/>
      <c r="M93" s="13"/>
      <c r="N93" s="13"/>
      <c r="O93" s="13"/>
      <c r="P93" s="13"/>
    </row>
    <row r="94" spans="3:16" s="4" customFormat="1" x14ac:dyDescent="0.35">
      <c r="C94" s="13"/>
      <c r="D94" s="13"/>
      <c r="E94" s="13"/>
      <c r="F94" s="13"/>
      <c r="G94" s="13"/>
      <c r="H94" s="13"/>
      <c r="I94" s="13"/>
      <c r="J94" s="13"/>
      <c r="K94" s="13"/>
      <c r="L94" s="13"/>
      <c r="M94" s="13"/>
      <c r="N94" s="13"/>
      <c r="O94" s="13"/>
      <c r="P94" s="13"/>
    </row>
    <row r="95" spans="3:16" s="4" customFormat="1" x14ac:dyDescent="0.35">
      <c r="C95" s="13"/>
      <c r="D95" s="13"/>
      <c r="E95" s="13"/>
      <c r="F95" s="13"/>
      <c r="G95" s="13"/>
      <c r="H95" s="13"/>
      <c r="I95" s="13"/>
      <c r="J95" s="13"/>
      <c r="K95" s="13"/>
      <c r="L95" s="13"/>
      <c r="M95" s="13"/>
      <c r="N95" s="13"/>
      <c r="O95" s="13"/>
      <c r="P95" s="1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5"/>
  <sheetViews>
    <sheetView workbookViewId="0">
      <pane xSplit="2" ySplit="3" topLeftCell="O13" activePane="bottomRight" state="frozen"/>
      <selection pane="topRight" activeCell="C1" sqref="C1"/>
      <selection pane="bottomLeft" activeCell="A4" sqref="A4"/>
      <selection pane="bottomRight" activeCell="G17" sqref="G17"/>
    </sheetView>
  </sheetViews>
  <sheetFormatPr defaultColWidth="9.1796875" defaultRowHeight="14.5" x14ac:dyDescent="0.35"/>
  <cols>
    <col min="1" max="2" width="9.1796875" style="2"/>
    <col min="3" max="3" width="14.54296875" style="22" customWidth="1"/>
    <col min="4" max="7" width="9.1796875" style="22"/>
    <col min="8" max="8" width="14.7265625" style="22" bestFit="1" customWidth="1"/>
    <col min="9" max="9" width="20.54296875" style="22" bestFit="1" customWidth="1"/>
    <col min="10" max="10" width="9.1796875" style="22"/>
    <col min="11" max="11" width="10.54296875" style="22" bestFit="1" customWidth="1"/>
    <col min="12" max="14" width="9.1796875" style="22"/>
    <col min="15" max="16" width="10.54296875" style="22" bestFit="1" customWidth="1"/>
    <col min="17" max="16384" width="9.1796875" style="2"/>
  </cols>
  <sheetData>
    <row r="1" spans="1:16" s="3" customFormat="1" ht="26" x14ac:dyDescent="0.6">
      <c r="A1" s="3" t="s">
        <v>4</v>
      </c>
      <c r="C1" s="12"/>
      <c r="D1" s="12"/>
      <c r="E1" s="12"/>
      <c r="F1" s="12"/>
      <c r="G1" s="12"/>
      <c r="H1" s="12"/>
      <c r="I1" s="12"/>
      <c r="J1" s="12"/>
      <c r="K1" s="12"/>
      <c r="L1" s="12"/>
      <c r="M1" s="12"/>
      <c r="N1" s="12"/>
      <c r="O1" s="12"/>
      <c r="P1" s="12"/>
    </row>
    <row r="2" spans="1:16" s="4" customFormat="1" x14ac:dyDescent="0.35">
      <c r="A2" s="4" t="s">
        <v>33</v>
      </c>
      <c r="C2" s="13"/>
      <c r="D2" s="13"/>
      <c r="E2" s="13"/>
      <c r="F2" s="13"/>
      <c r="G2" s="13"/>
      <c r="H2" s="13"/>
      <c r="I2" s="13"/>
      <c r="J2" s="13"/>
      <c r="K2" s="13"/>
      <c r="L2" s="13"/>
      <c r="M2" s="13"/>
      <c r="N2" s="13"/>
      <c r="O2" s="13"/>
      <c r="P2" s="13"/>
    </row>
    <row r="3" spans="1:16" s="11" customFormat="1" ht="43.5" x14ac:dyDescent="0.35">
      <c r="C3" s="14" t="s">
        <v>0</v>
      </c>
      <c r="D3" s="14" t="s">
        <v>1</v>
      </c>
      <c r="E3" s="14" t="s">
        <v>2</v>
      </c>
      <c r="F3" s="14" t="s">
        <v>18</v>
      </c>
      <c r="G3" s="14" t="s">
        <v>3</v>
      </c>
      <c r="H3" s="14" t="s">
        <v>19</v>
      </c>
      <c r="I3" s="14" t="s">
        <v>20</v>
      </c>
      <c r="J3" s="14"/>
      <c r="K3" s="14" t="s">
        <v>16</v>
      </c>
      <c r="L3" s="14"/>
      <c r="M3" s="14"/>
      <c r="N3" s="14"/>
      <c r="O3" s="14" t="s">
        <v>0</v>
      </c>
      <c r="P3" s="14" t="s">
        <v>6</v>
      </c>
    </row>
    <row r="4" spans="1:16" s="4" customFormat="1" x14ac:dyDescent="0.35">
      <c r="B4" s="1">
        <v>1987</v>
      </c>
      <c r="C4" s="16">
        <v>2012.372327836214</v>
      </c>
      <c r="D4" s="5">
        <v>10.792773666648044</v>
      </c>
      <c r="E4" s="6">
        <v>10.792773666648044</v>
      </c>
      <c r="F4" s="6">
        <v>0</v>
      </c>
      <c r="G4" s="17">
        <f t="shared" ref="G4:G33" si="0">C4/(C4-H4)</f>
        <v>1.0053921282539908</v>
      </c>
      <c r="H4" s="6">
        <f>D4</f>
        <v>10.792773666648044</v>
      </c>
      <c r="I4" s="17">
        <f>G5*G6*G7*G8*G9*G10*G11*G12*G13*G14*G15*G16*G17*G18*G19*G20*G21*G22*G23*G24*G25*G26*G27*G28*G29*G30*G31*G32*G33*G34*G35</f>
        <v>1.0873764962477588</v>
      </c>
      <c r="J4" s="13"/>
      <c r="K4" s="6">
        <f>C4*I4</f>
        <v>2188.2063709884887</v>
      </c>
      <c r="L4" s="13"/>
      <c r="M4" s="13"/>
      <c r="N4" s="13"/>
      <c r="O4" s="18">
        <f>C4/1000</f>
        <v>2.0123723278362142</v>
      </c>
      <c r="P4" s="18">
        <f>K4/1000</f>
        <v>2.1882063709884889</v>
      </c>
    </row>
    <row r="5" spans="1:16" s="4" customFormat="1" x14ac:dyDescent="0.35">
      <c r="B5" s="1">
        <v>1988</v>
      </c>
      <c r="C5" s="16">
        <v>2291.9026263262413</v>
      </c>
      <c r="D5" s="5">
        <v>21.585547333296088</v>
      </c>
      <c r="E5" s="6">
        <v>21.585547333296088</v>
      </c>
      <c r="F5" s="6">
        <v>0</v>
      </c>
      <c r="G5" s="17">
        <f t="shared" si="0"/>
        <v>1.0095077236272525</v>
      </c>
      <c r="H5" s="6">
        <f t="shared" ref="H5:H34" si="1">D5+(E4-D4)+F5</f>
        <v>21.585547333296088</v>
      </c>
      <c r="I5" s="17">
        <f>G6*G7*G8*G9*G10*G11*G12*G13*G14*G15*G16*G17*G18*G19*G20*G21*G22*G23*G24*G25*G26*G27*G28*G29*G30*G31*G32*G33*G34*G35</f>
        <v>1.0771353906443795</v>
      </c>
      <c r="J5" s="13"/>
      <c r="K5" s="6">
        <f t="shared" ref="K5:K35" si="2">C5*I5</f>
        <v>2468.6894307267953</v>
      </c>
      <c r="L5" s="13"/>
      <c r="M5" s="13"/>
      <c r="N5" s="13"/>
      <c r="O5" s="18">
        <f t="shared" ref="O5:O35" si="3">C5/1000</f>
        <v>2.2919026263262414</v>
      </c>
      <c r="P5" s="18">
        <f t="shared" ref="P5:P35" si="4">K5/1000</f>
        <v>2.4686894307267955</v>
      </c>
    </row>
    <row r="6" spans="1:16" s="4" customFormat="1" x14ac:dyDescent="0.35">
      <c r="B6" s="1">
        <v>1989</v>
      </c>
      <c r="C6" s="16">
        <v>2466.651599108136</v>
      </c>
      <c r="D6" s="5">
        <v>-0.38092142352875447</v>
      </c>
      <c r="E6" s="6">
        <v>-0.38092142352875447</v>
      </c>
      <c r="F6" s="6">
        <v>0</v>
      </c>
      <c r="G6" s="17">
        <f t="shared" si="0"/>
        <v>0.99984559529703854</v>
      </c>
      <c r="H6" s="6">
        <f t="shared" si="1"/>
        <v>-0.38092142352875447</v>
      </c>
      <c r="I6" s="17">
        <f>G7*G8*G9*G10*G11*G12*G13*G14*G15*G16*G17*G18*G19*G20*G21*G22*G23*G24*G25*G26*G27*G28*G29*G30*G31*G32*G33*G34*G35</f>
        <v>1.0773017310981692</v>
      </c>
      <c r="J6" s="13"/>
      <c r="K6" s="6">
        <f t="shared" si="2"/>
        <v>2657.3280377352621</v>
      </c>
      <c r="L6" s="13"/>
      <c r="M6" s="13"/>
      <c r="N6" s="13"/>
      <c r="O6" s="18">
        <f t="shared" si="3"/>
        <v>2.4666515991081361</v>
      </c>
      <c r="P6" s="18">
        <f t="shared" si="4"/>
        <v>2.6573280377352622</v>
      </c>
    </row>
    <row r="7" spans="1:16" s="4" customFormat="1" x14ac:dyDescent="0.35">
      <c r="B7" s="1">
        <v>1990</v>
      </c>
      <c r="C7" s="16">
        <v>2512.9380000000001</v>
      </c>
      <c r="D7" s="5">
        <v>-86.342189333184351</v>
      </c>
      <c r="E7" s="6">
        <v>-86.342189333184351</v>
      </c>
      <c r="F7" s="6">
        <v>0</v>
      </c>
      <c r="G7" s="17">
        <f t="shared" si="0"/>
        <v>0.9667822693038205</v>
      </c>
      <c r="H7" s="6">
        <f t="shared" si="1"/>
        <v>-86.342189333184351</v>
      </c>
      <c r="I7" s="17">
        <f>G8*G9*G10*G11*G12*G13*G14*G15*G16*G17*G18*G19*G20*G21*G22*G23*G24*G25*G26*G27*G28*G29*G30*G31*G32*G33*G34*G35</f>
        <v>1.1143168066931288</v>
      </c>
      <c r="J7" s="13"/>
      <c r="K7" s="6">
        <f t="shared" si="2"/>
        <v>2800.2090475778177</v>
      </c>
      <c r="L7" s="13"/>
      <c r="M7" s="13"/>
      <c r="N7" s="13"/>
      <c r="O7" s="18">
        <f t="shared" si="3"/>
        <v>2.5129380000000001</v>
      </c>
      <c r="P7" s="18">
        <f t="shared" si="4"/>
        <v>2.8002090475778179</v>
      </c>
    </row>
    <row r="8" spans="1:16" s="4" customFormat="1" x14ac:dyDescent="0.35">
      <c r="B8" s="1">
        <v>1991</v>
      </c>
      <c r="C8" s="16">
        <v>2551.5619999999999</v>
      </c>
      <c r="D8" s="5">
        <v>-46.980308901879717</v>
      </c>
      <c r="E8" s="6">
        <v>-46.980308901879717</v>
      </c>
      <c r="F8" s="6">
        <v>0</v>
      </c>
      <c r="G8" s="17">
        <f t="shared" si="0"/>
        <v>0.98192051415097681</v>
      </c>
      <c r="H8" s="6">
        <f t="shared" si="1"/>
        <v>-46.980308901879717</v>
      </c>
      <c r="I8" s="17">
        <f>G9*G10*G11*G12*G13*G14*G15*G16*G17*G18*G19*G20*G21*G22*G23*G24*G25*G26*G27*G28*G29*G30*G31*G32*G33*G34*G35</f>
        <v>1.1348340223410331</v>
      </c>
      <c r="J8" s="13"/>
      <c r="K8" s="6">
        <f t="shared" si="2"/>
        <v>2895.5993677125311</v>
      </c>
      <c r="L8" s="13"/>
      <c r="M8" s="13"/>
      <c r="N8" s="13"/>
      <c r="O8" s="18">
        <f t="shared" si="3"/>
        <v>2.5515620000000001</v>
      </c>
      <c r="P8" s="18">
        <f t="shared" si="4"/>
        <v>2.8955993677125313</v>
      </c>
    </row>
    <row r="9" spans="1:16" s="4" customFormat="1" x14ac:dyDescent="0.35">
      <c r="B9" s="1">
        <v>1992</v>
      </c>
      <c r="C9" s="16">
        <v>2763.71</v>
      </c>
      <c r="D9" s="5">
        <v>71.359280007720002</v>
      </c>
      <c r="E9" s="6">
        <v>71.359280007720002</v>
      </c>
      <c r="F9" s="6">
        <v>0</v>
      </c>
      <c r="G9" s="17">
        <f t="shared" si="0"/>
        <v>1.0265044518449382</v>
      </c>
      <c r="H9" s="6">
        <f t="shared" si="1"/>
        <v>71.359280007720002</v>
      </c>
      <c r="I9" s="17">
        <f>G10*G11*G12*G13*G14*G15*G16*G17*G18*G19*G20*G21*G22*G23*G24*G25*G26*G27*G28*G29*G30*G31*G32*G33*G34*G35</f>
        <v>1.1055324897046419</v>
      </c>
      <c r="J9" s="13"/>
      <c r="K9" s="6">
        <f t="shared" si="2"/>
        <v>3055.3711971216158</v>
      </c>
      <c r="L9" s="13"/>
      <c r="M9" s="13"/>
      <c r="N9" s="13"/>
      <c r="O9" s="18">
        <f t="shared" si="3"/>
        <v>2.7637100000000001</v>
      </c>
      <c r="P9" s="18">
        <f t="shared" si="4"/>
        <v>3.0553711971216155</v>
      </c>
    </row>
    <row r="10" spans="1:16" s="4" customFormat="1" x14ac:dyDescent="0.35">
      <c r="B10" s="1">
        <v>1993</v>
      </c>
      <c r="C10" s="16">
        <v>2960.82</v>
      </c>
      <c r="D10" s="5">
        <v>90.024429760628976</v>
      </c>
      <c r="E10" s="6">
        <v>90.024429760628976</v>
      </c>
      <c r="F10" s="6">
        <v>0</v>
      </c>
      <c r="G10" s="17">
        <f t="shared" si="0"/>
        <v>1.0313587044280978</v>
      </c>
      <c r="H10" s="6">
        <f t="shared" si="1"/>
        <v>90.024429760628976</v>
      </c>
      <c r="I10" s="17">
        <f>G11*G12*G13*G14*G15*G16*G17*G18*G19*G20*G21*G22*G23*G24*G25*G26*G27*G28*G29*G30*G31*G32*G33*G34*G35</f>
        <v>1.0719185138575762</v>
      </c>
      <c r="J10" s="13"/>
      <c r="K10" s="6">
        <f t="shared" si="2"/>
        <v>3173.7577741997889</v>
      </c>
      <c r="L10" s="13"/>
      <c r="M10" s="13"/>
      <c r="N10" s="13"/>
      <c r="O10" s="18">
        <f t="shared" si="3"/>
        <v>2.96082</v>
      </c>
      <c r="P10" s="18">
        <f t="shared" si="4"/>
        <v>3.1737577741997889</v>
      </c>
    </row>
    <row r="11" spans="1:16" s="4" customFormat="1" x14ac:dyDescent="0.35">
      <c r="B11" s="1">
        <v>1994</v>
      </c>
      <c r="C11" s="16">
        <v>3304.8739999999998</v>
      </c>
      <c r="D11" s="5">
        <v>-8.3167844137111384</v>
      </c>
      <c r="E11" s="6">
        <v>-9.9674439156690742</v>
      </c>
      <c r="F11" s="23">
        <v>0</v>
      </c>
      <c r="G11" s="17">
        <f t="shared" si="0"/>
        <v>0.99748979610445743</v>
      </c>
      <c r="H11" s="6">
        <f t="shared" si="1"/>
        <v>-8.3167844137111384</v>
      </c>
      <c r="I11" s="17">
        <f>G12*G13*G14*G15*G16*G17*G18*G19*G20*G21*G22*G23*G24*G25*G26*G27*G28*G29*G30*G31*G32*G33*G34*G35</f>
        <v>1.0746160191751231</v>
      </c>
      <c r="J11" s="13"/>
      <c r="K11" s="6">
        <f t="shared" si="2"/>
        <v>3551.4705417553655</v>
      </c>
      <c r="L11" s="13"/>
      <c r="M11" s="13"/>
      <c r="N11" s="13"/>
      <c r="O11" s="18">
        <f t="shared" si="3"/>
        <v>3.3048739999999999</v>
      </c>
      <c r="P11" s="18">
        <f t="shared" si="4"/>
        <v>3.5514705417553656</v>
      </c>
    </row>
    <row r="12" spans="1:16" s="4" customFormat="1" x14ac:dyDescent="0.35">
      <c r="B12" s="1">
        <v>1995</v>
      </c>
      <c r="C12" s="16">
        <v>3668.8</v>
      </c>
      <c r="D12" s="5">
        <v>0</v>
      </c>
      <c r="E12" s="6">
        <v>0</v>
      </c>
      <c r="F12" s="23">
        <v>0</v>
      </c>
      <c r="G12" s="17">
        <f t="shared" si="0"/>
        <v>0.99955028424161363</v>
      </c>
      <c r="H12" s="6">
        <f t="shared" si="1"/>
        <v>-1.6506595019579358</v>
      </c>
      <c r="I12" s="17">
        <f>G13*G14*G15*G16*G17*G18*G19*G20*G21*G22*G23*G24*G25*G26*G27*G28*G29*G30*G31*G32*G33*G34*G35</f>
        <v>1.0750995083658677</v>
      </c>
      <c r="J12" s="13"/>
      <c r="K12" s="6">
        <f t="shared" si="2"/>
        <v>3944.3250762926955</v>
      </c>
      <c r="L12" s="13"/>
      <c r="M12" s="13"/>
      <c r="N12" s="13"/>
      <c r="O12" s="18">
        <f t="shared" si="3"/>
        <v>3.6688000000000001</v>
      </c>
      <c r="P12" s="18">
        <f t="shared" si="4"/>
        <v>3.9443250762926954</v>
      </c>
    </row>
    <row r="13" spans="1:16" s="4" customFormat="1" x14ac:dyDescent="0.35">
      <c r="B13" s="1">
        <v>1996</v>
      </c>
      <c r="C13" s="16">
        <v>3942.645</v>
      </c>
      <c r="D13" s="5">
        <v>-8.189810605868221</v>
      </c>
      <c r="E13" s="6">
        <v>-11.618103417627012</v>
      </c>
      <c r="F13" s="23">
        <v>0</v>
      </c>
      <c r="G13" s="17">
        <f t="shared" si="0"/>
        <v>0.99792706832898126</v>
      </c>
      <c r="H13" s="6">
        <f t="shared" si="1"/>
        <v>-8.189810605868221</v>
      </c>
      <c r="I13" s="17">
        <f>G14*G15*G16*G17*G18*G19*G20*G21*G22*G23*G24*G25*G26*G27*G28*G29*G30*G31*G32*G33*G34*G35</f>
        <v>1.0773327455343111</v>
      </c>
      <c r="J13" s="13"/>
      <c r="K13" s="6">
        <f t="shared" si="2"/>
        <v>4247.5405625171243</v>
      </c>
      <c r="L13" s="13"/>
      <c r="M13" s="13"/>
      <c r="N13" s="13"/>
      <c r="O13" s="18">
        <f t="shared" si="3"/>
        <v>3.9426450000000002</v>
      </c>
      <c r="P13" s="18">
        <f t="shared" si="4"/>
        <v>4.2475405625171243</v>
      </c>
    </row>
    <row r="14" spans="1:16" s="4" customFormat="1" x14ac:dyDescent="0.35">
      <c r="B14" s="1">
        <v>1997</v>
      </c>
      <c r="C14" s="16">
        <v>4720.83</v>
      </c>
      <c r="D14" s="5">
        <v>-11.808564129391389</v>
      </c>
      <c r="E14" s="6">
        <v>17.903306905851458</v>
      </c>
      <c r="F14" s="23">
        <v>0</v>
      </c>
      <c r="G14" s="17">
        <f t="shared" si="0"/>
        <v>0.99678280366358873</v>
      </c>
      <c r="H14" s="6">
        <f t="shared" si="1"/>
        <v>-15.23685694115018</v>
      </c>
      <c r="I14" s="17">
        <f>G15*G16*G17*G18*G19*G20*G21*G22*G23*G24*G25*G26*G27*G28*G29*G30*G31*G32*G33*G34*G35</f>
        <v>1.0808099232597796</v>
      </c>
      <c r="J14" s="13"/>
      <c r="K14" s="6">
        <f t="shared" si="2"/>
        <v>5102.3199100224656</v>
      </c>
      <c r="L14" s="13"/>
      <c r="M14" s="13"/>
      <c r="N14" s="13"/>
      <c r="O14" s="18">
        <f t="shared" si="3"/>
        <v>4.7208300000000003</v>
      </c>
      <c r="P14" s="18">
        <f t="shared" si="4"/>
        <v>5.1023199100224659</v>
      </c>
    </row>
    <row r="15" spans="1:16" s="4" customFormat="1" x14ac:dyDescent="0.35">
      <c r="B15" s="1">
        <v>1998</v>
      </c>
      <c r="C15" s="16">
        <v>5421.5150000000003</v>
      </c>
      <c r="D15" s="5">
        <v>-6.7296118156746623</v>
      </c>
      <c r="E15" s="6">
        <v>-10.157904627433453</v>
      </c>
      <c r="F15" s="23">
        <v>0</v>
      </c>
      <c r="G15" s="17">
        <f t="shared" si="0"/>
        <v>1.0042571306544017</v>
      </c>
      <c r="H15" s="6">
        <f t="shared" si="1"/>
        <v>22.982259219568185</v>
      </c>
      <c r="I15" s="17">
        <f>G16*G17*G18*G19*G20*G21*G22*G23*G24*G25*G26*G27*G28*G29*G30*G31*G32*G33*G34*G35</f>
        <v>1.0762282788626993</v>
      </c>
      <c r="J15" s="13"/>
      <c r="K15" s="6">
        <f t="shared" si="2"/>
        <v>5834.7877572783082</v>
      </c>
      <c r="L15" s="13"/>
      <c r="M15" s="13"/>
      <c r="N15" s="13"/>
      <c r="O15" s="18">
        <f t="shared" si="3"/>
        <v>5.4215150000000003</v>
      </c>
      <c r="P15" s="18">
        <f t="shared" si="4"/>
        <v>5.834787757278308</v>
      </c>
    </row>
    <row r="16" spans="1:16" s="4" customFormat="1" x14ac:dyDescent="0.35">
      <c r="B16" s="1">
        <v>1999</v>
      </c>
      <c r="C16" s="16">
        <v>6194.1390000000001</v>
      </c>
      <c r="D16" s="5">
        <v>-9.1421141646901081</v>
      </c>
      <c r="E16" s="6">
        <v>-13.713171247035161</v>
      </c>
      <c r="F16" s="23">
        <v>0</v>
      </c>
      <c r="G16" s="17">
        <f>C16/(C16-H16)</f>
        <v>0.99797470670008825</v>
      </c>
      <c r="H16" s="6">
        <f t="shared" si="1"/>
        <v>-12.570406976448899</v>
      </c>
      <c r="I16" s="17">
        <f>G17*G18*G19*G20*G21*G22*G23*G24*G25*G26*G27*G28*G29*G30*G31*G32*G33*G34*G35</f>
        <v>1.0784123802309231</v>
      </c>
      <c r="J16" s="13"/>
      <c r="K16" s="6">
        <f t="shared" si="2"/>
        <v>6679.8361824711901</v>
      </c>
      <c r="L16" s="13"/>
      <c r="M16" s="13"/>
      <c r="N16" s="13"/>
      <c r="O16" s="18">
        <f t="shared" si="3"/>
        <v>6.1941389999999998</v>
      </c>
      <c r="P16" s="18">
        <f t="shared" si="4"/>
        <v>6.67983618247119</v>
      </c>
    </row>
    <row r="17" spans="1:16" s="4" customFormat="1" x14ac:dyDescent="0.35">
      <c r="B17" s="1">
        <v>2000</v>
      </c>
      <c r="C17" s="16">
        <v>7470.2110000000002</v>
      </c>
      <c r="D17" s="5">
        <v>-4.571057082345054</v>
      </c>
      <c r="E17" s="6">
        <v>-6.7296118156746623</v>
      </c>
      <c r="F17" s="23">
        <v>0</v>
      </c>
      <c r="G17" s="17">
        <f t="shared" si="0"/>
        <v>0.99877768651577958</v>
      </c>
      <c r="H17" s="6">
        <f t="shared" si="1"/>
        <v>-9.1421141646901063</v>
      </c>
      <c r="I17" s="17">
        <f>G18*G19*G20*G21*G22*G23*G24*G25*G26*G27*G28*G29*G30*G31*G32*G33*G34*G35</f>
        <v>1.079732151398924</v>
      </c>
      <c r="J17" s="13"/>
      <c r="K17" s="6">
        <f t="shared" si="2"/>
        <v>8065.8269944339072</v>
      </c>
      <c r="L17" s="13"/>
      <c r="M17" s="13"/>
      <c r="N17" s="13"/>
      <c r="O17" s="18">
        <f t="shared" si="3"/>
        <v>7.4702109999999999</v>
      </c>
      <c r="P17" s="18">
        <f t="shared" si="4"/>
        <v>8.0658269944339072</v>
      </c>
    </row>
    <row r="18" spans="1:16" s="4" customFormat="1" x14ac:dyDescent="0.35">
      <c r="B18" s="1">
        <v>2001</v>
      </c>
      <c r="C18" s="16">
        <v>7920.4610000000002</v>
      </c>
      <c r="D18" s="5">
        <v>-204.87223895454844</v>
      </c>
      <c r="E18" s="6">
        <v>-246.11333174192828</v>
      </c>
      <c r="F18" s="23">
        <v>0</v>
      </c>
      <c r="G18" s="17">
        <f t="shared" si="0"/>
        <v>0.97452709901858459</v>
      </c>
      <c r="H18" s="6">
        <f t="shared" si="1"/>
        <v>-207.03079368787803</v>
      </c>
      <c r="I18" s="17">
        <f>G19*G20*G21*G22*G23*G24*G25*G26*G27*G28*G29*G30*G31*G32*G33*G34*G35</f>
        <v>1.1079549788674821</v>
      </c>
      <c r="J18" s="13"/>
      <c r="K18" s="6">
        <f t="shared" si="2"/>
        <v>8775.5141998757153</v>
      </c>
      <c r="L18" s="13"/>
      <c r="M18" s="13"/>
      <c r="N18" s="13"/>
      <c r="O18" s="18">
        <f t="shared" si="3"/>
        <v>7.9204610000000004</v>
      </c>
      <c r="P18" s="18">
        <f t="shared" si="4"/>
        <v>8.7755141998757153</v>
      </c>
    </row>
    <row r="19" spans="1:16" s="4" customFormat="1" x14ac:dyDescent="0.35">
      <c r="B19" s="1">
        <v>2002</v>
      </c>
      <c r="C19" s="16">
        <v>8884.902</v>
      </c>
      <c r="D19" s="5">
        <v>194</v>
      </c>
      <c r="E19" s="6">
        <v>290</v>
      </c>
      <c r="F19" s="23">
        <v>0</v>
      </c>
      <c r="G19" s="17">
        <f t="shared" si="0"/>
        <v>1.0174938621125891</v>
      </c>
      <c r="H19" s="6">
        <f t="shared" si="1"/>
        <v>152.75890721262016</v>
      </c>
      <c r="I19" s="17">
        <f>G20*G21*G22*G23*G24*G25*G26*G27*G28*G29*G30*G31*G32*G33*G34*G35</f>
        <v>1.0889058107604417</v>
      </c>
      <c r="J19" s="13"/>
      <c r="K19" s="6">
        <f t="shared" si="2"/>
        <v>9674.8214158370702</v>
      </c>
      <c r="L19" s="13"/>
      <c r="M19" s="13"/>
      <c r="N19" s="13"/>
      <c r="O19" s="18">
        <f t="shared" si="3"/>
        <v>8.8849020000000003</v>
      </c>
      <c r="P19" s="18">
        <f t="shared" si="4"/>
        <v>9.6748214158370693</v>
      </c>
    </row>
    <row r="20" spans="1:16" s="4" customFormat="1" x14ac:dyDescent="0.35">
      <c r="B20" s="1">
        <v>2003</v>
      </c>
      <c r="C20" s="16">
        <v>9720.5439999999999</v>
      </c>
      <c r="D20" s="5">
        <v>187</v>
      </c>
      <c r="E20" s="6">
        <v>224.49999999999997</v>
      </c>
      <c r="F20" s="23">
        <v>0</v>
      </c>
      <c r="G20" s="17">
        <f t="shared" si="0"/>
        <v>1.0299866151617412</v>
      </c>
      <c r="H20" s="6">
        <f t="shared" si="1"/>
        <v>283</v>
      </c>
      <c r="I20" s="17">
        <f>G21*G22*G23*G24*G25*G26*G27*G28*G29*G30*G31*G32*G33*G34*G35</f>
        <v>1.0572038458863355</v>
      </c>
      <c r="J20" s="13"/>
      <c r="K20" s="6">
        <f t="shared" si="2"/>
        <v>10276.596500907344</v>
      </c>
      <c r="L20" s="13"/>
      <c r="M20" s="13"/>
      <c r="N20" s="13"/>
      <c r="O20" s="18">
        <f t="shared" si="3"/>
        <v>9.7205440000000003</v>
      </c>
      <c r="P20" s="18">
        <f t="shared" si="4"/>
        <v>10.276596500907344</v>
      </c>
    </row>
    <row r="21" spans="1:16" s="4" customFormat="1" x14ac:dyDescent="0.35">
      <c r="B21" s="1">
        <v>2004</v>
      </c>
      <c r="C21" s="16">
        <v>10693.290999999999</v>
      </c>
      <c r="D21" s="5">
        <v>-3.15</v>
      </c>
      <c r="E21" s="6">
        <v>-3.78</v>
      </c>
      <c r="F21" s="23">
        <v>0</v>
      </c>
      <c r="G21" s="17">
        <f t="shared" si="0"/>
        <v>1.0032226466025096</v>
      </c>
      <c r="H21" s="6">
        <f t="shared" si="1"/>
        <v>34.349999999999973</v>
      </c>
      <c r="I21" s="17">
        <f>G22*G23*G24*G25*G26*G27*G28*G29*G30*G31*G32*G33*G34*G35</f>
        <v>1.0538077957735872</v>
      </c>
      <c r="J21" s="13"/>
      <c r="K21" s="6">
        <f t="shared" si="2"/>
        <v>11268.673418275537</v>
      </c>
      <c r="L21" s="13"/>
      <c r="M21" s="13"/>
      <c r="N21" s="13"/>
      <c r="O21" s="18">
        <f t="shared" si="3"/>
        <v>10.693290999999999</v>
      </c>
      <c r="P21" s="18">
        <f t="shared" si="4"/>
        <v>11.268673418275537</v>
      </c>
    </row>
    <row r="22" spans="1:16" s="4" customFormat="1" x14ac:dyDescent="0.35">
      <c r="B22" s="1">
        <v>2005</v>
      </c>
      <c r="C22" s="16">
        <v>12089.07</v>
      </c>
      <c r="D22" s="5">
        <v>-13</v>
      </c>
      <c r="E22" s="6">
        <v>-16</v>
      </c>
      <c r="F22" s="23">
        <v>0</v>
      </c>
      <c r="G22" s="17">
        <f t="shared" si="0"/>
        <v>0.99887380501871492</v>
      </c>
      <c r="H22" s="6">
        <f t="shared" si="1"/>
        <v>-13.629999999999999</v>
      </c>
      <c r="I22" s="17">
        <f>G23*G24*G25*G26*G27*G28*G29*G30*G31*G32*G33*G34*G35</f>
        <v>1.0549959268917291</v>
      </c>
      <c r="J22" s="13"/>
      <c r="K22" s="6">
        <f t="shared" si="2"/>
        <v>12753.919609908995</v>
      </c>
      <c r="L22" s="13"/>
      <c r="M22" s="13"/>
      <c r="N22" s="13"/>
      <c r="O22" s="18">
        <f t="shared" si="3"/>
        <v>12.08907</v>
      </c>
      <c r="P22" s="18">
        <f t="shared" si="4"/>
        <v>12.753919609908994</v>
      </c>
    </row>
    <row r="23" spans="1:16" s="4" customFormat="1" x14ac:dyDescent="0.35">
      <c r="B23" s="1">
        <v>2006</v>
      </c>
      <c r="C23" s="16">
        <v>13447.991</v>
      </c>
      <c r="D23" s="5">
        <v>-6</v>
      </c>
      <c r="E23" s="6">
        <v>-12</v>
      </c>
      <c r="F23" s="23">
        <v>0</v>
      </c>
      <c r="G23" s="17">
        <f t="shared" si="0"/>
        <v>0.9993312026440383</v>
      </c>
      <c r="H23" s="6">
        <f t="shared" si="1"/>
        <v>-9</v>
      </c>
      <c r="I23" s="17">
        <f>G24*G25*G26*G27*G28*G29*G30*G31*G32*G33*G34*G35</f>
        <v>1.0557019775830196</v>
      </c>
      <c r="J23" s="13"/>
      <c r="K23" s="6">
        <f t="shared" si="2"/>
        <v>14197.070693218649</v>
      </c>
      <c r="L23" s="13"/>
      <c r="M23" s="13"/>
      <c r="N23" s="13"/>
      <c r="O23" s="18">
        <f t="shared" si="3"/>
        <v>13.447991</v>
      </c>
      <c r="P23" s="18">
        <f t="shared" si="4"/>
        <v>14.197070693218649</v>
      </c>
    </row>
    <row r="24" spans="1:16" s="4" customFormat="1" x14ac:dyDescent="0.35">
      <c r="B24" s="1">
        <v>2007</v>
      </c>
      <c r="C24" s="16">
        <v>14496.588</v>
      </c>
      <c r="D24" s="5">
        <v>-40.25</v>
      </c>
      <c r="E24" s="6">
        <v>44.75</v>
      </c>
      <c r="F24" s="23">
        <v>-84</v>
      </c>
      <c r="G24" s="17">
        <f t="shared" si="0"/>
        <v>0.99109513621467604</v>
      </c>
      <c r="H24" s="6">
        <f t="shared" si="1"/>
        <v>-130.25</v>
      </c>
      <c r="I24" s="17">
        <f>G25*G26*G27*G28*G29*G30*G31*G32*G33*G34*G35</f>
        <v>1.0651873256235511</v>
      </c>
      <c r="J24" s="13"/>
      <c r="K24" s="6">
        <f t="shared" si="2"/>
        <v>15441.581802386463</v>
      </c>
      <c r="L24" s="13"/>
      <c r="M24" s="13"/>
      <c r="N24" s="13"/>
      <c r="O24" s="18">
        <f t="shared" si="3"/>
        <v>14.496587999999999</v>
      </c>
      <c r="P24" s="18">
        <f t="shared" si="4"/>
        <v>15.441581802386462</v>
      </c>
    </row>
    <row r="25" spans="1:16" s="4" customFormat="1" x14ac:dyDescent="0.35">
      <c r="B25" s="1">
        <v>2008</v>
      </c>
      <c r="C25" s="16">
        <v>13429.602000000001</v>
      </c>
      <c r="D25" s="5">
        <v>-10</v>
      </c>
      <c r="E25" s="6">
        <v>-20.5</v>
      </c>
      <c r="F25" s="23">
        <v>50</v>
      </c>
      <c r="G25" s="17">
        <f t="shared" si="0"/>
        <v>1.0093952453444304</v>
      </c>
      <c r="H25" s="6">
        <f t="shared" si="1"/>
        <v>125</v>
      </c>
      <c r="I25" s="17">
        <f>G26*G27*G28*G29*G30*G31*G32*G33*G34*G35</f>
        <v>1.0552727789599239</v>
      </c>
      <c r="J25" s="13"/>
      <c r="K25" s="6">
        <f t="shared" si="2"/>
        <v>14171.893422865753</v>
      </c>
      <c r="L25" s="13"/>
      <c r="M25" s="13"/>
      <c r="N25" s="13"/>
      <c r="O25" s="18">
        <f t="shared" si="3"/>
        <v>13.429602000000001</v>
      </c>
      <c r="P25" s="18">
        <f t="shared" si="4"/>
        <v>14.171893422865752</v>
      </c>
    </row>
    <row r="26" spans="1:16" s="4" customFormat="1" x14ac:dyDescent="0.35">
      <c r="B26" s="1">
        <v>2009</v>
      </c>
      <c r="C26" s="16">
        <v>10669.652</v>
      </c>
      <c r="D26" s="5">
        <v>188</v>
      </c>
      <c r="E26" s="6">
        <v>227</v>
      </c>
      <c r="F26" s="23">
        <v>0</v>
      </c>
      <c r="G26" s="17">
        <f t="shared" si="0"/>
        <v>1.0169174064577029</v>
      </c>
      <c r="H26" s="6">
        <f t="shared" si="1"/>
        <v>177.5</v>
      </c>
      <c r="I26" s="17">
        <f>G27*G28*G29*G30*G31*G32*G33*G34*G35</f>
        <v>1.0377172937139769</v>
      </c>
      <c r="J26" s="13"/>
      <c r="K26" s="6">
        <f t="shared" si="2"/>
        <v>11072.082398309922</v>
      </c>
      <c r="L26" s="13"/>
      <c r="M26" s="13"/>
      <c r="N26" s="13"/>
      <c r="O26" s="18">
        <f t="shared" si="3"/>
        <v>10.669651999999999</v>
      </c>
      <c r="P26" s="18">
        <f t="shared" si="4"/>
        <v>11.072082398309922</v>
      </c>
    </row>
    <row r="27" spans="1:16" s="4" customFormat="1" x14ac:dyDescent="0.35">
      <c r="B27" s="1">
        <v>2010</v>
      </c>
      <c r="C27" s="16">
        <v>10101.284</v>
      </c>
      <c r="D27" s="5">
        <v>-140</v>
      </c>
      <c r="E27" s="6">
        <v>-167</v>
      </c>
      <c r="F27" s="23">
        <v>0</v>
      </c>
      <c r="G27" s="17">
        <f t="shared" si="0"/>
        <v>0.99010025598189577</v>
      </c>
      <c r="H27" s="6">
        <f t="shared" si="1"/>
        <v>-101</v>
      </c>
      <c r="I27" s="17">
        <f>G28*G29*G30*G31*G32*G33*G34*G35</f>
        <v>1.0480931475821698</v>
      </c>
      <c r="J27" s="13"/>
      <c r="K27" s="6">
        <f t="shared" si="2"/>
        <v>10587.086542181411</v>
      </c>
      <c r="L27" s="13"/>
      <c r="M27" s="13"/>
      <c r="N27" s="13"/>
      <c r="O27" s="18">
        <f t="shared" si="3"/>
        <v>10.101284</v>
      </c>
      <c r="P27" s="18">
        <f t="shared" si="4"/>
        <v>10.58708654218141</v>
      </c>
    </row>
    <row r="28" spans="1:16" s="4" customFormat="1" x14ac:dyDescent="0.35">
      <c r="B28" s="1">
        <v>2011</v>
      </c>
      <c r="C28" s="16">
        <v>9740.5249999999996</v>
      </c>
      <c r="D28" s="5">
        <v>-120</v>
      </c>
      <c r="E28" s="6">
        <v>-350</v>
      </c>
      <c r="F28" s="23">
        <v>0</v>
      </c>
      <c r="G28" s="17">
        <f t="shared" si="0"/>
        <v>0.98513278095377765</v>
      </c>
      <c r="H28" s="6">
        <f t="shared" si="1"/>
        <v>-147</v>
      </c>
      <c r="I28" s="17">
        <f>G29*G30*G31*G32*G33*G34*G35</f>
        <v>1.0639105386051975</v>
      </c>
      <c r="J28" s="13"/>
      <c r="K28" s="6">
        <f t="shared" si="2"/>
        <v>10363.047199047391</v>
      </c>
      <c r="L28" s="13"/>
      <c r="M28" s="13"/>
      <c r="N28" s="13"/>
      <c r="O28" s="18">
        <f t="shared" si="3"/>
        <v>9.7405249999999999</v>
      </c>
      <c r="P28" s="18">
        <f t="shared" si="4"/>
        <v>10.36304719904739</v>
      </c>
    </row>
    <row r="29" spans="1:16" s="4" customFormat="1" x14ac:dyDescent="0.35">
      <c r="A29" s="7"/>
      <c r="B29" s="1">
        <v>2012</v>
      </c>
      <c r="C29" s="16">
        <v>10170.77</v>
      </c>
      <c r="D29" s="5">
        <v>560</v>
      </c>
      <c r="E29" s="6">
        <v>670</v>
      </c>
      <c r="F29" s="23">
        <v>0</v>
      </c>
      <c r="G29" s="17">
        <f t="shared" si="0"/>
        <v>1.0335339612652261</v>
      </c>
      <c r="H29" s="6">
        <f t="shared" si="1"/>
        <v>330</v>
      </c>
      <c r="I29" s="17">
        <f>G30*G31*G32*G33*G34*G35</f>
        <v>1.029390981311137</v>
      </c>
      <c r="J29" s="13"/>
      <c r="K29" s="6">
        <f t="shared" si="2"/>
        <v>10469.698910989873</v>
      </c>
      <c r="L29" s="13"/>
      <c r="M29" s="13"/>
      <c r="N29" s="13"/>
      <c r="O29" s="18">
        <f t="shared" si="3"/>
        <v>10.170770000000001</v>
      </c>
      <c r="P29" s="18">
        <f t="shared" si="4"/>
        <v>10.469698910989873</v>
      </c>
    </row>
    <row r="30" spans="1:16" s="4" customFormat="1" x14ac:dyDescent="0.35">
      <c r="B30" s="1">
        <v>2013</v>
      </c>
      <c r="C30" s="16">
        <v>10336</v>
      </c>
      <c r="D30" s="5">
        <v>-2</v>
      </c>
      <c r="E30" s="6">
        <v>21</v>
      </c>
      <c r="F30" s="23">
        <v>0</v>
      </c>
      <c r="G30" s="17">
        <f t="shared" si="0"/>
        <v>1.0105592491200626</v>
      </c>
      <c r="H30" s="6">
        <f t="shared" si="1"/>
        <v>108</v>
      </c>
      <c r="I30" s="17">
        <f>G31*G32*G33*G34*G35</f>
        <v>1.0186349609955794</v>
      </c>
      <c r="J30" s="13"/>
      <c r="K30" s="6">
        <f t="shared" si="2"/>
        <v>10528.610956850309</v>
      </c>
      <c r="L30" s="13"/>
      <c r="M30" s="13"/>
      <c r="N30" s="13"/>
      <c r="O30" s="18">
        <f t="shared" si="3"/>
        <v>10.336</v>
      </c>
      <c r="P30" s="18">
        <f t="shared" si="4"/>
        <v>10.52861095685031</v>
      </c>
    </row>
    <row r="31" spans="1:16" s="4" customFormat="1" x14ac:dyDescent="0.35">
      <c r="B31" s="1">
        <v>2014</v>
      </c>
      <c r="C31" s="16">
        <v>11152.929</v>
      </c>
      <c r="D31" s="5">
        <v>-23</v>
      </c>
      <c r="E31" s="6">
        <v>-10</v>
      </c>
      <c r="F31" s="23">
        <v>0</v>
      </c>
      <c r="G31" s="17">
        <f t="shared" si="0"/>
        <v>1</v>
      </c>
      <c r="H31" s="6">
        <f t="shared" si="1"/>
        <v>0</v>
      </c>
      <c r="I31" s="17">
        <f>G32*G33*G34*G35</f>
        <v>1.0186349609955794</v>
      </c>
      <c r="J31" s="13"/>
      <c r="K31" s="6">
        <f t="shared" si="2"/>
        <v>11360.763396901466</v>
      </c>
      <c r="L31" s="13"/>
      <c r="M31" s="13"/>
      <c r="N31" s="13"/>
      <c r="O31" s="18">
        <f t="shared" si="3"/>
        <v>11.152929</v>
      </c>
      <c r="P31" s="18">
        <f t="shared" si="4"/>
        <v>11.360763396901467</v>
      </c>
    </row>
    <row r="32" spans="1:16" s="4" customFormat="1" x14ac:dyDescent="0.35">
      <c r="B32" s="1">
        <v>2015</v>
      </c>
      <c r="C32" s="16">
        <v>11944.046</v>
      </c>
      <c r="D32" s="5">
        <v>90</v>
      </c>
      <c r="E32" s="6">
        <v>88</v>
      </c>
      <c r="F32" s="23">
        <v>0</v>
      </c>
      <c r="G32" s="17">
        <f t="shared" si="0"/>
        <v>1.0086985558539339</v>
      </c>
      <c r="H32" s="6">
        <f t="shared" si="1"/>
        <v>103</v>
      </c>
      <c r="I32" s="17">
        <f>G33*G34*G35</f>
        <v>1.0098507181198784</v>
      </c>
      <c r="J32" s="13"/>
      <c r="K32" s="6">
        <f t="shared" si="2"/>
        <v>12061.703430356862</v>
      </c>
      <c r="L32" s="13"/>
      <c r="M32" s="13"/>
      <c r="N32" s="13"/>
      <c r="O32" s="18">
        <f t="shared" si="3"/>
        <v>11.944046</v>
      </c>
      <c r="P32" s="18">
        <f t="shared" si="4"/>
        <v>12.061703430356861</v>
      </c>
    </row>
    <row r="33" spans="2:16" s="4" customFormat="1" x14ac:dyDescent="0.35">
      <c r="B33" s="1">
        <v>2016</v>
      </c>
      <c r="C33" s="16">
        <v>12420.48</v>
      </c>
      <c r="D33" s="5">
        <v>100</v>
      </c>
      <c r="E33" s="6">
        <v>125</v>
      </c>
      <c r="F33" s="23">
        <v>0</v>
      </c>
      <c r="G33" s="17">
        <f t="shared" si="0"/>
        <v>1.0079529445371387</v>
      </c>
      <c r="H33" s="6">
        <f t="shared" si="1"/>
        <v>98</v>
      </c>
      <c r="I33" s="17">
        <f>G34*G35</f>
        <v>1.0018827997805106</v>
      </c>
      <c r="J33" s="13"/>
      <c r="K33" s="6">
        <f t="shared" si="2"/>
        <v>12443.865277017836</v>
      </c>
      <c r="L33" s="13"/>
      <c r="M33" s="13"/>
      <c r="N33" s="13"/>
      <c r="O33" s="18">
        <f t="shared" si="3"/>
        <v>12.42048</v>
      </c>
      <c r="P33" s="18">
        <f t="shared" si="4"/>
        <v>12.443865277017837</v>
      </c>
    </row>
    <row r="34" spans="2:16" s="4" customFormat="1" x14ac:dyDescent="0.35">
      <c r="B34" s="1">
        <v>2017</v>
      </c>
      <c r="C34" s="16">
        <v>13303.098</v>
      </c>
      <c r="D34" s="5">
        <v>0</v>
      </c>
      <c r="E34" s="6">
        <v>0</v>
      </c>
      <c r="F34" s="23">
        <v>0</v>
      </c>
      <c r="G34" s="17">
        <f>C34/(C34-H34)</f>
        <v>1.0018827997805106</v>
      </c>
      <c r="H34" s="6">
        <f t="shared" si="1"/>
        <v>25</v>
      </c>
      <c r="I34" s="17">
        <f>G35</f>
        <v>1</v>
      </c>
      <c r="J34" s="13"/>
      <c r="K34" s="6">
        <f t="shared" si="2"/>
        <v>13303.098</v>
      </c>
      <c r="L34" s="13"/>
      <c r="M34" s="13"/>
      <c r="N34" s="13"/>
      <c r="O34" s="18">
        <f t="shared" si="3"/>
        <v>13.303098</v>
      </c>
      <c r="P34" s="18">
        <f t="shared" si="4"/>
        <v>13.303098</v>
      </c>
    </row>
    <row r="35" spans="2:16" s="4" customFormat="1" x14ac:dyDescent="0.35">
      <c r="B35" s="1">
        <v>2018</v>
      </c>
      <c r="C35" s="16">
        <v>14234.328</v>
      </c>
      <c r="D35" s="20">
        <v>0</v>
      </c>
      <c r="E35" s="13">
        <v>-5</v>
      </c>
      <c r="F35" s="23">
        <v>0</v>
      </c>
      <c r="G35" s="17">
        <f>C35/(C35-H35)</f>
        <v>1</v>
      </c>
      <c r="H35" s="6">
        <f>D35+(E34-D34)+F35</f>
        <v>0</v>
      </c>
      <c r="I35" s="17">
        <f>G36</f>
        <v>1</v>
      </c>
      <c r="J35" s="13"/>
      <c r="K35" s="6">
        <f t="shared" si="2"/>
        <v>14234.328</v>
      </c>
      <c r="L35" s="13"/>
      <c r="M35" s="13"/>
      <c r="N35" s="13"/>
      <c r="O35" s="18">
        <f t="shared" si="3"/>
        <v>14.234328</v>
      </c>
      <c r="P35" s="18">
        <f t="shared" si="4"/>
        <v>14.234328</v>
      </c>
    </row>
    <row r="36" spans="2:16" s="4" customFormat="1" x14ac:dyDescent="0.35">
      <c r="C36" s="13"/>
      <c r="D36" s="13"/>
      <c r="E36" s="13"/>
      <c r="F36" s="13"/>
      <c r="G36" s="13">
        <v>1</v>
      </c>
      <c r="H36" s="13"/>
      <c r="I36" s="13"/>
      <c r="J36" s="13"/>
      <c r="K36" s="13"/>
      <c r="L36" s="13"/>
      <c r="M36" s="13"/>
      <c r="N36" s="13"/>
      <c r="O36" s="13"/>
      <c r="P36" s="13"/>
    </row>
    <row r="37" spans="2:16" s="4" customFormat="1" x14ac:dyDescent="0.35">
      <c r="C37" s="13"/>
      <c r="D37" s="13"/>
      <c r="E37" s="13"/>
      <c r="F37" s="13"/>
      <c r="G37" s="13"/>
      <c r="H37" s="13"/>
      <c r="I37" s="13"/>
      <c r="J37" s="13"/>
      <c r="K37" s="13"/>
      <c r="L37" s="13"/>
      <c r="M37" s="13"/>
      <c r="N37" s="13"/>
      <c r="O37" s="13"/>
      <c r="P37" s="13"/>
    </row>
    <row r="38" spans="2:16" s="4" customFormat="1" x14ac:dyDescent="0.35">
      <c r="C38" s="13"/>
      <c r="D38" s="13"/>
      <c r="E38" s="13"/>
      <c r="F38" s="13"/>
      <c r="G38" s="13"/>
      <c r="H38" s="13"/>
      <c r="I38" s="13"/>
      <c r="J38" s="13"/>
      <c r="K38" s="13"/>
      <c r="L38" s="13"/>
      <c r="M38" s="13"/>
      <c r="N38" s="13"/>
      <c r="O38" s="13"/>
      <c r="P38" s="13"/>
    </row>
    <row r="39" spans="2:16" s="4" customFormat="1" x14ac:dyDescent="0.35">
      <c r="C39" s="13"/>
      <c r="D39" s="13"/>
      <c r="E39" s="13"/>
      <c r="F39" s="13"/>
      <c r="G39" s="13"/>
      <c r="H39" s="13"/>
      <c r="I39" s="13"/>
      <c r="J39" s="13"/>
      <c r="K39" s="13"/>
      <c r="L39" s="13"/>
      <c r="M39" s="13"/>
      <c r="N39" s="13"/>
      <c r="O39" s="13"/>
      <c r="P39" s="13"/>
    </row>
    <row r="40" spans="2:16" s="4" customFormat="1" x14ac:dyDescent="0.35">
      <c r="C40" s="13"/>
      <c r="D40" s="13"/>
      <c r="E40" s="13"/>
      <c r="F40" s="13"/>
      <c r="G40" s="13"/>
      <c r="H40" s="13"/>
      <c r="I40" s="13"/>
      <c r="J40" s="13"/>
      <c r="K40" s="13"/>
      <c r="L40" s="13"/>
      <c r="M40" s="13"/>
      <c r="N40" s="13"/>
      <c r="O40" s="13"/>
      <c r="P40" s="13"/>
    </row>
    <row r="41" spans="2:16" s="4" customFormat="1" x14ac:dyDescent="0.35">
      <c r="C41" s="13"/>
      <c r="D41" s="13"/>
      <c r="E41" s="13"/>
      <c r="F41" s="13"/>
      <c r="G41" s="13"/>
      <c r="H41" s="13"/>
      <c r="I41" s="13"/>
      <c r="J41" s="13"/>
      <c r="K41" s="13"/>
      <c r="L41" s="13"/>
      <c r="M41" s="13"/>
      <c r="N41" s="13"/>
      <c r="O41" s="13"/>
      <c r="P41" s="13"/>
    </row>
    <row r="42" spans="2:16" s="4" customFormat="1" x14ac:dyDescent="0.35">
      <c r="C42" s="13"/>
      <c r="D42" s="13"/>
      <c r="E42" s="13"/>
      <c r="F42" s="13"/>
      <c r="G42" s="13"/>
      <c r="H42" s="13"/>
      <c r="I42" s="13"/>
      <c r="J42" s="13"/>
      <c r="K42" s="13"/>
      <c r="L42" s="13"/>
      <c r="M42" s="13"/>
      <c r="N42" s="13"/>
      <c r="O42" s="13"/>
      <c r="P42" s="13"/>
    </row>
    <row r="43" spans="2:16" s="4" customFormat="1" x14ac:dyDescent="0.35">
      <c r="C43" s="13"/>
      <c r="D43" s="13"/>
      <c r="E43" s="13"/>
      <c r="F43" s="13"/>
      <c r="G43" s="13"/>
      <c r="H43" s="13"/>
      <c r="I43" s="13"/>
      <c r="J43" s="13"/>
      <c r="K43" s="13"/>
      <c r="L43" s="13"/>
      <c r="M43" s="13"/>
      <c r="N43" s="13"/>
      <c r="O43" s="13"/>
      <c r="P43" s="13"/>
    </row>
    <row r="44" spans="2:16" s="4" customFormat="1" x14ac:dyDescent="0.35">
      <c r="C44" s="13" t="s">
        <v>21</v>
      </c>
      <c r="D44" s="13"/>
      <c r="E44" s="13"/>
      <c r="F44" s="13"/>
      <c r="G44" s="13"/>
      <c r="H44" s="13"/>
      <c r="I44" s="13"/>
      <c r="J44" s="13"/>
      <c r="K44" s="13"/>
      <c r="L44" s="13"/>
      <c r="M44" s="13"/>
      <c r="N44" s="13"/>
      <c r="O44" s="13"/>
      <c r="P44" s="13"/>
    </row>
    <row r="45" spans="2:16" s="4" customFormat="1" x14ac:dyDescent="0.35">
      <c r="C45" s="13" t="s">
        <v>13</v>
      </c>
      <c r="D45" s="13"/>
      <c r="E45" s="13"/>
      <c r="F45" s="13"/>
      <c r="G45" s="13"/>
      <c r="H45" s="13"/>
      <c r="I45" s="13"/>
      <c r="J45" s="13"/>
      <c r="K45" s="13"/>
      <c r="L45" s="13"/>
      <c r="M45" s="13"/>
      <c r="N45" s="13"/>
      <c r="O45" s="13"/>
      <c r="P45" s="13"/>
    </row>
    <row r="46" spans="2:16" s="4" customFormat="1" x14ac:dyDescent="0.35">
      <c r="C46" s="13" t="s">
        <v>14</v>
      </c>
      <c r="D46" s="13"/>
      <c r="E46" s="13"/>
      <c r="F46" s="13"/>
      <c r="G46" s="13"/>
      <c r="H46" s="13"/>
      <c r="I46" s="13"/>
      <c r="J46" s="13"/>
      <c r="K46" s="13"/>
      <c r="L46" s="13"/>
      <c r="M46" s="13"/>
      <c r="N46" s="13"/>
      <c r="O46" s="13"/>
      <c r="P46" s="13"/>
    </row>
    <row r="47" spans="2:16" s="4" customFormat="1" x14ac:dyDescent="0.35">
      <c r="C47" s="13" t="s">
        <v>15</v>
      </c>
      <c r="D47" s="13"/>
      <c r="E47" s="13"/>
      <c r="F47" s="13"/>
      <c r="G47" s="13"/>
      <c r="H47" s="13"/>
      <c r="I47" s="13"/>
      <c r="J47" s="13"/>
      <c r="K47" s="13"/>
      <c r="L47" s="13"/>
      <c r="M47" s="13"/>
      <c r="N47" s="13"/>
      <c r="O47" s="13"/>
      <c r="P47" s="13"/>
    </row>
    <row r="48" spans="2:16" s="4" customFormat="1" x14ac:dyDescent="0.35">
      <c r="C48" s="13"/>
      <c r="D48" s="13"/>
      <c r="E48" s="13"/>
      <c r="F48" s="13"/>
      <c r="G48" s="13"/>
      <c r="H48" s="13"/>
      <c r="I48" s="13"/>
      <c r="J48" s="13"/>
      <c r="K48" s="13"/>
      <c r="L48" s="13"/>
      <c r="M48" s="13"/>
      <c r="N48" s="13"/>
      <c r="O48" s="13"/>
      <c r="P48" s="13"/>
    </row>
    <row r="49" spans="3:16" s="4" customFormat="1" x14ac:dyDescent="0.35">
      <c r="C49" s="13"/>
      <c r="D49" s="13"/>
      <c r="E49" s="13"/>
      <c r="F49" s="13"/>
      <c r="G49" s="13"/>
      <c r="H49" s="13"/>
      <c r="I49" s="13"/>
      <c r="J49" s="13"/>
      <c r="K49" s="13"/>
      <c r="L49" s="13"/>
      <c r="M49" s="13"/>
      <c r="N49" s="13"/>
      <c r="O49" s="13"/>
      <c r="P49" s="13"/>
    </row>
    <row r="50" spans="3:16" s="4" customFormat="1" x14ac:dyDescent="0.35">
      <c r="C50" s="13"/>
      <c r="D50" s="13"/>
      <c r="E50" s="13"/>
      <c r="F50" s="13"/>
      <c r="G50" s="13"/>
      <c r="H50" s="13"/>
      <c r="I50" s="13"/>
      <c r="J50" s="13"/>
      <c r="K50" s="13"/>
      <c r="L50" s="13"/>
      <c r="M50" s="13"/>
      <c r="N50" s="13"/>
      <c r="O50" s="13"/>
      <c r="P50" s="13"/>
    </row>
    <row r="51" spans="3:16" s="4" customFormat="1" x14ac:dyDescent="0.35">
      <c r="C51" s="13"/>
      <c r="D51" s="13"/>
      <c r="E51" s="13"/>
      <c r="F51" s="13"/>
      <c r="G51" s="13"/>
      <c r="H51" s="13"/>
      <c r="I51" s="13"/>
      <c r="J51" s="13"/>
      <c r="K51" s="13"/>
      <c r="L51" s="13"/>
      <c r="M51" s="13"/>
      <c r="N51" s="13"/>
      <c r="O51" s="13"/>
      <c r="P51" s="13"/>
    </row>
    <row r="52" spans="3:16" s="4" customFormat="1" x14ac:dyDescent="0.35">
      <c r="C52" s="13"/>
      <c r="D52" s="13"/>
      <c r="E52" s="13"/>
      <c r="F52" s="13"/>
      <c r="G52" s="13"/>
      <c r="H52" s="13"/>
      <c r="I52" s="13"/>
      <c r="J52" s="13"/>
      <c r="K52" s="13"/>
      <c r="L52" s="13"/>
      <c r="M52" s="13"/>
      <c r="N52" s="13"/>
      <c r="O52" s="13"/>
      <c r="P52" s="13"/>
    </row>
    <row r="53" spans="3:16" s="4" customFormat="1" x14ac:dyDescent="0.35">
      <c r="C53" s="13"/>
      <c r="D53" s="13"/>
      <c r="E53" s="13"/>
      <c r="F53" s="13"/>
      <c r="G53" s="13"/>
      <c r="H53" s="13"/>
      <c r="I53" s="13"/>
      <c r="J53" s="13"/>
      <c r="K53" s="13"/>
      <c r="L53" s="13"/>
      <c r="M53" s="13"/>
      <c r="N53" s="13"/>
      <c r="O53" s="13"/>
      <c r="P53" s="13"/>
    </row>
    <row r="54" spans="3:16" s="4" customFormat="1" x14ac:dyDescent="0.35">
      <c r="C54" s="13"/>
      <c r="D54" s="13"/>
      <c r="E54" s="13"/>
      <c r="F54" s="13"/>
      <c r="G54" s="13"/>
      <c r="H54" s="13"/>
      <c r="I54" s="13"/>
      <c r="J54" s="13"/>
      <c r="K54" s="13"/>
      <c r="L54" s="13"/>
      <c r="M54" s="13"/>
      <c r="N54" s="13"/>
      <c r="O54" s="13"/>
      <c r="P54" s="13"/>
    </row>
    <row r="55" spans="3:16" s="4" customFormat="1" x14ac:dyDescent="0.35">
      <c r="C55" s="13"/>
      <c r="D55" s="13"/>
      <c r="E55" s="13"/>
      <c r="F55" s="13"/>
      <c r="G55" s="13"/>
      <c r="H55" s="13"/>
      <c r="I55" s="13"/>
      <c r="J55" s="13"/>
      <c r="K55" s="13"/>
      <c r="L55" s="13"/>
      <c r="M55" s="13"/>
      <c r="N55" s="13"/>
      <c r="O55" s="13"/>
      <c r="P55" s="13"/>
    </row>
    <row r="56" spans="3:16" s="4" customFormat="1" x14ac:dyDescent="0.35">
      <c r="C56" s="13"/>
      <c r="D56" s="13"/>
      <c r="E56" s="13"/>
      <c r="F56" s="13"/>
      <c r="G56" s="13"/>
      <c r="H56" s="13"/>
      <c r="I56" s="13"/>
      <c r="J56" s="13"/>
      <c r="K56" s="13"/>
      <c r="L56" s="13"/>
      <c r="M56" s="13"/>
      <c r="N56" s="13"/>
      <c r="O56" s="13"/>
      <c r="P56" s="13"/>
    </row>
    <row r="57" spans="3:16" s="4" customFormat="1" x14ac:dyDescent="0.35">
      <c r="C57" s="13"/>
      <c r="D57" s="13"/>
      <c r="E57" s="13"/>
      <c r="F57" s="13"/>
      <c r="G57" s="13"/>
      <c r="H57" s="13"/>
      <c r="I57" s="13"/>
      <c r="J57" s="13"/>
      <c r="K57" s="13"/>
      <c r="L57" s="13"/>
      <c r="M57" s="13"/>
      <c r="N57" s="13"/>
      <c r="O57" s="13"/>
      <c r="P57" s="13"/>
    </row>
    <row r="58" spans="3:16" s="4" customFormat="1" x14ac:dyDescent="0.35">
      <c r="C58" s="13"/>
      <c r="D58" s="13"/>
      <c r="E58" s="13"/>
      <c r="F58" s="13"/>
      <c r="G58" s="13"/>
      <c r="H58" s="13"/>
      <c r="I58" s="13"/>
      <c r="J58" s="13"/>
      <c r="K58" s="13"/>
      <c r="L58" s="13"/>
      <c r="M58" s="13"/>
      <c r="N58" s="13"/>
      <c r="O58" s="13"/>
      <c r="P58" s="13"/>
    </row>
    <row r="59" spans="3:16" s="4" customFormat="1" x14ac:dyDescent="0.35">
      <c r="C59" s="13"/>
      <c r="D59" s="13"/>
      <c r="E59" s="13"/>
      <c r="F59" s="13"/>
      <c r="G59" s="13"/>
      <c r="H59" s="13"/>
      <c r="I59" s="13"/>
      <c r="J59" s="13"/>
      <c r="K59" s="13"/>
      <c r="L59" s="13"/>
      <c r="M59" s="13"/>
      <c r="N59" s="13"/>
      <c r="O59" s="13"/>
      <c r="P59" s="13"/>
    </row>
    <row r="60" spans="3:16" s="4" customFormat="1" x14ac:dyDescent="0.35">
      <c r="C60" s="13"/>
      <c r="D60" s="13"/>
      <c r="E60" s="13"/>
      <c r="F60" s="13"/>
      <c r="G60" s="13"/>
      <c r="H60" s="13"/>
      <c r="I60" s="13"/>
      <c r="J60" s="13"/>
      <c r="K60" s="13"/>
      <c r="L60" s="13"/>
      <c r="M60" s="13"/>
      <c r="N60" s="13"/>
      <c r="O60" s="13"/>
      <c r="P60" s="13"/>
    </row>
    <row r="61" spans="3:16" s="4" customFormat="1" x14ac:dyDescent="0.35">
      <c r="C61" s="13"/>
      <c r="D61" s="13"/>
      <c r="E61" s="13"/>
      <c r="F61" s="13"/>
      <c r="G61" s="13"/>
      <c r="H61" s="13"/>
      <c r="I61" s="13"/>
      <c r="J61" s="13"/>
      <c r="K61" s="13"/>
      <c r="L61" s="13"/>
      <c r="M61" s="13"/>
      <c r="N61" s="13"/>
      <c r="O61" s="13"/>
      <c r="P61" s="13"/>
    </row>
    <row r="62" spans="3:16" s="4" customFormat="1" x14ac:dyDescent="0.35">
      <c r="C62" s="13"/>
      <c r="D62" s="13"/>
      <c r="E62" s="13"/>
      <c r="F62" s="13"/>
      <c r="G62" s="13"/>
      <c r="H62" s="13"/>
      <c r="I62" s="13"/>
      <c r="J62" s="13"/>
      <c r="K62" s="13"/>
      <c r="L62" s="13"/>
      <c r="M62" s="13"/>
      <c r="N62" s="13"/>
      <c r="O62" s="13"/>
      <c r="P62" s="13"/>
    </row>
    <row r="63" spans="3:16" s="4" customFormat="1" x14ac:dyDescent="0.35">
      <c r="C63" s="13"/>
      <c r="D63" s="13"/>
      <c r="E63" s="13"/>
      <c r="F63" s="13"/>
      <c r="G63" s="13"/>
      <c r="H63" s="13"/>
      <c r="I63" s="13"/>
      <c r="J63" s="13"/>
      <c r="K63" s="13"/>
      <c r="L63" s="13"/>
      <c r="M63" s="13"/>
      <c r="N63" s="13"/>
      <c r="O63" s="13"/>
      <c r="P63" s="13"/>
    </row>
    <row r="64" spans="3:16" s="4" customFormat="1" x14ac:dyDescent="0.35">
      <c r="C64" s="13"/>
      <c r="D64" s="13"/>
      <c r="E64" s="13"/>
      <c r="F64" s="13"/>
      <c r="G64" s="13"/>
      <c r="H64" s="13"/>
      <c r="I64" s="13"/>
      <c r="J64" s="13"/>
      <c r="K64" s="13"/>
      <c r="L64" s="13"/>
      <c r="M64" s="13"/>
      <c r="N64" s="13"/>
      <c r="O64" s="13"/>
      <c r="P64" s="13"/>
    </row>
    <row r="65" spans="3:16" s="4" customFormat="1" x14ac:dyDescent="0.35">
      <c r="C65" s="13"/>
      <c r="D65" s="13"/>
      <c r="E65" s="13"/>
      <c r="F65" s="13"/>
      <c r="G65" s="13"/>
      <c r="H65" s="13"/>
      <c r="I65" s="13"/>
      <c r="J65" s="13"/>
      <c r="K65" s="13"/>
      <c r="L65" s="13"/>
      <c r="M65" s="13"/>
      <c r="N65" s="13"/>
      <c r="O65" s="13"/>
      <c r="P65" s="13"/>
    </row>
    <row r="66" spans="3:16" s="4" customFormat="1" x14ac:dyDescent="0.35">
      <c r="C66" s="13"/>
      <c r="D66" s="13"/>
      <c r="E66" s="13"/>
      <c r="F66" s="13"/>
      <c r="G66" s="13"/>
      <c r="H66" s="13"/>
      <c r="I66" s="13"/>
      <c r="J66" s="13"/>
      <c r="K66" s="13"/>
      <c r="L66" s="13"/>
      <c r="M66" s="13"/>
      <c r="N66" s="13"/>
      <c r="O66" s="13"/>
      <c r="P66" s="13"/>
    </row>
    <row r="67" spans="3:16" s="4" customFormat="1" x14ac:dyDescent="0.35">
      <c r="C67" s="13"/>
      <c r="D67" s="13"/>
      <c r="E67" s="13"/>
      <c r="F67" s="13"/>
      <c r="G67" s="13"/>
      <c r="H67" s="13"/>
      <c r="I67" s="13"/>
      <c r="J67" s="13"/>
      <c r="K67" s="13"/>
      <c r="L67" s="13"/>
      <c r="M67" s="13"/>
      <c r="N67" s="13"/>
      <c r="O67" s="13"/>
      <c r="P67" s="13"/>
    </row>
    <row r="68" spans="3:16" s="4" customFormat="1" x14ac:dyDescent="0.35">
      <c r="C68" s="13"/>
      <c r="D68" s="13"/>
      <c r="E68" s="13"/>
      <c r="F68" s="13"/>
      <c r="G68" s="13"/>
      <c r="H68" s="13"/>
      <c r="I68" s="13"/>
      <c r="J68" s="13"/>
      <c r="K68" s="13"/>
      <c r="L68" s="13"/>
      <c r="M68" s="13"/>
      <c r="N68" s="13"/>
      <c r="O68" s="13"/>
      <c r="P68" s="13"/>
    </row>
    <row r="69" spans="3:16" s="4" customFormat="1" x14ac:dyDescent="0.35">
      <c r="C69" s="13"/>
      <c r="D69" s="13"/>
      <c r="E69" s="13"/>
      <c r="F69" s="13"/>
      <c r="G69" s="13"/>
      <c r="H69" s="13"/>
      <c r="I69" s="13"/>
      <c r="J69" s="13"/>
      <c r="K69" s="13"/>
      <c r="L69" s="13"/>
      <c r="M69" s="13"/>
      <c r="N69" s="13"/>
      <c r="O69" s="13"/>
      <c r="P69" s="13"/>
    </row>
    <row r="70" spans="3:16" s="4" customFormat="1" x14ac:dyDescent="0.35">
      <c r="C70" s="13"/>
      <c r="D70" s="13"/>
      <c r="E70" s="13"/>
      <c r="F70" s="13"/>
      <c r="G70" s="13"/>
      <c r="H70" s="13"/>
      <c r="I70" s="13"/>
      <c r="J70" s="13"/>
      <c r="K70" s="13"/>
      <c r="L70" s="13"/>
      <c r="M70" s="13"/>
      <c r="N70" s="13"/>
      <c r="O70" s="13"/>
      <c r="P70" s="13"/>
    </row>
    <row r="71" spans="3:16" s="4" customFormat="1" x14ac:dyDescent="0.35">
      <c r="C71" s="13"/>
      <c r="D71" s="13"/>
      <c r="E71" s="13"/>
      <c r="F71" s="13"/>
      <c r="G71" s="13"/>
      <c r="H71" s="13"/>
      <c r="I71" s="13"/>
      <c r="J71" s="13"/>
      <c r="K71" s="13"/>
      <c r="L71" s="13"/>
      <c r="M71" s="13"/>
      <c r="N71" s="13"/>
      <c r="O71" s="13"/>
      <c r="P71" s="13"/>
    </row>
    <row r="72" spans="3:16" s="4" customFormat="1" x14ac:dyDescent="0.35">
      <c r="C72" s="13"/>
      <c r="D72" s="13"/>
      <c r="E72" s="13"/>
      <c r="F72" s="13"/>
      <c r="G72" s="13"/>
      <c r="H72" s="13"/>
      <c r="I72" s="13"/>
      <c r="J72" s="13"/>
      <c r="K72" s="13"/>
      <c r="L72" s="13"/>
      <c r="M72" s="13"/>
      <c r="N72" s="13"/>
      <c r="O72" s="13"/>
      <c r="P72" s="13"/>
    </row>
    <row r="73" spans="3:16" s="4" customFormat="1" x14ac:dyDescent="0.35">
      <c r="C73" s="13"/>
      <c r="D73" s="13"/>
      <c r="E73" s="13"/>
      <c r="F73" s="13"/>
      <c r="G73" s="13"/>
      <c r="H73" s="13"/>
      <c r="I73" s="13"/>
      <c r="J73" s="13"/>
      <c r="K73" s="13"/>
      <c r="L73" s="13"/>
      <c r="M73" s="13"/>
      <c r="N73" s="13"/>
      <c r="O73" s="13"/>
      <c r="P73" s="13"/>
    </row>
    <row r="74" spans="3:16" s="4" customFormat="1" x14ac:dyDescent="0.35">
      <c r="C74" s="13"/>
      <c r="D74" s="13"/>
      <c r="E74" s="13"/>
      <c r="F74" s="13"/>
      <c r="G74" s="13"/>
      <c r="H74" s="13"/>
      <c r="I74" s="13"/>
      <c r="J74" s="13"/>
      <c r="K74" s="13"/>
      <c r="L74" s="13"/>
      <c r="M74" s="13"/>
      <c r="N74" s="13"/>
      <c r="O74" s="13"/>
      <c r="P74" s="13"/>
    </row>
    <row r="75" spans="3:16" s="4" customFormat="1" x14ac:dyDescent="0.35">
      <c r="C75" s="13"/>
      <c r="D75" s="13"/>
      <c r="E75" s="13"/>
      <c r="F75" s="13"/>
      <c r="G75" s="13"/>
      <c r="H75" s="13"/>
      <c r="I75" s="13"/>
      <c r="J75" s="13"/>
      <c r="K75" s="13"/>
      <c r="L75" s="13"/>
      <c r="M75" s="13"/>
      <c r="N75" s="13"/>
      <c r="O75" s="13"/>
      <c r="P75" s="13"/>
    </row>
    <row r="76" spans="3:16" s="4" customFormat="1" x14ac:dyDescent="0.35">
      <c r="C76" s="13"/>
      <c r="D76" s="13"/>
      <c r="E76" s="13"/>
      <c r="F76" s="13"/>
      <c r="G76" s="13"/>
      <c r="H76" s="13"/>
      <c r="I76" s="13"/>
      <c r="J76" s="13"/>
      <c r="K76" s="13"/>
      <c r="L76" s="13"/>
      <c r="M76" s="13"/>
      <c r="N76" s="13"/>
      <c r="O76" s="13"/>
      <c r="P76" s="13"/>
    </row>
    <row r="77" spans="3:16" s="4" customFormat="1" x14ac:dyDescent="0.35">
      <c r="C77" s="13"/>
      <c r="D77" s="13"/>
      <c r="E77" s="13"/>
      <c r="F77" s="13"/>
      <c r="G77" s="13"/>
      <c r="H77" s="13"/>
      <c r="I77" s="13"/>
      <c r="J77" s="13"/>
      <c r="K77" s="13"/>
      <c r="L77" s="13"/>
      <c r="M77" s="13"/>
      <c r="N77" s="13"/>
      <c r="O77" s="13"/>
      <c r="P77" s="13"/>
    </row>
    <row r="78" spans="3:16" s="4" customFormat="1" x14ac:dyDescent="0.35">
      <c r="C78" s="13"/>
      <c r="D78" s="13"/>
      <c r="E78" s="13"/>
      <c r="F78" s="13"/>
      <c r="G78" s="13"/>
      <c r="H78" s="13"/>
      <c r="I78" s="13"/>
      <c r="J78" s="13"/>
      <c r="K78" s="13"/>
      <c r="L78" s="13"/>
      <c r="M78" s="13"/>
      <c r="N78" s="13"/>
      <c r="O78" s="13"/>
      <c r="P78" s="13"/>
    </row>
    <row r="79" spans="3:16" s="4" customFormat="1" x14ac:dyDescent="0.35">
      <c r="C79" s="13"/>
      <c r="D79" s="13"/>
      <c r="E79" s="13"/>
      <c r="F79" s="13"/>
      <c r="G79" s="13"/>
      <c r="H79" s="13"/>
      <c r="I79" s="13"/>
      <c r="J79" s="13"/>
      <c r="K79" s="13"/>
      <c r="L79" s="13"/>
      <c r="M79" s="13"/>
      <c r="N79" s="13"/>
      <c r="O79" s="13"/>
      <c r="P79" s="13"/>
    </row>
    <row r="80" spans="3:16" s="4" customFormat="1" x14ac:dyDescent="0.35">
      <c r="C80" s="13"/>
      <c r="D80" s="13"/>
      <c r="E80" s="13"/>
      <c r="F80" s="13"/>
      <c r="G80" s="13"/>
      <c r="H80" s="13"/>
      <c r="I80" s="13"/>
      <c r="J80" s="13"/>
      <c r="K80" s="13"/>
      <c r="L80" s="13"/>
      <c r="M80" s="13"/>
      <c r="N80" s="13"/>
      <c r="O80" s="13"/>
      <c r="P80" s="13"/>
    </row>
    <row r="81" spans="3:16" s="4" customFormat="1" x14ac:dyDescent="0.35">
      <c r="C81" s="13"/>
      <c r="D81" s="13"/>
      <c r="E81" s="13"/>
      <c r="F81" s="13"/>
      <c r="G81" s="13"/>
      <c r="H81" s="13"/>
      <c r="I81" s="13"/>
      <c r="J81" s="13"/>
      <c r="K81" s="13"/>
      <c r="L81" s="13"/>
      <c r="M81" s="13"/>
      <c r="N81" s="13"/>
      <c r="O81" s="13"/>
      <c r="P81" s="13"/>
    </row>
    <row r="82" spans="3:16" s="4" customFormat="1" x14ac:dyDescent="0.35">
      <c r="C82" s="13"/>
      <c r="D82" s="13"/>
      <c r="E82" s="13"/>
      <c r="F82" s="13"/>
      <c r="G82" s="13"/>
      <c r="H82" s="13"/>
      <c r="I82" s="13"/>
      <c r="J82" s="13"/>
      <c r="K82" s="13"/>
      <c r="L82" s="13"/>
      <c r="M82" s="13"/>
      <c r="N82" s="13"/>
      <c r="O82" s="13"/>
      <c r="P82" s="13"/>
    </row>
    <row r="83" spans="3:16" s="4" customFormat="1" x14ac:dyDescent="0.35">
      <c r="C83" s="13"/>
      <c r="D83" s="13"/>
      <c r="E83" s="13"/>
      <c r="F83" s="13"/>
      <c r="G83" s="13"/>
      <c r="H83" s="13"/>
      <c r="I83" s="13"/>
      <c r="J83" s="13"/>
      <c r="K83" s="13"/>
      <c r="L83" s="13"/>
      <c r="M83" s="13"/>
      <c r="N83" s="13"/>
      <c r="O83" s="13"/>
      <c r="P83" s="13"/>
    </row>
    <row r="84" spans="3:16" s="4" customFormat="1" x14ac:dyDescent="0.35">
      <c r="C84" s="13"/>
      <c r="D84" s="13"/>
      <c r="E84" s="13"/>
      <c r="F84" s="13"/>
      <c r="G84" s="13"/>
      <c r="H84" s="13"/>
      <c r="I84" s="13"/>
      <c r="J84" s="13"/>
      <c r="K84" s="13"/>
      <c r="L84" s="13"/>
      <c r="M84" s="13"/>
      <c r="N84" s="13"/>
      <c r="O84" s="13"/>
      <c r="P84" s="13"/>
    </row>
    <row r="85" spans="3:16" s="4" customFormat="1" x14ac:dyDescent="0.35">
      <c r="C85" s="13"/>
      <c r="D85" s="13"/>
      <c r="E85" s="13"/>
      <c r="F85" s="13"/>
      <c r="G85" s="13"/>
      <c r="H85" s="13"/>
      <c r="I85" s="13"/>
      <c r="J85" s="13"/>
      <c r="K85" s="13"/>
      <c r="L85" s="13"/>
      <c r="M85" s="13"/>
      <c r="N85" s="13"/>
      <c r="O85" s="13"/>
      <c r="P85" s="13"/>
    </row>
    <row r="86" spans="3:16" s="4" customFormat="1" x14ac:dyDescent="0.35">
      <c r="C86" s="13"/>
      <c r="D86" s="13"/>
      <c r="E86" s="13"/>
      <c r="F86" s="13"/>
      <c r="G86" s="13"/>
      <c r="H86" s="13"/>
      <c r="I86" s="13"/>
      <c r="J86" s="13"/>
      <c r="K86" s="13"/>
      <c r="L86" s="13"/>
      <c r="M86" s="13"/>
      <c r="N86" s="13"/>
      <c r="O86" s="13"/>
      <c r="P86" s="13"/>
    </row>
    <row r="87" spans="3:16" s="4" customFormat="1" x14ac:dyDescent="0.35">
      <c r="C87" s="13"/>
      <c r="D87" s="13"/>
      <c r="E87" s="13"/>
      <c r="F87" s="13"/>
      <c r="G87" s="13"/>
      <c r="H87" s="13"/>
      <c r="I87" s="13"/>
      <c r="J87" s="13"/>
      <c r="K87" s="13"/>
      <c r="L87" s="13"/>
      <c r="M87" s="13"/>
      <c r="N87" s="13"/>
      <c r="O87" s="13"/>
      <c r="P87" s="13"/>
    </row>
    <row r="88" spans="3:16" s="4" customFormat="1" x14ac:dyDescent="0.35">
      <c r="C88" s="13"/>
      <c r="D88" s="13"/>
      <c r="E88" s="13"/>
      <c r="F88" s="13"/>
      <c r="G88" s="13"/>
      <c r="H88" s="13"/>
      <c r="I88" s="13"/>
      <c r="J88" s="13"/>
      <c r="K88" s="13"/>
      <c r="L88" s="13"/>
      <c r="M88" s="13"/>
      <c r="N88" s="13"/>
      <c r="O88" s="13"/>
      <c r="P88" s="13"/>
    </row>
    <row r="89" spans="3:16" s="4" customFormat="1" x14ac:dyDescent="0.35">
      <c r="C89" s="13"/>
      <c r="D89" s="13"/>
      <c r="E89" s="13"/>
      <c r="F89" s="13"/>
      <c r="G89" s="13"/>
      <c r="H89" s="13"/>
      <c r="I89" s="13"/>
      <c r="J89" s="13"/>
      <c r="K89" s="13"/>
      <c r="L89" s="13"/>
      <c r="M89" s="13"/>
      <c r="N89" s="13"/>
      <c r="O89" s="13"/>
      <c r="P89" s="13"/>
    </row>
    <row r="90" spans="3:16" s="4" customFormat="1" x14ac:dyDescent="0.35">
      <c r="C90" s="13"/>
      <c r="D90" s="13"/>
      <c r="E90" s="13"/>
      <c r="F90" s="13"/>
      <c r="G90" s="13"/>
      <c r="H90" s="13"/>
      <c r="I90" s="13"/>
      <c r="J90" s="13"/>
      <c r="K90" s="13"/>
      <c r="L90" s="13"/>
      <c r="M90" s="13"/>
      <c r="N90" s="13"/>
      <c r="O90" s="13"/>
      <c r="P90" s="13"/>
    </row>
    <row r="91" spans="3:16" s="4" customFormat="1" x14ac:dyDescent="0.35">
      <c r="C91" s="13"/>
      <c r="D91" s="13"/>
      <c r="E91" s="13"/>
      <c r="F91" s="13"/>
      <c r="G91" s="13"/>
      <c r="H91" s="13"/>
      <c r="I91" s="13"/>
      <c r="J91" s="13"/>
      <c r="K91" s="13"/>
      <c r="L91" s="13"/>
      <c r="M91" s="13"/>
      <c r="N91" s="13"/>
      <c r="O91" s="13"/>
      <c r="P91" s="13"/>
    </row>
    <row r="92" spans="3:16" s="4" customFormat="1" x14ac:dyDescent="0.35">
      <c r="C92" s="13"/>
      <c r="D92" s="13"/>
      <c r="E92" s="13"/>
      <c r="F92" s="13"/>
      <c r="G92" s="13"/>
      <c r="H92" s="13"/>
      <c r="I92" s="13"/>
      <c r="J92" s="13"/>
      <c r="K92" s="13"/>
      <c r="L92" s="13"/>
      <c r="M92" s="13"/>
      <c r="N92" s="13"/>
      <c r="O92" s="13"/>
      <c r="P92" s="13"/>
    </row>
    <row r="93" spans="3:16" s="4" customFormat="1" x14ac:dyDescent="0.35">
      <c r="C93" s="13"/>
      <c r="D93" s="13"/>
      <c r="E93" s="13"/>
      <c r="F93" s="13"/>
      <c r="G93" s="13"/>
      <c r="H93" s="13"/>
      <c r="I93" s="13"/>
      <c r="J93" s="13"/>
      <c r="K93" s="13"/>
      <c r="L93" s="13"/>
      <c r="M93" s="13"/>
      <c r="N93" s="13"/>
      <c r="O93" s="13"/>
      <c r="P93" s="13"/>
    </row>
    <row r="94" spans="3:16" s="4" customFormat="1" x14ac:dyDescent="0.35">
      <c r="C94" s="13"/>
      <c r="D94" s="13"/>
      <c r="E94" s="13"/>
      <c r="F94" s="13"/>
      <c r="G94" s="13"/>
      <c r="H94" s="13"/>
      <c r="I94" s="13"/>
      <c r="J94" s="13"/>
      <c r="K94" s="13"/>
      <c r="L94" s="13"/>
      <c r="M94" s="13"/>
      <c r="N94" s="13"/>
      <c r="O94" s="13"/>
      <c r="P94" s="13"/>
    </row>
    <row r="95" spans="3:16" s="4" customFormat="1" x14ac:dyDescent="0.35">
      <c r="C95" s="13"/>
      <c r="D95" s="13"/>
      <c r="E95" s="13"/>
      <c r="F95" s="13"/>
      <c r="G95" s="13"/>
      <c r="H95" s="13"/>
      <c r="I95" s="13"/>
      <c r="J95" s="13"/>
      <c r="K95" s="13"/>
      <c r="L95" s="13"/>
      <c r="M95" s="13"/>
      <c r="N95" s="13"/>
      <c r="O95" s="13"/>
      <c r="P95" s="13"/>
    </row>
    <row r="96" spans="3:16" s="4" customFormat="1" x14ac:dyDescent="0.35">
      <c r="C96" s="13"/>
      <c r="D96" s="13"/>
      <c r="E96" s="13"/>
      <c r="F96" s="13"/>
      <c r="G96" s="13"/>
      <c r="H96" s="13"/>
      <c r="I96" s="13"/>
      <c r="J96" s="13"/>
      <c r="K96" s="13"/>
      <c r="L96" s="13"/>
      <c r="M96" s="13"/>
      <c r="N96" s="13"/>
      <c r="O96" s="13"/>
      <c r="P96" s="13"/>
    </row>
    <row r="97" spans="3:16" s="4" customFormat="1" x14ac:dyDescent="0.35">
      <c r="C97" s="13"/>
      <c r="D97" s="13"/>
      <c r="E97" s="13"/>
      <c r="F97" s="13"/>
      <c r="G97" s="13"/>
      <c r="H97" s="13"/>
      <c r="I97" s="13"/>
      <c r="J97" s="13"/>
      <c r="K97" s="13"/>
      <c r="L97" s="13"/>
      <c r="M97" s="13"/>
      <c r="N97" s="13"/>
      <c r="O97" s="13"/>
      <c r="P97" s="13"/>
    </row>
    <row r="98" spans="3:16" s="4" customFormat="1" x14ac:dyDescent="0.35">
      <c r="C98" s="13"/>
      <c r="D98" s="13"/>
      <c r="E98" s="13"/>
      <c r="F98" s="13"/>
      <c r="G98" s="13"/>
      <c r="H98" s="13"/>
      <c r="I98" s="13"/>
      <c r="J98" s="13"/>
      <c r="K98" s="13"/>
      <c r="L98" s="13"/>
      <c r="M98" s="13"/>
      <c r="N98" s="13"/>
      <c r="O98" s="13"/>
      <c r="P98" s="13"/>
    </row>
    <row r="99" spans="3:16" s="4" customFormat="1" x14ac:dyDescent="0.35">
      <c r="C99" s="13"/>
      <c r="D99" s="13"/>
      <c r="E99" s="13"/>
      <c r="F99" s="13"/>
      <c r="G99" s="13"/>
      <c r="H99" s="13"/>
      <c r="I99" s="13"/>
      <c r="J99" s="13"/>
      <c r="K99" s="13"/>
      <c r="L99" s="13"/>
      <c r="M99" s="13"/>
      <c r="N99" s="13"/>
      <c r="O99" s="13"/>
      <c r="P99" s="13"/>
    </row>
    <row r="100" spans="3:16" s="4" customFormat="1" x14ac:dyDescent="0.35">
      <c r="C100" s="13"/>
      <c r="D100" s="13"/>
      <c r="E100" s="13"/>
      <c r="F100" s="13"/>
      <c r="G100" s="13"/>
      <c r="H100" s="13"/>
      <c r="I100" s="13"/>
      <c r="J100" s="13"/>
      <c r="K100" s="13"/>
      <c r="L100" s="13"/>
      <c r="M100" s="13"/>
      <c r="N100" s="13"/>
      <c r="O100" s="13"/>
      <c r="P100" s="13"/>
    </row>
    <row r="101" spans="3:16" s="4" customFormat="1" x14ac:dyDescent="0.35">
      <c r="C101" s="13"/>
      <c r="D101" s="13"/>
      <c r="E101" s="13"/>
      <c r="F101" s="13"/>
      <c r="G101" s="13"/>
      <c r="H101" s="13"/>
      <c r="I101" s="13"/>
      <c r="J101" s="13"/>
      <c r="K101" s="13"/>
      <c r="L101" s="13"/>
      <c r="M101" s="13"/>
      <c r="N101" s="13"/>
      <c r="O101" s="13"/>
      <c r="P101" s="13"/>
    </row>
    <row r="102" spans="3:16" s="4" customFormat="1" x14ac:dyDescent="0.35">
      <c r="C102" s="13"/>
      <c r="D102" s="13"/>
      <c r="E102" s="13"/>
      <c r="F102" s="13"/>
      <c r="G102" s="13"/>
      <c r="H102" s="13"/>
      <c r="I102" s="13"/>
      <c r="J102" s="13"/>
      <c r="K102" s="13"/>
      <c r="L102" s="13"/>
      <c r="M102" s="13"/>
      <c r="N102" s="13"/>
      <c r="O102" s="13"/>
      <c r="P102" s="13"/>
    </row>
    <row r="103" spans="3:16" s="4" customFormat="1" x14ac:dyDescent="0.35">
      <c r="C103" s="13"/>
      <c r="D103" s="13"/>
      <c r="E103" s="13"/>
      <c r="F103" s="13"/>
      <c r="G103" s="13"/>
      <c r="H103" s="13"/>
      <c r="I103" s="13"/>
      <c r="J103" s="13"/>
      <c r="K103" s="13"/>
      <c r="L103" s="13"/>
      <c r="M103" s="13"/>
      <c r="N103" s="13"/>
      <c r="O103" s="13"/>
      <c r="P103" s="13"/>
    </row>
    <row r="104" spans="3:16" s="4" customFormat="1" x14ac:dyDescent="0.35">
      <c r="C104" s="13"/>
      <c r="D104" s="13"/>
      <c r="E104" s="13"/>
      <c r="F104" s="13"/>
      <c r="G104" s="13"/>
      <c r="H104" s="13"/>
      <c r="I104" s="13"/>
      <c r="J104" s="13"/>
      <c r="K104" s="13"/>
      <c r="L104" s="13"/>
      <c r="M104" s="13"/>
      <c r="N104" s="13"/>
      <c r="O104" s="13"/>
      <c r="P104" s="13"/>
    </row>
    <row r="105" spans="3:16" s="4" customFormat="1" x14ac:dyDescent="0.35">
      <c r="C105" s="13"/>
      <c r="D105" s="13"/>
      <c r="E105" s="13"/>
      <c r="F105" s="13"/>
      <c r="G105" s="13"/>
      <c r="H105" s="13"/>
      <c r="I105" s="13"/>
      <c r="J105" s="13"/>
      <c r="K105" s="13"/>
      <c r="L105" s="13"/>
      <c r="M105" s="13"/>
      <c r="N105" s="13"/>
      <c r="O105" s="13"/>
      <c r="P105" s="13"/>
    </row>
    <row r="106" spans="3:16" s="4" customFormat="1" x14ac:dyDescent="0.35">
      <c r="C106" s="13"/>
      <c r="D106" s="13"/>
      <c r="E106" s="13"/>
      <c r="F106" s="13"/>
      <c r="G106" s="13"/>
      <c r="H106" s="13"/>
      <c r="I106" s="13"/>
      <c r="J106" s="13"/>
      <c r="K106" s="13"/>
      <c r="L106" s="13"/>
      <c r="M106" s="13"/>
      <c r="N106" s="13"/>
      <c r="O106" s="13"/>
      <c r="P106" s="13"/>
    </row>
    <row r="107" spans="3:16" s="4" customFormat="1" x14ac:dyDescent="0.35">
      <c r="C107" s="13"/>
      <c r="D107" s="13"/>
      <c r="E107" s="13"/>
      <c r="F107" s="13"/>
      <c r="G107" s="13"/>
      <c r="H107" s="13"/>
      <c r="I107" s="13"/>
      <c r="J107" s="13"/>
      <c r="K107" s="13"/>
      <c r="L107" s="13"/>
      <c r="M107" s="13"/>
      <c r="N107" s="13"/>
      <c r="O107" s="13"/>
      <c r="P107" s="13"/>
    </row>
    <row r="108" spans="3:16" s="4" customFormat="1" x14ac:dyDescent="0.35">
      <c r="C108" s="13"/>
      <c r="D108" s="13"/>
      <c r="E108" s="13"/>
      <c r="F108" s="13"/>
      <c r="G108" s="13"/>
      <c r="H108" s="13"/>
      <c r="I108" s="13"/>
      <c r="J108" s="13"/>
      <c r="K108" s="13"/>
      <c r="L108" s="13"/>
      <c r="M108" s="13"/>
      <c r="N108" s="13"/>
      <c r="O108" s="13"/>
      <c r="P108" s="13"/>
    </row>
    <row r="109" spans="3:16" s="4" customFormat="1" x14ac:dyDescent="0.35">
      <c r="C109" s="13"/>
      <c r="D109" s="13"/>
      <c r="E109" s="13"/>
      <c r="F109" s="13"/>
      <c r="G109" s="13"/>
      <c r="H109" s="13"/>
      <c r="I109" s="13"/>
      <c r="J109" s="13"/>
      <c r="K109" s="13"/>
      <c r="L109" s="13"/>
      <c r="M109" s="13"/>
      <c r="N109" s="13"/>
      <c r="O109" s="13"/>
      <c r="P109" s="13"/>
    </row>
    <row r="110" spans="3:16" s="4" customFormat="1" x14ac:dyDescent="0.35">
      <c r="C110" s="13"/>
      <c r="D110" s="13"/>
      <c r="E110" s="13"/>
      <c r="F110" s="13"/>
      <c r="G110" s="13"/>
      <c r="H110" s="13"/>
      <c r="I110" s="13"/>
      <c r="J110" s="13"/>
      <c r="K110" s="13"/>
      <c r="L110" s="13"/>
      <c r="M110" s="13"/>
      <c r="N110" s="13"/>
      <c r="O110" s="13"/>
      <c r="P110" s="13"/>
    </row>
    <row r="111" spans="3:16" s="4" customFormat="1" x14ac:dyDescent="0.35">
      <c r="C111" s="13"/>
      <c r="D111" s="13"/>
      <c r="E111" s="13"/>
      <c r="F111" s="13"/>
      <c r="G111" s="13"/>
      <c r="H111" s="13"/>
      <c r="I111" s="13"/>
      <c r="J111" s="13"/>
      <c r="K111" s="13"/>
      <c r="L111" s="13"/>
      <c r="M111" s="13"/>
      <c r="N111" s="13"/>
      <c r="O111" s="13"/>
      <c r="P111" s="13"/>
    </row>
    <row r="112" spans="3:16" s="4" customFormat="1" x14ac:dyDescent="0.35">
      <c r="C112" s="13"/>
      <c r="D112" s="13"/>
      <c r="E112" s="13"/>
      <c r="F112" s="13"/>
      <c r="G112" s="13"/>
      <c r="H112" s="13"/>
      <c r="I112" s="13"/>
      <c r="J112" s="13"/>
      <c r="K112" s="13"/>
      <c r="L112" s="13"/>
      <c r="M112" s="13"/>
      <c r="N112" s="13"/>
      <c r="O112" s="13"/>
      <c r="P112" s="13"/>
    </row>
    <row r="113" spans="3:16" s="4" customFormat="1" x14ac:dyDescent="0.35">
      <c r="C113" s="13"/>
      <c r="D113" s="13"/>
      <c r="E113" s="13"/>
      <c r="F113" s="13"/>
      <c r="G113" s="13"/>
      <c r="H113" s="13"/>
      <c r="I113" s="13"/>
      <c r="J113" s="13"/>
      <c r="K113" s="13"/>
      <c r="L113" s="13"/>
      <c r="M113" s="13"/>
      <c r="N113" s="13"/>
      <c r="O113" s="13"/>
      <c r="P113" s="13"/>
    </row>
    <row r="114" spans="3:16" s="4" customFormat="1" x14ac:dyDescent="0.35">
      <c r="C114" s="13"/>
      <c r="D114" s="13"/>
      <c r="E114" s="13"/>
      <c r="F114" s="13"/>
      <c r="G114" s="13"/>
      <c r="H114" s="13"/>
      <c r="I114" s="13"/>
      <c r="J114" s="13"/>
      <c r="K114" s="13"/>
      <c r="L114" s="13"/>
      <c r="M114" s="13"/>
      <c r="N114" s="13"/>
      <c r="O114" s="13"/>
      <c r="P114" s="13"/>
    </row>
    <row r="115" spans="3:16" s="4" customFormat="1" x14ac:dyDescent="0.35">
      <c r="C115" s="13"/>
      <c r="D115" s="13"/>
      <c r="E115" s="13"/>
      <c r="F115" s="13"/>
      <c r="G115" s="13"/>
      <c r="H115" s="13"/>
      <c r="I115" s="13"/>
      <c r="J115" s="13"/>
      <c r="K115" s="13"/>
      <c r="L115" s="13"/>
      <c r="M115" s="13"/>
      <c r="N115" s="13"/>
      <c r="O115" s="13"/>
      <c r="P115" s="13"/>
    </row>
    <row r="116" spans="3:16" s="4" customFormat="1" x14ac:dyDescent="0.35">
      <c r="C116" s="13"/>
      <c r="D116" s="13"/>
      <c r="E116" s="13"/>
      <c r="F116" s="13"/>
      <c r="G116" s="13"/>
      <c r="H116" s="13"/>
      <c r="I116" s="13"/>
      <c r="J116" s="13"/>
      <c r="K116" s="13"/>
      <c r="L116" s="13"/>
      <c r="M116" s="13"/>
      <c r="N116" s="13"/>
      <c r="O116" s="13"/>
      <c r="P116" s="13"/>
    </row>
    <row r="117" spans="3:16" s="4" customFormat="1" x14ac:dyDescent="0.35">
      <c r="C117" s="13"/>
      <c r="D117" s="13"/>
      <c r="E117" s="13"/>
      <c r="F117" s="13"/>
      <c r="G117" s="13"/>
      <c r="H117" s="13"/>
      <c r="I117" s="13"/>
      <c r="J117" s="13"/>
      <c r="K117" s="13"/>
      <c r="L117" s="13"/>
      <c r="M117" s="13"/>
      <c r="N117" s="13"/>
      <c r="O117" s="13"/>
      <c r="P117" s="13"/>
    </row>
    <row r="118" spans="3:16" s="4" customFormat="1" x14ac:dyDescent="0.35">
      <c r="C118" s="13"/>
      <c r="D118" s="13"/>
      <c r="E118" s="13"/>
      <c r="F118" s="13"/>
      <c r="G118" s="13"/>
      <c r="H118" s="13"/>
      <c r="I118" s="13"/>
      <c r="J118" s="13"/>
      <c r="K118" s="13"/>
      <c r="L118" s="13"/>
      <c r="M118" s="13"/>
      <c r="N118" s="13"/>
      <c r="O118" s="13"/>
      <c r="P118" s="13"/>
    </row>
    <row r="119" spans="3:16" s="4" customFormat="1" x14ac:dyDescent="0.35">
      <c r="C119" s="13"/>
      <c r="D119" s="13"/>
      <c r="E119" s="13"/>
      <c r="F119" s="13"/>
      <c r="G119" s="13"/>
      <c r="H119" s="13"/>
      <c r="I119" s="13"/>
      <c r="J119" s="13"/>
      <c r="K119" s="13"/>
      <c r="L119" s="13"/>
      <c r="M119" s="13"/>
      <c r="N119" s="13"/>
      <c r="O119" s="13"/>
      <c r="P119" s="13"/>
    </row>
    <row r="120" spans="3:16" s="4" customFormat="1" x14ac:dyDescent="0.35">
      <c r="C120" s="13"/>
      <c r="D120" s="13"/>
      <c r="E120" s="13"/>
      <c r="F120" s="13"/>
      <c r="G120" s="13"/>
      <c r="H120" s="13"/>
      <c r="I120" s="13"/>
      <c r="J120" s="13"/>
      <c r="K120" s="13"/>
      <c r="L120" s="13"/>
      <c r="M120" s="13"/>
      <c r="N120" s="13"/>
      <c r="O120" s="13"/>
      <c r="P120" s="13"/>
    </row>
    <row r="121" spans="3:16" s="4" customFormat="1" x14ac:dyDescent="0.35">
      <c r="C121" s="13"/>
      <c r="D121" s="13"/>
      <c r="E121" s="13"/>
      <c r="F121" s="13"/>
      <c r="G121" s="13"/>
      <c r="H121" s="13"/>
      <c r="I121" s="13"/>
      <c r="J121" s="13"/>
      <c r="K121" s="13"/>
      <c r="L121" s="13"/>
      <c r="M121" s="13"/>
      <c r="N121" s="13"/>
      <c r="O121" s="13"/>
      <c r="P121" s="13"/>
    </row>
    <row r="122" spans="3:16" s="4" customFormat="1" x14ac:dyDescent="0.35">
      <c r="C122" s="13"/>
      <c r="D122" s="13"/>
      <c r="E122" s="13"/>
      <c r="F122" s="13"/>
      <c r="G122" s="13"/>
      <c r="H122" s="13"/>
      <c r="I122" s="13"/>
      <c r="J122" s="13"/>
      <c r="K122" s="13"/>
      <c r="L122" s="13"/>
      <c r="M122" s="13"/>
      <c r="N122" s="13"/>
      <c r="O122" s="13"/>
      <c r="P122" s="13"/>
    </row>
    <row r="123" spans="3:16" s="4" customFormat="1" x14ac:dyDescent="0.35">
      <c r="C123" s="13"/>
      <c r="D123" s="13"/>
      <c r="E123" s="13"/>
      <c r="F123" s="13"/>
      <c r="G123" s="13"/>
      <c r="H123" s="13"/>
      <c r="I123" s="13"/>
      <c r="J123" s="13"/>
      <c r="K123" s="13"/>
      <c r="L123" s="13"/>
      <c r="M123" s="13"/>
      <c r="N123" s="13"/>
      <c r="O123" s="13"/>
      <c r="P123" s="13"/>
    </row>
    <row r="124" spans="3:16" s="4" customFormat="1" x14ac:dyDescent="0.35">
      <c r="C124" s="13"/>
      <c r="D124" s="13"/>
      <c r="E124" s="13"/>
      <c r="F124" s="13"/>
      <c r="G124" s="13"/>
      <c r="H124" s="13"/>
      <c r="I124" s="13"/>
      <c r="J124" s="13"/>
      <c r="K124" s="13"/>
      <c r="L124" s="13"/>
      <c r="M124" s="13"/>
      <c r="N124" s="13"/>
      <c r="O124" s="13"/>
      <c r="P124" s="13"/>
    </row>
    <row r="125" spans="3:16" s="4" customFormat="1" x14ac:dyDescent="0.35">
      <c r="C125" s="13"/>
      <c r="D125" s="13"/>
      <c r="E125" s="13"/>
      <c r="F125" s="13"/>
      <c r="G125" s="13"/>
      <c r="H125" s="13"/>
      <c r="I125" s="13"/>
      <c r="J125" s="13"/>
      <c r="K125" s="13"/>
      <c r="L125" s="13"/>
      <c r="M125" s="13"/>
      <c r="N125" s="13"/>
      <c r="O125" s="13"/>
      <c r="P125" s="13"/>
    </row>
    <row r="126" spans="3:16" s="4" customFormat="1" x14ac:dyDescent="0.35">
      <c r="C126" s="13"/>
      <c r="D126" s="13"/>
      <c r="E126" s="13"/>
      <c r="F126" s="13"/>
      <c r="G126" s="13"/>
      <c r="H126" s="13"/>
      <c r="I126" s="13"/>
      <c r="J126" s="13"/>
      <c r="K126" s="13"/>
      <c r="L126" s="13"/>
      <c r="M126" s="13"/>
      <c r="N126" s="13"/>
      <c r="O126" s="13"/>
      <c r="P126" s="13"/>
    </row>
    <row r="127" spans="3:16" s="4" customFormat="1" x14ac:dyDescent="0.35">
      <c r="C127" s="13"/>
      <c r="D127" s="13"/>
      <c r="E127" s="13"/>
      <c r="F127" s="13"/>
      <c r="G127" s="13"/>
      <c r="H127" s="13"/>
      <c r="I127" s="13"/>
      <c r="J127" s="13"/>
      <c r="K127" s="13"/>
      <c r="L127" s="13"/>
      <c r="M127" s="13"/>
      <c r="N127" s="13"/>
      <c r="O127" s="13"/>
      <c r="P127" s="13"/>
    </row>
    <row r="128" spans="3:16" s="4" customFormat="1" x14ac:dyDescent="0.35">
      <c r="C128" s="13"/>
      <c r="D128" s="13"/>
      <c r="E128" s="13"/>
      <c r="F128" s="13"/>
      <c r="G128" s="13"/>
      <c r="H128" s="13"/>
      <c r="I128" s="13"/>
      <c r="J128" s="13"/>
      <c r="K128" s="13"/>
      <c r="L128" s="13"/>
      <c r="M128" s="13"/>
      <c r="N128" s="13"/>
      <c r="O128" s="13"/>
      <c r="P128" s="13"/>
    </row>
    <row r="129" spans="3:16" s="4" customFormat="1" x14ac:dyDescent="0.35">
      <c r="C129" s="13"/>
      <c r="D129" s="13"/>
      <c r="E129" s="13"/>
      <c r="F129" s="13"/>
      <c r="G129" s="13"/>
      <c r="H129" s="13"/>
      <c r="I129" s="13"/>
      <c r="J129" s="13"/>
      <c r="K129" s="13"/>
      <c r="L129" s="13"/>
      <c r="M129" s="13"/>
      <c r="N129" s="13"/>
      <c r="O129" s="13"/>
      <c r="P129" s="13"/>
    </row>
    <row r="130" spans="3:16" s="4" customFormat="1" x14ac:dyDescent="0.35">
      <c r="C130" s="13"/>
      <c r="D130" s="13"/>
      <c r="E130" s="13"/>
      <c r="F130" s="13"/>
      <c r="G130" s="13"/>
      <c r="H130" s="13"/>
      <c r="I130" s="13"/>
      <c r="J130" s="13"/>
      <c r="K130" s="13"/>
      <c r="L130" s="13"/>
      <c r="M130" s="13"/>
      <c r="N130" s="13"/>
      <c r="O130" s="13"/>
      <c r="P130" s="13"/>
    </row>
    <row r="131" spans="3:16" s="4" customFormat="1" x14ac:dyDescent="0.35">
      <c r="C131" s="13"/>
      <c r="D131" s="13"/>
      <c r="E131" s="13"/>
      <c r="F131" s="13"/>
      <c r="G131" s="13"/>
      <c r="H131" s="13"/>
      <c r="I131" s="13"/>
      <c r="J131" s="13"/>
      <c r="K131" s="13"/>
      <c r="L131" s="13"/>
      <c r="M131" s="13"/>
      <c r="N131" s="13"/>
      <c r="O131" s="13"/>
      <c r="P131" s="13"/>
    </row>
    <row r="132" spans="3:16" s="4" customFormat="1" x14ac:dyDescent="0.35">
      <c r="C132" s="13"/>
      <c r="D132" s="13"/>
      <c r="E132" s="13"/>
      <c r="F132" s="13"/>
      <c r="G132" s="13"/>
      <c r="H132" s="13"/>
      <c r="I132" s="13"/>
      <c r="J132" s="13"/>
      <c r="K132" s="13"/>
      <c r="L132" s="13"/>
      <c r="M132" s="13"/>
      <c r="N132" s="13"/>
      <c r="O132" s="13"/>
      <c r="P132" s="13"/>
    </row>
    <row r="133" spans="3:16" s="4" customFormat="1" x14ac:dyDescent="0.35">
      <c r="C133" s="13"/>
      <c r="D133" s="13"/>
      <c r="E133" s="13"/>
      <c r="F133" s="13"/>
      <c r="G133" s="13"/>
      <c r="H133" s="13"/>
      <c r="I133" s="13"/>
      <c r="J133" s="13"/>
      <c r="K133" s="13"/>
      <c r="L133" s="13"/>
      <c r="M133" s="13"/>
      <c r="N133" s="13"/>
      <c r="O133" s="13"/>
      <c r="P133" s="13"/>
    </row>
    <row r="134" spans="3:16" s="4" customFormat="1" x14ac:dyDescent="0.35">
      <c r="C134" s="13"/>
      <c r="D134" s="13"/>
      <c r="E134" s="13"/>
      <c r="F134" s="13"/>
      <c r="G134" s="13"/>
      <c r="H134" s="13"/>
      <c r="I134" s="13"/>
      <c r="J134" s="13"/>
      <c r="K134" s="13"/>
      <c r="L134" s="13"/>
      <c r="M134" s="13"/>
      <c r="N134" s="13"/>
      <c r="O134" s="13"/>
      <c r="P134" s="13"/>
    </row>
    <row r="135" spans="3:16" s="4" customFormat="1" x14ac:dyDescent="0.35">
      <c r="C135" s="13"/>
      <c r="D135" s="13"/>
      <c r="E135" s="13"/>
      <c r="F135" s="13"/>
      <c r="G135" s="13"/>
      <c r="H135" s="13"/>
      <c r="I135" s="13"/>
      <c r="J135" s="13"/>
      <c r="K135" s="13"/>
      <c r="L135" s="13"/>
      <c r="M135" s="13"/>
      <c r="N135" s="13"/>
      <c r="O135" s="13"/>
      <c r="P135" s="13"/>
    </row>
    <row r="136" spans="3:16" s="4" customFormat="1" x14ac:dyDescent="0.35">
      <c r="C136" s="13"/>
      <c r="D136" s="13"/>
      <c r="E136" s="13"/>
      <c r="F136" s="13"/>
      <c r="G136" s="13"/>
      <c r="H136" s="13"/>
      <c r="I136" s="13"/>
      <c r="J136" s="13"/>
      <c r="K136" s="13"/>
      <c r="L136" s="13"/>
      <c r="M136" s="13"/>
      <c r="N136" s="13"/>
      <c r="O136" s="13"/>
      <c r="P136" s="13"/>
    </row>
    <row r="137" spans="3:16" s="4" customFormat="1" x14ac:dyDescent="0.35">
      <c r="C137" s="13"/>
      <c r="D137" s="13"/>
      <c r="E137" s="13"/>
      <c r="F137" s="13"/>
      <c r="G137" s="13"/>
      <c r="H137" s="13"/>
      <c r="I137" s="13"/>
      <c r="J137" s="13"/>
      <c r="K137" s="13"/>
      <c r="L137" s="13"/>
      <c r="M137" s="13"/>
      <c r="N137" s="13"/>
      <c r="O137" s="13"/>
      <c r="P137" s="13"/>
    </row>
    <row r="138" spans="3:16" s="4" customFormat="1" x14ac:dyDescent="0.35">
      <c r="C138" s="13"/>
      <c r="D138" s="13"/>
      <c r="E138" s="13"/>
      <c r="F138" s="13"/>
      <c r="G138" s="13"/>
      <c r="H138" s="13"/>
      <c r="I138" s="13"/>
      <c r="J138" s="13"/>
      <c r="K138" s="13"/>
      <c r="L138" s="13"/>
      <c r="M138" s="13"/>
      <c r="N138" s="13"/>
      <c r="O138" s="13"/>
      <c r="P138" s="13"/>
    </row>
    <row r="139" spans="3:16" s="4" customFormat="1" x14ac:dyDescent="0.35">
      <c r="C139" s="13"/>
      <c r="D139" s="13"/>
      <c r="E139" s="13"/>
      <c r="F139" s="13"/>
      <c r="G139" s="13"/>
      <c r="H139" s="13"/>
      <c r="I139" s="13"/>
      <c r="J139" s="13"/>
      <c r="K139" s="13"/>
      <c r="L139" s="13"/>
      <c r="M139" s="13"/>
      <c r="N139" s="13"/>
      <c r="O139" s="13"/>
      <c r="P139" s="13"/>
    </row>
    <row r="140" spans="3:16" s="4" customFormat="1" x14ac:dyDescent="0.35">
      <c r="C140" s="13"/>
      <c r="D140" s="13"/>
      <c r="E140" s="13"/>
      <c r="F140" s="13"/>
      <c r="G140" s="13"/>
      <c r="H140" s="13"/>
      <c r="I140" s="13"/>
      <c r="J140" s="13"/>
      <c r="K140" s="13"/>
      <c r="L140" s="13"/>
      <c r="M140" s="13"/>
      <c r="N140" s="13"/>
      <c r="O140" s="13"/>
      <c r="P140" s="13"/>
    </row>
    <row r="141" spans="3:16" s="4" customFormat="1" x14ac:dyDescent="0.35">
      <c r="C141" s="13"/>
      <c r="D141" s="13"/>
      <c r="E141" s="13"/>
      <c r="F141" s="13"/>
      <c r="G141" s="13"/>
      <c r="H141" s="13"/>
      <c r="I141" s="13"/>
      <c r="J141" s="13"/>
      <c r="K141" s="13"/>
      <c r="L141" s="13"/>
      <c r="M141" s="13"/>
      <c r="N141" s="13"/>
      <c r="O141" s="13"/>
      <c r="P141" s="13"/>
    </row>
    <row r="142" spans="3:16" s="4" customFormat="1" x14ac:dyDescent="0.35">
      <c r="C142" s="13"/>
      <c r="D142" s="13"/>
      <c r="E142" s="13"/>
      <c r="F142" s="13"/>
      <c r="G142" s="13"/>
      <c r="H142" s="13"/>
      <c r="I142" s="13"/>
      <c r="J142" s="13"/>
      <c r="K142" s="13"/>
      <c r="L142" s="13"/>
      <c r="M142" s="13"/>
      <c r="N142" s="13"/>
      <c r="O142" s="13"/>
      <c r="P142" s="13"/>
    </row>
    <row r="143" spans="3:16" s="4" customFormat="1" x14ac:dyDescent="0.35">
      <c r="C143" s="13"/>
      <c r="D143" s="13"/>
      <c r="E143" s="13"/>
      <c r="F143" s="13"/>
      <c r="G143" s="13"/>
      <c r="H143" s="13"/>
      <c r="I143" s="13"/>
      <c r="J143" s="13"/>
      <c r="K143" s="13"/>
      <c r="L143" s="13"/>
      <c r="M143" s="13"/>
      <c r="N143" s="13"/>
      <c r="O143" s="13"/>
      <c r="P143" s="13"/>
    </row>
    <row r="144" spans="3:16" s="4" customFormat="1" x14ac:dyDescent="0.35">
      <c r="C144" s="13"/>
      <c r="D144" s="13"/>
      <c r="E144" s="13"/>
      <c r="F144" s="13"/>
      <c r="G144" s="13"/>
      <c r="H144" s="13"/>
      <c r="I144" s="13"/>
      <c r="J144" s="13"/>
      <c r="K144" s="13"/>
      <c r="L144" s="13"/>
      <c r="M144" s="13"/>
      <c r="N144" s="13"/>
      <c r="O144" s="13"/>
      <c r="P144" s="13"/>
    </row>
    <row r="145" spans="3:16" s="4" customFormat="1" x14ac:dyDescent="0.35">
      <c r="C145" s="13"/>
      <c r="D145" s="13"/>
      <c r="E145" s="13"/>
      <c r="F145" s="13"/>
      <c r="G145" s="13"/>
      <c r="H145" s="13"/>
      <c r="I145" s="13"/>
      <c r="J145" s="13"/>
      <c r="K145" s="13"/>
      <c r="L145" s="13"/>
      <c r="M145" s="13"/>
      <c r="N145" s="13"/>
      <c r="O145" s="13"/>
      <c r="P145" s="13"/>
    </row>
    <row r="146" spans="3:16" s="4" customFormat="1" x14ac:dyDescent="0.35">
      <c r="C146" s="13"/>
      <c r="D146" s="13"/>
      <c r="E146" s="13"/>
      <c r="F146" s="13"/>
      <c r="G146" s="13"/>
      <c r="H146" s="13"/>
      <c r="I146" s="13"/>
      <c r="J146" s="13"/>
      <c r="K146" s="13"/>
      <c r="L146" s="13"/>
      <c r="M146" s="13"/>
      <c r="N146" s="13"/>
      <c r="O146" s="13"/>
      <c r="P146" s="13"/>
    </row>
    <row r="147" spans="3:16" s="4" customFormat="1" x14ac:dyDescent="0.35">
      <c r="C147" s="13"/>
      <c r="D147" s="13"/>
      <c r="E147" s="13"/>
      <c r="F147" s="13"/>
      <c r="G147" s="13"/>
      <c r="H147" s="13"/>
      <c r="I147" s="13"/>
      <c r="J147" s="13"/>
      <c r="K147" s="13"/>
      <c r="L147" s="13"/>
      <c r="M147" s="13"/>
      <c r="N147" s="13"/>
      <c r="O147" s="13"/>
      <c r="P147" s="13"/>
    </row>
    <row r="148" spans="3:16" s="4" customFormat="1" x14ac:dyDescent="0.35">
      <c r="C148" s="13"/>
      <c r="D148" s="13"/>
      <c r="E148" s="13"/>
      <c r="F148" s="13"/>
      <c r="G148" s="13"/>
      <c r="H148" s="13"/>
      <c r="I148" s="13"/>
      <c r="J148" s="13"/>
      <c r="K148" s="13"/>
      <c r="L148" s="13"/>
      <c r="M148" s="13"/>
      <c r="N148" s="13"/>
      <c r="O148" s="13"/>
      <c r="P148" s="13"/>
    </row>
    <row r="149" spans="3:16" s="4" customFormat="1" x14ac:dyDescent="0.35">
      <c r="C149" s="13"/>
      <c r="D149" s="13"/>
      <c r="E149" s="13"/>
      <c r="F149" s="13"/>
      <c r="G149" s="13"/>
      <c r="H149" s="13"/>
      <c r="I149" s="13"/>
      <c r="J149" s="13"/>
      <c r="K149" s="13"/>
      <c r="L149" s="13"/>
      <c r="M149" s="13"/>
      <c r="N149" s="13"/>
      <c r="O149" s="13"/>
      <c r="P149" s="13"/>
    </row>
    <row r="150" spans="3:16" s="4" customFormat="1" x14ac:dyDescent="0.35">
      <c r="C150" s="13"/>
      <c r="D150" s="13"/>
      <c r="E150" s="13"/>
      <c r="F150" s="13"/>
      <c r="G150" s="13"/>
      <c r="H150" s="13"/>
      <c r="I150" s="13"/>
      <c r="J150" s="13"/>
      <c r="K150" s="13"/>
      <c r="L150" s="13"/>
      <c r="M150" s="13"/>
      <c r="N150" s="13"/>
      <c r="O150" s="13"/>
      <c r="P150" s="13"/>
    </row>
    <row r="151" spans="3:16" s="4" customFormat="1" x14ac:dyDescent="0.35">
      <c r="C151" s="13"/>
      <c r="D151" s="13"/>
      <c r="E151" s="13"/>
      <c r="F151" s="13"/>
      <c r="G151" s="13"/>
      <c r="H151" s="13"/>
      <c r="I151" s="13"/>
      <c r="J151" s="13"/>
      <c r="K151" s="13"/>
      <c r="L151" s="13"/>
      <c r="M151" s="13"/>
      <c r="N151" s="13"/>
      <c r="O151" s="13"/>
      <c r="P151" s="13"/>
    </row>
    <row r="152" spans="3:16" s="4" customFormat="1" x14ac:dyDescent="0.35">
      <c r="C152" s="13"/>
      <c r="D152" s="13"/>
      <c r="E152" s="13"/>
      <c r="F152" s="13"/>
      <c r="G152" s="13"/>
      <c r="H152" s="13"/>
      <c r="I152" s="13"/>
      <c r="J152" s="13"/>
      <c r="K152" s="13"/>
      <c r="L152" s="13"/>
      <c r="M152" s="13"/>
      <c r="N152" s="13"/>
      <c r="O152" s="13"/>
      <c r="P152" s="13"/>
    </row>
    <row r="153" spans="3:16" s="4" customFormat="1" x14ac:dyDescent="0.35">
      <c r="C153" s="13"/>
      <c r="D153" s="13"/>
      <c r="E153" s="13"/>
      <c r="F153" s="13"/>
      <c r="G153" s="13"/>
      <c r="H153" s="13"/>
      <c r="I153" s="13"/>
      <c r="J153" s="13"/>
      <c r="K153" s="13"/>
      <c r="L153" s="13"/>
      <c r="M153" s="13"/>
      <c r="N153" s="13"/>
      <c r="O153" s="13"/>
      <c r="P153" s="13"/>
    </row>
    <row r="154" spans="3:16" s="4" customFormat="1" x14ac:dyDescent="0.35">
      <c r="C154" s="13"/>
      <c r="D154" s="13"/>
      <c r="E154" s="13"/>
      <c r="F154" s="13"/>
      <c r="G154" s="13"/>
      <c r="H154" s="13"/>
      <c r="I154" s="13"/>
      <c r="J154" s="13"/>
      <c r="K154" s="13"/>
      <c r="L154" s="13"/>
      <c r="M154" s="13"/>
      <c r="N154" s="13"/>
      <c r="O154" s="13"/>
      <c r="P154" s="13"/>
    </row>
    <row r="155" spans="3:16" s="4" customFormat="1" x14ac:dyDescent="0.35">
      <c r="C155" s="13"/>
      <c r="D155" s="13"/>
      <c r="E155" s="13"/>
      <c r="F155" s="13"/>
      <c r="G155" s="13"/>
      <c r="H155" s="13"/>
      <c r="I155" s="13"/>
      <c r="J155" s="13"/>
      <c r="K155" s="13"/>
      <c r="L155" s="13"/>
      <c r="M155" s="13"/>
      <c r="N155" s="13"/>
      <c r="O155" s="13"/>
      <c r="P155" s="13"/>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55"/>
  <sheetViews>
    <sheetView workbookViewId="0">
      <pane xSplit="2" ySplit="3" topLeftCell="C7" activePane="bottomRight" state="frozen"/>
      <selection pane="topRight" activeCell="C1" sqref="C1"/>
      <selection pane="bottomLeft" activeCell="A4" sqref="A4"/>
      <selection pane="bottomRight" activeCell="B2" sqref="B2"/>
    </sheetView>
  </sheetViews>
  <sheetFormatPr defaultColWidth="9.1796875" defaultRowHeight="14.5" x14ac:dyDescent="0.35"/>
  <cols>
    <col min="1" max="2" width="9.1796875" style="2"/>
    <col min="3" max="3" width="14.81640625" style="22" customWidth="1"/>
    <col min="4" max="6" width="9.1796875" style="22"/>
    <col min="7" max="7" width="8.1796875" style="22" bestFit="1" customWidth="1"/>
    <col min="8" max="8" width="14.7265625" style="22" bestFit="1" customWidth="1"/>
    <col min="9" max="9" width="20.54296875" style="22" bestFit="1" customWidth="1"/>
    <col min="10" max="10" width="9.1796875" style="22"/>
    <col min="11" max="11" width="17.54296875" style="22" bestFit="1" customWidth="1"/>
    <col min="12" max="16" width="9.1796875" style="22"/>
    <col min="17" max="16384" width="9.1796875" style="2"/>
  </cols>
  <sheetData>
    <row r="1" spans="1:16" s="3" customFormat="1" ht="26" x14ac:dyDescent="0.6">
      <c r="A1" s="3" t="s">
        <v>5</v>
      </c>
      <c r="B1" s="3" t="s">
        <v>37</v>
      </c>
      <c r="C1" s="12"/>
      <c r="D1" s="12"/>
      <c r="E1" s="12"/>
      <c r="F1" s="12"/>
      <c r="G1" s="12"/>
      <c r="H1" s="12"/>
      <c r="I1" s="12"/>
      <c r="J1" s="12"/>
      <c r="K1" s="12"/>
      <c r="L1" s="12"/>
      <c r="M1" s="12"/>
      <c r="N1" s="12"/>
      <c r="O1" s="12"/>
      <c r="P1" s="12"/>
    </row>
    <row r="2" spans="1:16" s="4" customFormat="1" x14ac:dyDescent="0.35">
      <c r="A2" s="4" t="s">
        <v>33</v>
      </c>
      <c r="C2" s="13"/>
      <c r="D2" s="13"/>
      <c r="E2" s="13"/>
      <c r="F2" s="13"/>
      <c r="G2" s="13"/>
      <c r="H2" s="13"/>
      <c r="I2" s="13"/>
      <c r="J2" s="13"/>
      <c r="K2" s="13"/>
      <c r="L2" s="13"/>
      <c r="M2" s="13"/>
      <c r="N2" s="13"/>
      <c r="O2" s="13"/>
      <c r="P2" s="13"/>
    </row>
    <row r="3" spans="1:16" s="11" customFormat="1" ht="43.5" x14ac:dyDescent="0.35">
      <c r="C3" s="14" t="s">
        <v>0</v>
      </c>
      <c r="D3" s="14" t="s">
        <v>1</v>
      </c>
      <c r="E3" s="14" t="s">
        <v>2</v>
      </c>
      <c r="F3" s="14" t="s">
        <v>18</v>
      </c>
      <c r="G3" s="14" t="s">
        <v>3</v>
      </c>
      <c r="H3" s="14" t="s">
        <v>19</v>
      </c>
      <c r="I3" s="14" t="s">
        <v>20</v>
      </c>
      <c r="J3" s="14"/>
      <c r="K3" s="14" t="s">
        <v>16</v>
      </c>
      <c r="L3" s="14"/>
      <c r="M3" s="14"/>
      <c r="N3" s="14"/>
      <c r="O3" s="14" t="s">
        <v>0</v>
      </c>
      <c r="P3" s="14" t="s">
        <v>6</v>
      </c>
    </row>
    <row r="4" spans="1:16" s="4" customFormat="1" x14ac:dyDescent="0.35">
      <c r="B4" s="1">
        <v>1987</v>
      </c>
      <c r="C4" s="16">
        <v>1195</v>
      </c>
      <c r="D4" s="5">
        <v>0</v>
      </c>
      <c r="E4" s="6">
        <v>0</v>
      </c>
      <c r="F4" s="24">
        <v>-63.486903921459081</v>
      </c>
      <c r="G4" s="17">
        <f t="shared" ref="G4:G35" si="0">C4/(C4-H4)</f>
        <v>0.94955298801788623</v>
      </c>
      <c r="H4" s="6">
        <f>D4+F4</f>
        <v>-63.486903921459081</v>
      </c>
      <c r="I4" s="17">
        <f>G5*G6*G7*G8*G9*G10*G11*G12*G13*G14*G15*G16*G17*G18*G19*G20*G21*G22*G23*G24*G25*G26*G27*G28*G29*G30*G31*G32*G33*G34*G35</f>
        <v>1.1111001457326344</v>
      </c>
      <c r="J4" s="13"/>
      <c r="K4" s="6">
        <f>C4*I4</f>
        <v>1327.7646741504982</v>
      </c>
      <c r="L4" s="13"/>
      <c r="M4" s="13"/>
      <c r="N4" s="13"/>
      <c r="O4" s="18">
        <f>C4/1000</f>
        <v>1.1950000000000001</v>
      </c>
      <c r="P4" s="18">
        <f>K4/1000</f>
        <v>1.3277646741504983</v>
      </c>
    </row>
    <row r="5" spans="1:16" s="4" customFormat="1" x14ac:dyDescent="0.35">
      <c r="B5" s="1">
        <v>1988</v>
      </c>
      <c r="C5" s="16">
        <v>1301</v>
      </c>
      <c r="D5" s="5">
        <v>0</v>
      </c>
      <c r="E5" s="6">
        <v>0</v>
      </c>
      <c r="F5" s="24">
        <v>0</v>
      </c>
      <c r="G5" s="17">
        <f t="shared" si="0"/>
        <v>1</v>
      </c>
      <c r="H5" s="6">
        <f t="shared" ref="H5:H34" si="1">D5+(E4-D4)+F5</f>
        <v>0</v>
      </c>
      <c r="I5" s="17">
        <f>G6*G7*G8*G9*G10*G11*G12*G13*G14*G15*G16*G17*G18*G19*G20*G21*G22*G23*G24*G25*G26*G27*G28*G29*G30*G31*G32*G33*G34*G35</f>
        <v>1.1111001457326344</v>
      </c>
      <c r="J5" s="13"/>
      <c r="K5" s="6">
        <f t="shared" ref="K5:K35" si="2">C5*I5</f>
        <v>1445.5412895981574</v>
      </c>
      <c r="L5" s="13"/>
      <c r="M5" s="13"/>
      <c r="N5" s="13"/>
      <c r="O5" s="18">
        <f t="shared" ref="O5:O35" si="3">C5/1000</f>
        <v>1.3009999999999999</v>
      </c>
      <c r="P5" s="18">
        <f t="shared" ref="P5:P35" si="4">K5/1000</f>
        <v>1.4455412895981574</v>
      </c>
    </row>
    <row r="6" spans="1:16" s="4" customFormat="1" x14ac:dyDescent="0.35">
      <c r="B6" s="1">
        <v>1989</v>
      </c>
      <c r="C6" s="16">
        <v>1402</v>
      </c>
      <c r="D6" s="5">
        <v>0</v>
      </c>
      <c r="E6" s="6">
        <v>0</v>
      </c>
      <c r="F6" s="24">
        <v>0</v>
      </c>
      <c r="G6" s="17">
        <f t="shared" si="0"/>
        <v>1</v>
      </c>
      <c r="H6" s="6">
        <f t="shared" si="1"/>
        <v>0</v>
      </c>
      <c r="I6" s="17">
        <f>G7*G8*G9*G10*G11*G12*G13*G14*G15*G16*G17*G18*G19*G20*G21*G22*G23*G24*G25*G26*G27*G28*G29*G30*G31*G32*G33*G34*G35</f>
        <v>1.1111001457326344</v>
      </c>
      <c r="J6" s="13"/>
      <c r="K6" s="6">
        <f t="shared" si="2"/>
        <v>1557.7624043171534</v>
      </c>
      <c r="L6" s="13"/>
      <c r="M6" s="13"/>
      <c r="N6" s="13"/>
      <c r="O6" s="18">
        <f t="shared" si="3"/>
        <v>1.4019999999999999</v>
      </c>
      <c r="P6" s="18">
        <f t="shared" si="4"/>
        <v>1.5577624043171534</v>
      </c>
    </row>
    <row r="7" spans="1:16" s="4" customFormat="1" x14ac:dyDescent="0.35">
      <c r="B7" s="1">
        <v>1990</v>
      </c>
      <c r="C7" s="16">
        <v>1599.87</v>
      </c>
      <c r="D7" s="5">
        <v>0</v>
      </c>
      <c r="E7" s="6">
        <v>0</v>
      </c>
      <c r="F7" s="24">
        <v>0</v>
      </c>
      <c r="G7" s="17">
        <f t="shared" si="0"/>
        <v>1</v>
      </c>
      <c r="H7" s="6">
        <f t="shared" si="1"/>
        <v>0</v>
      </c>
      <c r="I7" s="17">
        <f>G8*G9*G10*G11*G12*G13*G14*G15*G16*G17*G18*G19*G20*G21*G22*G23*G24*G25*G26*G27*G28*G29*G30*G31*G32*G33*G34*G35</f>
        <v>1.1111001457326344</v>
      </c>
      <c r="J7" s="13"/>
      <c r="K7" s="6">
        <f t="shared" si="2"/>
        <v>1777.6157901532697</v>
      </c>
      <c r="L7" s="13"/>
      <c r="M7" s="13"/>
      <c r="N7" s="13"/>
      <c r="O7" s="18">
        <f t="shared" si="3"/>
        <v>1.5998699999999999</v>
      </c>
      <c r="P7" s="18">
        <f t="shared" si="4"/>
        <v>1.7776157901532696</v>
      </c>
    </row>
    <row r="8" spans="1:16" s="4" customFormat="1" x14ac:dyDescent="0.35">
      <c r="B8" s="1">
        <v>1991</v>
      </c>
      <c r="C8" s="16">
        <v>1758</v>
      </c>
      <c r="D8" s="5">
        <v>0</v>
      </c>
      <c r="E8" s="6">
        <v>0</v>
      </c>
      <c r="F8" s="24">
        <v>0</v>
      </c>
      <c r="G8" s="17">
        <f t="shared" si="0"/>
        <v>1</v>
      </c>
      <c r="H8" s="6">
        <f t="shared" si="1"/>
        <v>0</v>
      </c>
      <c r="I8" s="17">
        <f>G9*G10*G11*G12*G13*G14*G15*G16*G17*G18*G19*G20*G21*G22*G23*G24*G25*G26*G27*G28*G29*G30*G31*G32*G33*G34*G35</f>
        <v>1.1111001457326344</v>
      </c>
      <c r="J8" s="13"/>
      <c r="K8" s="6">
        <f t="shared" si="2"/>
        <v>1953.3140561979712</v>
      </c>
      <c r="L8" s="13"/>
      <c r="M8" s="13"/>
      <c r="N8" s="13"/>
      <c r="O8" s="18">
        <f t="shared" si="3"/>
        <v>1.758</v>
      </c>
      <c r="P8" s="18">
        <f t="shared" si="4"/>
        <v>1.9533140561979712</v>
      </c>
    </row>
    <row r="9" spans="1:16" s="4" customFormat="1" x14ac:dyDescent="0.35">
      <c r="B9" s="1">
        <v>1992</v>
      </c>
      <c r="C9" s="16">
        <v>1885</v>
      </c>
      <c r="D9" s="5">
        <v>0</v>
      </c>
      <c r="E9" s="6">
        <v>0</v>
      </c>
      <c r="F9" s="24">
        <v>0</v>
      </c>
      <c r="G9" s="17">
        <f t="shared" si="0"/>
        <v>1</v>
      </c>
      <c r="H9" s="6">
        <f t="shared" si="1"/>
        <v>0</v>
      </c>
      <c r="I9" s="17">
        <f>G10*G11*G12*G13*G14*G15*G16*G17*G18*G19*G20*G21*G22*G23*G24*G25*G26*G27*G28*G29*G30*G31*G32*G33*G34*G35</f>
        <v>1.1111001457326344</v>
      </c>
      <c r="J9" s="13"/>
      <c r="K9" s="6">
        <f t="shared" si="2"/>
        <v>2094.4237747060156</v>
      </c>
      <c r="L9" s="13"/>
      <c r="M9" s="13"/>
      <c r="N9" s="13"/>
      <c r="O9" s="18">
        <f t="shared" si="3"/>
        <v>1.885</v>
      </c>
      <c r="P9" s="18">
        <f t="shared" si="4"/>
        <v>2.0944237747060157</v>
      </c>
    </row>
    <row r="10" spans="1:16" s="4" customFormat="1" x14ac:dyDescent="0.35">
      <c r="B10" s="1">
        <v>1993</v>
      </c>
      <c r="C10" s="16">
        <v>2041.74</v>
      </c>
      <c r="D10" s="5">
        <v>0</v>
      </c>
      <c r="E10" s="6">
        <v>0</v>
      </c>
      <c r="F10" s="24">
        <v>0</v>
      </c>
      <c r="G10" s="17">
        <f t="shared" si="0"/>
        <v>1</v>
      </c>
      <c r="H10" s="6">
        <f t="shared" si="1"/>
        <v>0</v>
      </c>
      <c r="I10" s="17">
        <f>G11*G12*G13*G14*G15*G16*G17*G18*G19*G20*G21*G22*G23*G24*G25*G26*G27*G28*G29*G30*G31*G32*G33*G34*G35</f>
        <v>1.1111001457326344</v>
      </c>
      <c r="J10" s="13"/>
      <c r="K10" s="6">
        <f t="shared" si="2"/>
        <v>2268.577611548149</v>
      </c>
      <c r="L10" s="13"/>
      <c r="M10" s="13"/>
      <c r="N10" s="13"/>
      <c r="O10" s="18">
        <f t="shared" si="3"/>
        <v>2.0417399999999999</v>
      </c>
      <c r="P10" s="18">
        <f t="shared" si="4"/>
        <v>2.2685776115481491</v>
      </c>
    </row>
    <row r="11" spans="1:16" s="4" customFormat="1" x14ac:dyDescent="0.35">
      <c r="B11" s="1">
        <v>1994</v>
      </c>
      <c r="C11" s="16">
        <v>2139.5100000000002</v>
      </c>
      <c r="D11" s="5">
        <v>0</v>
      </c>
      <c r="E11" s="6">
        <v>0</v>
      </c>
      <c r="F11" s="24">
        <v>0</v>
      </c>
      <c r="G11" s="17">
        <f t="shared" si="0"/>
        <v>1</v>
      </c>
      <c r="H11" s="6">
        <f t="shared" si="1"/>
        <v>0</v>
      </c>
      <c r="I11" s="17">
        <f>G12*G13*G14*G15*G16*G17*G18*G19*G20*G21*G22*G23*G24*G25*G26*G27*G28*G29*G30*G31*G32*G33*G34*G35</f>
        <v>1.1111001457326344</v>
      </c>
      <c r="J11" s="13"/>
      <c r="K11" s="6">
        <f t="shared" si="2"/>
        <v>2377.209872796429</v>
      </c>
      <c r="L11" s="13"/>
      <c r="M11" s="13"/>
      <c r="N11" s="13"/>
      <c r="O11" s="18">
        <f t="shared" si="3"/>
        <v>2.13951</v>
      </c>
      <c r="P11" s="18">
        <f t="shared" si="4"/>
        <v>2.377209872796429</v>
      </c>
    </row>
    <row r="12" spans="1:16" s="4" customFormat="1" x14ac:dyDescent="0.35">
      <c r="B12" s="1">
        <v>1995</v>
      </c>
      <c r="C12" s="16">
        <v>2215</v>
      </c>
      <c r="D12" s="5">
        <v>0</v>
      </c>
      <c r="E12" s="6">
        <v>0</v>
      </c>
      <c r="F12" s="24">
        <v>0</v>
      </c>
      <c r="G12" s="17">
        <f t="shared" si="0"/>
        <v>1</v>
      </c>
      <c r="H12" s="6">
        <f t="shared" si="1"/>
        <v>0</v>
      </c>
      <c r="I12" s="17">
        <f>G13*G14*G15*G16*G17*G18*G19*G20*G21*G22*G23*G24*G25*G26*G27*G28*G29*G30*G31*G32*G33*G34*G35</f>
        <v>1.1111001457326344</v>
      </c>
      <c r="J12" s="13"/>
      <c r="K12" s="6">
        <f t="shared" si="2"/>
        <v>2461.0868227977853</v>
      </c>
      <c r="L12" s="13"/>
      <c r="M12" s="13"/>
      <c r="N12" s="13"/>
      <c r="O12" s="18">
        <f t="shared" si="3"/>
        <v>2.2149999999999999</v>
      </c>
      <c r="P12" s="18">
        <f t="shared" si="4"/>
        <v>2.4610868227977853</v>
      </c>
    </row>
    <row r="13" spans="1:16" s="4" customFormat="1" x14ac:dyDescent="0.35">
      <c r="B13" s="1">
        <v>1996</v>
      </c>
      <c r="C13" s="16">
        <v>2271.56</v>
      </c>
      <c r="D13" s="5">
        <v>0</v>
      </c>
      <c r="E13" s="6">
        <v>0</v>
      </c>
      <c r="F13" s="24">
        <v>0</v>
      </c>
      <c r="G13" s="17">
        <f t="shared" si="0"/>
        <v>1</v>
      </c>
      <c r="H13" s="6">
        <f t="shared" si="1"/>
        <v>0</v>
      </c>
      <c r="I13" s="17">
        <f>G14*G15*G16*G17*G18*G19*G20*G21*G22*G23*G24*G25*G26*G27*G28*G29*G30*G31*G32*G33*G34*G35</f>
        <v>1.1111001457326344</v>
      </c>
      <c r="J13" s="13"/>
      <c r="K13" s="6">
        <f t="shared" si="2"/>
        <v>2523.9306470404231</v>
      </c>
      <c r="L13" s="13"/>
      <c r="M13" s="13"/>
      <c r="N13" s="13"/>
      <c r="O13" s="18">
        <f t="shared" si="3"/>
        <v>2.27156</v>
      </c>
      <c r="P13" s="18">
        <f t="shared" si="4"/>
        <v>2.523930647040423</v>
      </c>
    </row>
    <row r="14" spans="1:16" s="4" customFormat="1" x14ac:dyDescent="0.35">
      <c r="B14" s="1">
        <v>1997</v>
      </c>
      <c r="C14" s="16">
        <v>2469</v>
      </c>
      <c r="D14" s="5">
        <v>0</v>
      </c>
      <c r="E14" s="6">
        <v>0</v>
      </c>
      <c r="F14" s="24">
        <v>0</v>
      </c>
      <c r="G14" s="17">
        <f t="shared" si="0"/>
        <v>1</v>
      </c>
      <c r="H14" s="6">
        <f t="shared" si="1"/>
        <v>0</v>
      </c>
      <c r="I14" s="17">
        <f>G15*G16*G17*G18*G19*G20*G21*G22*G23*G24*G25*G26*G27*G28*G29*G30*G31*G32*G33*G34*G35</f>
        <v>1.1111001457326344</v>
      </c>
      <c r="J14" s="13"/>
      <c r="K14" s="6">
        <f t="shared" si="2"/>
        <v>2743.3062598138745</v>
      </c>
      <c r="L14" s="13"/>
      <c r="M14" s="13"/>
      <c r="N14" s="13"/>
      <c r="O14" s="18">
        <f t="shared" si="3"/>
        <v>2.4689999999999999</v>
      </c>
      <c r="P14" s="18">
        <f t="shared" si="4"/>
        <v>2.7433062598138744</v>
      </c>
    </row>
    <row r="15" spans="1:16" s="4" customFormat="1" x14ac:dyDescent="0.35">
      <c r="B15" s="1">
        <v>1998</v>
      </c>
      <c r="C15" s="16">
        <v>2715</v>
      </c>
      <c r="D15" s="5">
        <v>-38.092142352875449</v>
      </c>
      <c r="E15" s="6">
        <v>-63.486903921459081</v>
      </c>
      <c r="F15" s="24">
        <v>0</v>
      </c>
      <c r="G15" s="17">
        <f t="shared" si="0"/>
        <v>0.98616386942998557</v>
      </c>
      <c r="H15" s="6">
        <f t="shared" si="1"/>
        <v>-38.092142352875449</v>
      </c>
      <c r="I15" s="17">
        <f>G16*G17*G18*G19*G20*G21*G22*G23*G24*G25*G26*G27*G28*G29*G30*G31*G32*G33*G34*G35</f>
        <v>1.1266891641192078</v>
      </c>
      <c r="J15" s="13"/>
      <c r="K15" s="6">
        <f t="shared" si="2"/>
        <v>3058.9610805836492</v>
      </c>
      <c r="L15" s="13"/>
      <c r="M15" s="13"/>
      <c r="N15" s="13"/>
      <c r="O15" s="18">
        <f t="shared" si="3"/>
        <v>2.7149999999999999</v>
      </c>
      <c r="P15" s="18">
        <f t="shared" si="4"/>
        <v>3.0589610805836491</v>
      </c>
    </row>
    <row r="16" spans="1:16" s="4" customFormat="1" x14ac:dyDescent="0.35">
      <c r="B16" s="1">
        <v>1999</v>
      </c>
      <c r="C16" s="16">
        <v>3155</v>
      </c>
      <c r="D16" s="5">
        <v>-3.1743451960729541</v>
      </c>
      <c r="E16" s="6">
        <v>30.092792458771601</v>
      </c>
      <c r="F16" s="24">
        <v>0</v>
      </c>
      <c r="G16" s="17">
        <f t="shared" si="0"/>
        <v>0.99102607614078453</v>
      </c>
      <c r="H16" s="6">
        <f t="shared" si="1"/>
        <v>-28.569106764656588</v>
      </c>
      <c r="I16" s="17">
        <f>G17*G18*G19*G20*G21*G22*G23*G24*G25*G26*G27*G28*G29*G30*G31*G32*G33*G34*G35</f>
        <v>1.1368915422555959</v>
      </c>
      <c r="J16" s="13"/>
      <c r="K16" s="6">
        <f t="shared" si="2"/>
        <v>3586.8928158164049</v>
      </c>
      <c r="L16" s="13"/>
      <c r="M16" s="13"/>
      <c r="N16" s="13"/>
      <c r="O16" s="18">
        <f t="shared" si="3"/>
        <v>3.1549999999999998</v>
      </c>
      <c r="P16" s="18">
        <f t="shared" si="4"/>
        <v>3.5868928158164048</v>
      </c>
    </row>
    <row r="17" spans="2:16" s="4" customFormat="1" x14ac:dyDescent="0.35">
      <c r="B17" s="1">
        <v>2000</v>
      </c>
      <c r="C17" s="16">
        <v>3701</v>
      </c>
      <c r="D17" s="5">
        <v>128.49749353703317</v>
      </c>
      <c r="E17" s="6">
        <v>125.1961745331173</v>
      </c>
      <c r="F17" s="24">
        <v>0</v>
      </c>
      <c r="G17" s="17">
        <f t="shared" si="0"/>
        <v>1.0457060959035211</v>
      </c>
      <c r="H17" s="6">
        <f t="shared" si="1"/>
        <v>161.76463119187773</v>
      </c>
      <c r="I17" s="17">
        <f>G18*G19*G20*G21*G22*G23*G24*G25*G26*G27*G28*G29*G30*G31*G32*G33*G34*G35</f>
        <v>1.087199880262042</v>
      </c>
      <c r="J17" s="13"/>
      <c r="K17" s="6">
        <f t="shared" si="2"/>
        <v>4023.7267568498173</v>
      </c>
      <c r="L17" s="13"/>
      <c r="M17" s="13"/>
      <c r="N17" s="13"/>
      <c r="O17" s="18">
        <f t="shared" si="3"/>
        <v>3.7010000000000001</v>
      </c>
      <c r="P17" s="18">
        <f t="shared" si="4"/>
        <v>4.0237267568498174</v>
      </c>
    </row>
    <row r="18" spans="2:16" s="4" customFormat="1" x14ac:dyDescent="0.35">
      <c r="B18" s="1">
        <v>2001</v>
      </c>
      <c r="C18" s="16">
        <v>4260</v>
      </c>
      <c r="D18" s="5">
        <v>-64.248746768516583</v>
      </c>
      <c r="E18" s="6">
        <v>91.929036878272754</v>
      </c>
      <c r="F18" s="24">
        <v>0</v>
      </c>
      <c r="G18" s="17">
        <f t="shared" si="0"/>
        <v>0.98439069109640087</v>
      </c>
      <c r="H18" s="6">
        <f t="shared" si="1"/>
        <v>-67.550065772432447</v>
      </c>
      <c r="I18" s="17">
        <f>G19*G20*G21*G22*G23*G24*G25*G26*G27*G28*G29*G30*G31*G32*G33*G34*G35</f>
        <v>1.1044394162760045</v>
      </c>
      <c r="J18" s="13"/>
      <c r="K18" s="6">
        <f t="shared" si="2"/>
        <v>4704.911913335779</v>
      </c>
      <c r="L18" s="13"/>
      <c r="M18" s="13"/>
      <c r="N18" s="13"/>
      <c r="O18" s="18">
        <f t="shared" si="3"/>
        <v>4.26</v>
      </c>
      <c r="P18" s="18">
        <f t="shared" si="4"/>
        <v>4.7049119133357786</v>
      </c>
    </row>
    <row r="19" spans="2:16" s="4" customFormat="1" x14ac:dyDescent="0.35">
      <c r="B19" s="1">
        <v>2002</v>
      </c>
      <c r="C19" s="16">
        <v>4748</v>
      </c>
      <c r="D19" s="5">
        <v>-236.99999999999997</v>
      </c>
      <c r="E19" s="6">
        <v>-347</v>
      </c>
      <c r="F19" s="24">
        <v>0</v>
      </c>
      <c r="G19" s="17">
        <f t="shared" si="0"/>
        <v>0.98326254048461348</v>
      </c>
      <c r="H19" s="6">
        <f t="shared" si="1"/>
        <v>-80.822216353210621</v>
      </c>
      <c r="I19" s="17">
        <f>G20*G21*G22*G23*G24*G25*G26*G27*G28*G29*G30*G31*G32*G33*G34*G35</f>
        <v>1.1232395934982609</v>
      </c>
      <c r="J19" s="13"/>
      <c r="K19" s="6">
        <f t="shared" si="2"/>
        <v>5333.1415899297426</v>
      </c>
      <c r="L19" s="13"/>
      <c r="M19" s="13"/>
      <c r="N19" s="13"/>
      <c r="O19" s="18">
        <f t="shared" si="3"/>
        <v>4.7480000000000002</v>
      </c>
      <c r="P19" s="18">
        <f t="shared" si="4"/>
        <v>5.3331415899297427</v>
      </c>
    </row>
    <row r="20" spans="2:16" s="4" customFormat="1" x14ac:dyDescent="0.35">
      <c r="B20" s="1">
        <v>2003</v>
      </c>
      <c r="C20" s="16">
        <v>5049</v>
      </c>
      <c r="D20" s="5">
        <v>0</v>
      </c>
      <c r="E20" s="6">
        <v>83</v>
      </c>
      <c r="F20" s="24">
        <v>0</v>
      </c>
      <c r="G20" s="17">
        <f t="shared" si="0"/>
        <v>0.97867803837953093</v>
      </c>
      <c r="H20" s="6">
        <f t="shared" si="1"/>
        <v>-110.00000000000003</v>
      </c>
      <c r="I20" s="17">
        <f>G21*G22*G23*G24*G25*G26*G27*G28*G29*G30*G31*G32*G33*G34*G35</f>
        <v>1.1477110443370033</v>
      </c>
      <c r="J20" s="13"/>
      <c r="K20" s="6">
        <f t="shared" si="2"/>
        <v>5794.7930628575295</v>
      </c>
      <c r="L20" s="13"/>
      <c r="M20" s="13"/>
      <c r="N20" s="13"/>
      <c r="O20" s="18">
        <f t="shared" si="3"/>
        <v>5.0490000000000004</v>
      </c>
      <c r="P20" s="18">
        <f t="shared" si="4"/>
        <v>5.7947930628575293</v>
      </c>
    </row>
    <row r="21" spans="2:16" s="4" customFormat="1" x14ac:dyDescent="0.35">
      <c r="B21" s="1">
        <v>2004</v>
      </c>
      <c r="C21" s="16">
        <v>5615</v>
      </c>
      <c r="D21" s="5">
        <v>58</v>
      </c>
      <c r="E21" s="6">
        <v>83</v>
      </c>
      <c r="F21" s="24">
        <v>8</v>
      </c>
      <c r="G21" s="17">
        <f t="shared" si="0"/>
        <v>1.0272594218807172</v>
      </c>
      <c r="H21" s="6">
        <f t="shared" si="1"/>
        <v>149</v>
      </c>
      <c r="I21" s="17">
        <f>G22*G23*G24*G25*G26*G27*G28*G29*G30*G31*G32*G33*G34*G35</f>
        <v>1.117255310480153</v>
      </c>
      <c r="J21" s="13"/>
      <c r="K21" s="6">
        <f t="shared" si="2"/>
        <v>6273.3885683460594</v>
      </c>
      <c r="L21" s="13"/>
      <c r="M21" s="13"/>
      <c r="N21" s="13"/>
      <c r="O21" s="18">
        <f t="shared" si="3"/>
        <v>5.6150000000000002</v>
      </c>
      <c r="P21" s="18">
        <f t="shared" si="4"/>
        <v>6.2733885683460597</v>
      </c>
    </row>
    <row r="22" spans="2:16" s="4" customFormat="1" x14ac:dyDescent="0.35">
      <c r="B22" s="1">
        <v>2005</v>
      </c>
      <c r="C22" s="16">
        <v>6110</v>
      </c>
      <c r="D22" s="5">
        <v>0</v>
      </c>
      <c r="E22" s="6">
        <v>0</v>
      </c>
      <c r="F22" s="24">
        <v>0</v>
      </c>
      <c r="G22" s="17">
        <f t="shared" si="0"/>
        <v>1.0041084634346755</v>
      </c>
      <c r="H22" s="6">
        <f t="shared" si="1"/>
        <v>25</v>
      </c>
      <c r="I22" s="17">
        <f>G23*G24*G25*G26*G27*G28*G29*G30*G31*G32*G33*G34*G35</f>
        <v>1.1126838894061752</v>
      </c>
      <c r="J22" s="13"/>
      <c r="K22" s="6">
        <f t="shared" si="2"/>
        <v>6798.4985642717311</v>
      </c>
      <c r="L22" s="13"/>
      <c r="M22" s="13"/>
      <c r="N22" s="13"/>
      <c r="O22" s="18">
        <f t="shared" si="3"/>
        <v>6.11</v>
      </c>
      <c r="P22" s="18">
        <f t="shared" si="4"/>
        <v>6.798498564271731</v>
      </c>
    </row>
    <row r="23" spans="2:16" s="4" customFormat="1" x14ac:dyDescent="0.35">
      <c r="B23" s="1">
        <v>2006</v>
      </c>
      <c r="C23" s="16">
        <v>6921</v>
      </c>
      <c r="D23" s="5">
        <v>-8</v>
      </c>
      <c r="E23" s="6">
        <v>-8.6999999999999993</v>
      </c>
      <c r="F23" s="24">
        <v>0</v>
      </c>
      <c r="G23" s="17">
        <f t="shared" si="0"/>
        <v>0.99884543224130462</v>
      </c>
      <c r="H23" s="6">
        <f t="shared" si="1"/>
        <v>-8</v>
      </c>
      <c r="I23" s="17">
        <f>G24*G25*G26*G27*G28*G29*G30*G31*G32*G33*G34*G35</f>
        <v>1.1139700433023243</v>
      </c>
      <c r="J23" s="13"/>
      <c r="K23" s="6">
        <f t="shared" si="2"/>
        <v>7709.7866696953861</v>
      </c>
      <c r="L23" s="13"/>
      <c r="M23" s="13"/>
      <c r="N23" s="13"/>
      <c r="O23" s="18">
        <f t="shared" si="3"/>
        <v>6.9210000000000003</v>
      </c>
      <c r="P23" s="18">
        <f t="shared" si="4"/>
        <v>7.7097866696953865</v>
      </c>
    </row>
    <row r="24" spans="2:16" s="4" customFormat="1" x14ac:dyDescent="0.35">
      <c r="B24" s="1">
        <v>2007</v>
      </c>
      <c r="C24" s="16">
        <v>7721</v>
      </c>
      <c r="D24" s="5">
        <v>-29.299999999999997</v>
      </c>
      <c r="E24" s="6">
        <v>-32</v>
      </c>
      <c r="F24" s="24">
        <v>0</v>
      </c>
      <c r="G24" s="17">
        <f t="shared" si="0"/>
        <v>0.99612953167333251</v>
      </c>
      <c r="H24" s="6">
        <f t="shared" si="1"/>
        <v>-29.999999999999996</v>
      </c>
      <c r="I24" s="17">
        <f>G25*G26*G27*G28*G29*G30*G31*G32*G33*G34*G35</f>
        <v>1.1182983817687238</v>
      </c>
      <c r="J24" s="13"/>
      <c r="K24" s="6">
        <f t="shared" si="2"/>
        <v>8634.3818056363161</v>
      </c>
      <c r="L24" s="13"/>
      <c r="M24" s="13"/>
      <c r="N24" s="13"/>
      <c r="O24" s="18">
        <f t="shared" si="3"/>
        <v>7.7210000000000001</v>
      </c>
      <c r="P24" s="18">
        <f t="shared" si="4"/>
        <v>8.6343818056363162</v>
      </c>
    </row>
    <row r="25" spans="2:16" s="4" customFormat="1" x14ac:dyDescent="0.35">
      <c r="B25" s="1">
        <v>2008</v>
      </c>
      <c r="C25" s="16">
        <v>7984</v>
      </c>
      <c r="D25" s="5">
        <v>-11.5</v>
      </c>
      <c r="E25" s="6">
        <v>-12.5</v>
      </c>
      <c r="F25" s="24">
        <v>0</v>
      </c>
      <c r="G25" s="17">
        <f t="shared" si="0"/>
        <v>0.99822460053512041</v>
      </c>
      <c r="H25" s="6">
        <f t="shared" si="1"/>
        <v>-14.200000000000003</v>
      </c>
      <c r="I25" s="17">
        <f>G26*G27*G28*G29*G30*G31*G32*G33*G34*G35</f>
        <v>1.120287339311449</v>
      </c>
      <c r="J25" s="13"/>
      <c r="K25" s="6">
        <f t="shared" si="2"/>
        <v>8944.374117062609</v>
      </c>
      <c r="L25" s="13"/>
      <c r="M25" s="13"/>
      <c r="N25" s="13"/>
      <c r="O25" s="18">
        <f t="shared" si="3"/>
        <v>7.984</v>
      </c>
      <c r="P25" s="18">
        <f t="shared" si="4"/>
        <v>8.9443741170626083</v>
      </c>
    </row>
    <row r="26" spans="2:16" s="4" customFormat="1" x14ac:dyDescent="0.35">
      <c r="B26" s="1">
        <v>2009</v>
      </c>
      <c r="C26" s="16">
        <v>7171</v>
      </c>
      <c r="D26" s="5">
        <v>0</v>
      </c>
      <c r="E26" s="6">
        <v>0</v>
      </c>
      <c r="F26" s="24">
        <v>0</v>
      </c>
      <c r="G26" s="17">
        <f t="shared" si="0"/>
        <v>0.99986056887897379</v>
      </c>
      <c r="H26" s="6">
        <f t="shared" si="1"/>
        <v>-1</v>
      </c>
      <c r="I26" s="17">
        <f>G27*G28*G29*G30*G31*G32*G33*G34*G35</f>
        <v>1.1204435640136259</v>
      </c>
      <c r="J26" s="13"/>
      <c r="K26" s="6">
        <f t="shared" si="2"/>
        <v>8034.7007975417109</v>
      </c>
      <c r="L26" s="13"/>
      <c r="M26" s="13"/>
      <c r="N26" s="13"/>
      <c r="O26" s="18">
        <f t="shared" si="3"/>
        <v>7.1710000000000003</v>
      </c>
      <c r="P26" s="18">
        <f t="shared" si="4"/>
        <v>8.0347007975417117</v>
      </c>
    </row>
    <row r="27" spans="2:16" s="4" customFormat="1" x14ac:dyDescent="0.35">
      <c r="B27" s="1">
        <v>2010</v>
      </c>
      <c r="C27" s="16">
        <v>6716</v>
      </c>
      <c r="D27" s="5">
        <v>0</v>
      </c>
      <c r="E27" s="6">
        <v>0</v>
      </c>
      <c r="F27" s="24">
        <v>0</v>
      </c>
      <c r="G27" s="17">
        <f t="shared" si="0"/>
        <v>1</v>
      </c>
      <c r="H27" s="6">
        <f t="shared" si="1"/>
        <v>0</v>
      </c>
      <c r="I27" s="17">
        <f>G28*G29*G30*G31*G32*G33*G34*G35</f>
        <v>1.1204435640136259</v>
      </c>
      <c r="J27" s="13"/>
      <c r="K27" s="6">
        <f t="shared" si="2"/>
        <v>7524.8989759155111</v>
      </c>
      <c r="L27" s="13"/>
      <c r="M27" s="13"/>
      <c r="N27" s="13"/>
      <c r="O27" s="18">
        <f t="shared" si="3"/>
        <v>6.7160000000000002</v>
      </c>
      <c r="P27" s="18">
        <f t="shared" si="4"/>
        <v>7.5248989759155114</v>
      </c>
    </row>
    <row r="28" spans="2:16" s="4" customFormat="1" x14ac:dyDescent="0.35">
      <c r="B28" s="1">
        <v>2011</v>
      </c>
      <c r="C28" s="16">
        <v>7542</v>
      </c>
      <c r="D28" s="5">
        <v>248</v>
      </c>
      <c r="E28" s="6">
        <v>393.3</v>
      </c>
      <c r="F28" s="24">
        <v>0</v>
      </c>
      <c r="G28" s="17">
        <f t="shared" si="0"/>
        <v>1.0340005483959418</v>
      </c>
      <c r="H28" s="6">
        <f t="shared" si="1"/>
        <v>248</v>
      </c>
      <c r="I28" s="17">
        <f>G29*G30*G31*G32*G33*G34*G35</f>
        <v>1.0836005510362487</v>
      </c>
      <c r="J28" s="13"/>
      <c r="K28" s="6">
        <f t="shared" si="2"/>
        <v>8172.5153559153878</v>
      </c>
      <c r="L28" s="13"/>
      <c r="M28" s="13"/>
      <c r="N28" s="13"/>
      <c r="O28" s="18">
        <f t="shared" si="3"/>
        <v>7.5419999999999998</v>
      </c>
      <c r="P28" s="18">
        <f t="shared" si="4"/>
        <v>8.1725153559153885</v>
      </c>
    </row>
    <row r="29" spans="2:16" s="4" customFormat="1" x14ac:dyDescent="0.35">
      <c r="B29" s="1">
        <v>2012</v>
      </c>
      <c r="C29" s="16">
        <v>6773</v>
      </c>
      <c r="D29" s="5">
        <v>56.999999999999993</v>
      </c>
      <c r="E29" s="6">
        <v>90</v>
      </c>
      <c r="F29" s="24">
        <v>0</v>
      </c>
      <c r="G29" s="17">
        <f t="shared" si="0"/>
        <v>1.0307881960826093</v>
      </c>
      <c r="H29" s="6">
        <f t="shared" si="1"/>
        <v>202.3</v>
      </c>
      <c r="I29" s="17">
        <f>G30*G31*G32*G33*G34*G35</f>
        <v>1.051234924065241</v>
      </c>
      <c r="J29" s="13"/>
      <c r="K29" s="6">
        <f t="shared" si="2"/>
        <v>7120.0141406938774</v>
      </c>
      <c r="L29" s="13"/>
      <c r="M29" s="13"/>
      <c r="N29" s="13"/>
      <c r="O29" s="18">
        <f t="shared" si="3"/>
        <v>6.7729999999999997</v>
      </c>
      <c r="P29" s="18">
        <f t="shared" si="4"/>
        <v>7.1200141406938773</v>
      </c>
    </row>
    <row r="30" spans="2:16" s="4" customFormat="1" x14ac:dyDescent="0.35">
      <c r="B30" s="1">
        <v>2013</v>
      </c>
      <c r="C30" s="16">
        <v>7122</v>
      </c>
      <c r="D30" s="5">
        <v>286</v>
      </c>
      <c r="E30" s="6">
        <v>339</v>
      </c>
      <c r="F30" s="24">
        <v>0</v>
      </c>
      <c r="G30" s="17">
        <f t="shared" si="0"/>
        <v>1.046891077465824</v>
      </c>
      <c r="H30" s="6">
        <f t="shared" si="1"/>
        <v>319</v>
      </c>
      <c r="I30" s="17">
        <f>G31*G32*G33*G34*G35</f>
        <v>1.0041492822824818</v>
      </c>
      <c r="J30" s="13"/>
      <c r="K30" s="6">
        <f t="shared" si="2"/>
        <v>7151.551188415835</v>
      </c>
      <c r="L30" s="13"/>
      <c r="M30" s="13"/>
      <c r="N30" s="13"/>
      <c r="O30" s="18">
        <f t="shared" si="3"/>
        <v>7.1219999999999999</v>
      </c>
      <c r="P30" s="18">
        <f t="shared" si="4"/>
        <v>7.1515511884158354</v>
      </c>
    </row>
    <row r="31" spans="2:16" s="4" customFormat="1" x14ac:dyDescent="0.35">
      <c r="B31" s="1">
        <v>2014</v>
      </c>
      <c r="C31" s="16">
        <v>7685</v>
      </c>
      <c r="D31" s="5">
        <v>0</v>
      </c>
      <c r="E31" s="6">
        <v>0</v>
      </c>
      <c r="F31" s="24">
        <v>0</v>
      </c>
      <c r="G31" s="17">
        <f t="shared" si="0"/>
        <v>1.0069444444444444</v>
      </c>
      <c r="H31" s="6">
        <f t="shared" si="1"/>
        <v>53</v>
      </c>
      <c r="I31" s="17">
        <f>G32*G33*G34*G35</f>
        <v>0.99722411481846462</v>
      </c>
      <c r="J31" s="13"/>
      <c r="K31" s="6">
        <f t="shared" si="2"/>
        <v>7663.6673223799007</v>
      </c>
      <c r="L31" s="13"/>
      <c r="M31" s="13"/>
      <c r="N31" s="13"/>
      <c r="O31" s="18">
        <f t="shared" si="3"/>
        <v>7.6849999999999996</v>
      </c>
      <c r="P31" s="18">
        <f t="shared" si="4"/>
        <v>7.6636673223799008</v>
      </c>
    </row>
    <row r="32" spans="2:16" s="4" customFormat="1" x14ac:dyDescent="0.35">
      <c r="B32" s="1">
        <v>2015</v>
      </c>
      <c r="C32" s="16">
        <v>8297</v>
      </c>
      <c r="D32" s="5">
        <v>0</v>
      </c>
      <c r="E32" s="6">
        <v>0</v>
      </c>
      <c r="F32" s="24">
        <v>0</v>
      </c>
      <c r="G32" s="17">
        <f t="shared" si="0"/>
        <v>1</v>
      </c>
      <c r="H32" s="6">
        <f t="shared" si="1"/>
        <v>0</v>
      </c>
      <c r="I32" s="17">
        <f>G33*G34*G35</f>
        <v>0.99722411481846462</v>
      </c>
      <c r="J32" s="13"/>
      <c r="K32" s="6">
        <f t="shared" si="2"/>
        <v>8273.9684806488003</v>
      </c>
      <c r="L32" s="13"/>
      <c r="M32" s="13"/>
      <c r="N32" s="13"/>
      <c r="O32" s="18">
        <f t="shared" si="3"/>
        <v>8.2970000000000006</v>
      </c>
      <c r="P32" s="18">
        <f t="shared" si="4"/>
        <v>8.2739684806488007</v>
      </c>
    </row>
    <row r="33" spans="2:16" s="4" customFormat="1" x14ac:dyDescent="0.35">
      <c r="B33" s="1">
        <v>2016</v>
      </c>
      <c r="C33" s="16">
        <v>8587</v>
      </c>
      <c r="D33" s="5">
        <v>-21</v>
      </c>
      <c r="E33" s="6">
        <v>-24</v>
      </c>
      <c r="F33" s="24">
        <v>0</v>
      </c>
      <c r="G33" s="17">
        <f t="shared" si="0"/>
        <v>0.99756040892193309</v>
      </c>
      <c r="H33" s="6">
        <f t="shared" si="1"/>
        <v>-21</v>
      </c>
      <c r="I33" s="17">
        <f>G34*G35</f>
        <v>0.99966288347005283</v>
      </c>
      <c r="J33" s="13"/>
      <c r="K33" s="6">
        <f t="shared" si="2"/>
        <v>8584.1051803573428</v>
      </c>
      <c r="L33" s="13"/>
      <c r="M33" s="13"/>
      <c r="N33" s="13"/>
      <c r="O33" s="18">
        <f t="shared" si="3"/>
        <v>8.5869999999999997</v>
      </c>
      <c r="P33" s="18">
        <f t="shared" si="4"/>
        <v>8.5841051803573425</v>
      </c>
    </row>
    <row r="34" spans="2:16" s="4" customFormat="1" x14ac:dyDescent="0.35">
      <c r="B34" s="1">
        <v>2017</v>
      </c>
      <c r="C34" s="16">
        <v>8896</v>
      </c>
      <c r="D34" s="5">
        <v>0</v>
      </c>
      <c r="E34" s="6">
        <v>0</v>
      </c>
      <c r="F34" s="24">
        <v>0</v>
      </c>
      <c r="G34" s="17">
        <f t="shared" si="0"/>
        <v>0.99966288347005283</v>
      </c>
      <c r="H34" s="6">
        <f t="shared" si="1"/>
        <v>-3</v>
      </c>
      <c r="I34" s="17">
        <f>G35</f>
        <v>1</v>
      </c>
      <c r="J34" s="13"/>
      <c r="K34" s="6">
        <f t="shared" si="2"/>
        <v>8896</v>
      </c>
      <c r="L34" s="13"/>
      <c r="M34" s="13"/>
      <c r="N34" s="13"/>
      <c r="O34" s="18">
        <f t="shared" si="3"/>
        <v>8.8960000000000008</v>
      </c>
      <c r="P34" s="18">
        <f t="shared" si="4"/>
        <v>8.8960000000000008</v>
      </c>
    </row>
    <row r="35" spans="2:16" s="4" customFormat="1" x14ac:dyDescent="0.35">
      <c r="B35" s="1">
        <v>2018</v>
      </c>
      <c r="C35" s="16">
        <v>9371</v>
      </c>
      <c r="D35" s="5">
        <v>0</v>
      </c>
      <c r="E35" s="6">
        <v>0</v>
      </c>
      <c r="F35" s="24">
        <v>0</v>
      </c>
      <c r="G35" s="17">
        <f t="shared" si="0"/>
        <v>1</v>
      </c>
      <c r="H35" s="6">
        <f>D35+(E34-D34)+F35</f>
        <v>0</v>
      </c>
      <c r="I35" s="17">
        <f>G36</f>
        <v>1</v>
      </c>
      <c r="J35" s="13"/>
      <c r="K35" s="6">
        <f t="shared" si="2"/>
        <v>9371</v>
      </c>
      <c r="L35" s="13"/>
      <c r="M35" s="13"/>
      <c r="N35" s="13"/>
      <c r="O35" s="18">
        <f t="shared" si="3"/>
        <v>9.3710000000000004</v>
      </c>
      <c r="P35" s="18">
        <f t="shared" si="4"/>
        <v>9.3710000000000004</v>
      </c>
    </row>
    <row r="36" spans="2:16" s="4" customFormat="1" x14ac:dyDescent="0.35">
      <c r="C36" s="13"/>
      <c r="D36" s="13"/>
      <c r="E36" s="13"/>
      <c r="F36" s="13"/>
      <c r="G36" s="13">
        <v>1</v>
      </c>
      <c r="H36" s="13"/>
      <c r="I36" s="13"/>
      <c r="J36" s="13"/>
      <c r="K36" s="13"/>
      <c r="L36" s="13"/>
      <c r="M36" s="13"/>
      <c r="N36" s="13"/>
      <c r="O36" s="13"/>
      <c r="P36" s="13"/>
    </row>
    <row r="37" spans="2:16" s="4" customFormat="1" x14ac:dyDescent="0.35">
      <c r="C37" s="13"/>
      <c r="D37" s="13"/>
      <c r="E37" s="13"/>
      <c r="F37" s="13"/>
      <c r="G37" s="13"/>
      <c r="H37" s="13"/>
      <c r="I37" s="13"/>
      <c r="J37" s="13"/>
      <c r="K37" s="13"/>
      <c r="L37" s="13"/>
      <c r="M37" s="13"/>
      <c r="N37" s="13"/>
      <c r="O37" s="13"/>
      <c r="P37" s="13"/>
    </row>
    <row r="38" spans="2:16" s="4" customFormat="1" x14ac:dyDescent="0.35">
      <c r="C38" s="13"/>
      <c r="D38" s="13"/>
      <c r="E38" s="13"/>
      <c r="F38" s="13"/>
      <c r="G38" s="13"/>
      <c r="H38" s="13"/>
      <c r="I38" s="13"/>
      <c r="J38" s="13"/>
      <c r="K38" s="13"/>
      <c r="L38" s="13"/>
      <c r="M38" s="13"/>
      <c r="N38" s="13"/>
      <c r="O38" s="13"/>
      <c r="P38" s="13"/>
    </row>
    <row r="39" spans="2:16" s="4" customFormat="1" x14ac:dyDescent="0.35">
      <c r="C39" s="13"/>
      <c r="D39" s="13"/>
      <c r="E39" s="13"/>
      <c r="F39" s="13"/>
      <c r="G39" s="13"/>
      <c r="H39" s="13"/>
      <c r="I39" s="13"/>
      <c r="J39" s="13"/>
      <c r="K39" s="13"/>
      <c r="L39" s="13"/>
      <c r="M39" s="13"/>
      <c r="N39" s="13"/>
      <c r="O39" s="13"/>
      <c r="P39" s="13"/>
    </row>
    <row r="40" spans="2:16" s="4" customFormat="1" x14ac:dyDescent="0.35">
      <c r="C40" s="13"/>
      <c r="D40" s="13"/>
      <c r="E40" s="13"/>
      <c r="F40" s="13"/>
      <c r="G40" s="13"/>
      <c r="H40" s="13"/>
      <c r="I40" s="13"/>
      <c r="J40" s="13"/>
      <c r="K40" s="13"/>
      <c r="L40" s="13"/>
      <c r="M40" s="13"/>
      <c r="N40" s="13"/>
      <c r="O40" s="13"/>
      <c r="P40" s="13"/>
    </row>
    <row r="41" spans="2:16" s="4" customFormat="1" x14ac:dyDescent="0.35">
      <c r="C41" s="13"/>
      <c r="D41" s="13"/>
      <c r="E41" s="13"/>
      <c r="F41" s="13"/>
      <c r="G41" s="13"/>
      <c r="H41" s="13"/>
      <c r="I41" s="13"/>
      <c r="J41" s="13"/>
      <c r="K41" s="13"/>
      <c r="L41" s="13"/>
      <c r="M41" s="13"/>
      <c r="N41" s="13"/>
      <c r="O41" s="13"/>
      <c r="P41" s="13"/>
    </row>
    <row r="42" spans="2:16" s="4" customFormat="1" x14ac:dyDescent="0.35">
      <c r="C42" s="13"/>
      <c r="D42" s="13"/>
      <c r="E42" s="13"/>
      <c r="F42" s="13"/>
      <c r="G42" s="13"/>
      <c r="H42" s="13"/>
      <c r="I42" s="13"/>
      <c r="J42" s="13"/>
      <c r="K42" s="13"/>
      <c r="L42" s="13"/>
      <c r="M42" s="13"/>
      <c r="N42" s="13"/>
      <c r="O42" s="13"/>
      <c r="P42" s="13"/>
    </row>
    <row r="43" spans="2:16" s="4" customFormat="1" x14ac:dyDescent="0.35">
      <c r="C43" s="13"/>
      <c r="D43" s="13"/>
      <c r="E43" s="13"/>
      <c r="F43" s="13"/>
      <c r="G43" s="13"/>
      <c r="H43" s="13"/>
      <c r="I43" s="13"/>
      <c r="J43" s="13"/>
      <c r="K43" s="13"/>
      <c r="L43" s="13"/>
      <c r="M43" s="13"/>
      <c r="N43" s="13"/>
      <c r="O43" s="13"/>
      <c r="P43" s="13"/>
    </row>
    <row r="44" spans="2:16" s="4" customFormat="1" x14ac:dyDescent="0.35">
      <c r="C44" s="13" t="s">
        <v>21</v>
      </c>
      <c r="D44" s="13"/>
      <c r="E44" s="13"/>
      <c r="F44" s="13"/>
      <c r="G44" s="13"/>
      <c r="H44" s="13"/>
      <c r="I44" s="13"/>
      <c r="J44" s="13"/>
      <c r="K44" s="13"/>
      <c r="L44" s="13"/>
      <c r="M44" s="13"/>
      <c r="N44" s="13"/>
      <c r="O44" s="13"/>
      <c r="P44" s="13"/>
    </row>
    <row r="45" spans="2:16" s="4" customFormat="1" x14ac:dyDescent="0.35">
      <c r="C45" s="13" t="s">
        <v>13</v>
      </c>
      <c r="D45" s="13"/>
      <c r="E45" s="13"/>
      <c r="F45" s="13"/>
      <c r="G45" s="13"/>
      <c r="H45" s="13"/>
      <c r="I45" s="13"/>
      <c r="J45" s="13"/>
      <c r="K45" s="13"/>
      <c r="L45" s="13"/>
      <c r="M45" s="13"/>
      <c r="N45" s="13"/>
      <c r="O45" s="13"/>
      <c r="P45" s="13"/>
    </row>
    <row r="46" spans="2:16" s="4" customFormat="1" x14ac:dyDescent="0.35">
      <c r="C46" s="13" t="s">
        <v>14</v>
      </c>
      <c r="D46" s="13"/>
      <c r="E46" s="13"/>
      <c r="F46" s="13"/>
      <c r="G46" s="13"/>
      <c r="H46" s="13"/>
      <c r="I46" s="13"/>
      <c r="J46" s="13"/>
      <c r="K46" s="13"/>
      <c r="L46" s="13"/>
      <c r="M46" s="13"/>
      <c r="N46" s="13"/>
      <c r="O46" s="13"/>
      <c r="P46" s="13"/>
    </row>
    <row r="47" spans="2:16" s="4" customFormat="1" x14ac:dyDescent="0.35">
      <c r="C47" s="13" t="s">
        <v>15</v>
      </c>
      <c r="D47" s="13"/>
      <c r="E47" s="13"/>
      <c r="F47" s="13"/>
      <c r="G47" s="13"/>
      <c r="H47" s="13"/>
      <c r="I47" s="13"/>
      <c r="J47" s="13"/>
      <c r="K47" s="13"/>
      <c r="L47" s="13"/>
      <c r="M47" s="13"/>
      <c r="N47" s="13"/>
      <c r="O47" s="13"/>
      <c r="P47" s="13"/>
    </row>
    <row r="48" spans="2:16" s="4" customFormat="1" x14ac:dyDescent="0.35">
      <c r="C48" s="13"/>
      <c r="D48" s="13"/>
      <c r="E48" s="13"/>
      <c r="F48" s="13"/>
      <c r="G48" s="13"/>
      <c r="H48" s="13"/>
      <c r="I48" s="13"/>
      <c r="J48" s="13"/>
      <c r="K48" s="13"/>
      <c r="L48" s="13"/>
      <c r="M48" s="13"/>
      <c r="N48" s="13"/>
      <c r="O48" s="13"/>
      <c r="P48" s="13"/>
    </row>
    <row r="49" spans="3:16" s="4" customFormat="1" x14ac:dyDescent="0.35">
      <c r="C49" s="13"/>
      <c r="D49" s="13"/>
      <c r="E49" s="13"/>
      <c r="F49" s="13"/>
      <c r="G49" s="13"/>
      <c r="H49" s="13"/>
      <c r="I49" s="13"/>
      <c r="J49" s="13"/>
      <c r="K49" s="13"/>
      <c r="L49" s="13"/>
      <c r="M49" s="13"/>
      <c r="N49" s="13"/>
      <c r="O49" s="13"/>
      <c r="P49" s="13"/>
    </row>
    <row r="50" spans="3:16" s="4" customFormat="1" x14ac:dyDescent="0.35">
      <c r="C50" s="13"/>
      <c r="D50" s="13"/>
      <c r="E50" s="13"/>
      <c r="F50" s="13"/>
      <c r="G50" s="13"/>
      <c r="H50" s="13"/>
      <c r="I50" s="13"/>
      <c r="J50" s="13"/>
      <c r="K50" s="13"/>
      <c r="L50" s="13"/>
      <c r="M50" s="13"/>
      <c r="N50" s="13"/>
      <c r="O50" s="13"/>
      <c r="P50" s="13"/>
    </row>
    <row r="51" spans="3:16" s="4" customFormat="1" x14ac:dyDescent="0.35">
      <c r="C51" s="13"/>
      <c r="D51" s="13"/>
      <c r="E51" s="13"/>
      <c r="F51" s="13"/>
      <c r="G51" s="13"/>
      <c r="H51" s="13"/>
      <c r="I51" s="13"/>
      <c r="J51" s="13"/>
      <c r="K51" s="13"/>
      <c r="L51" s="13"/>
      <c r="M51" s="13"/>
      <c r="N51" s="13"/>
      <c r="O51" s="13"/>
      <c r="P51" s="13"/>
    </row>
    <row r="52" spans="3:16" s="4" customFormat="1" x14ac:dyDescent="0.35">
      <c r="C52" s="13"/>
      <c r="D52" s="13"/>
      <c r="E52" s="13"/>
      <c r="F52" s="13"/>
      <c r="G52" s="13"/>
      <c r="H52" s="13"/>
      <c r="I52" s="13"/>
      <c r="J52" s="13"/>
      <c r="K52" s="13"/>
      <c r="L52" s="13"/>
      <c r="M52" s="13"/>
      <c r="N52" s="13"/>
      <c r="O52" s="13"/>
      <c r="P52" s="13"/>
    </row>
    <row r="53" spans="3:16" s="4" customFormat="1" x14ac:dyDescent="0.35">
      <c r="C53" s="13"/>
      <c r="D53" s="13"/>
      <c r="E53" s="13"/>
      <c r="F53" s="13"/>
      <c r="G53" s="13"/>
      <c r="H53" s="13"/>
      <c r="I53" s="13"/>
      <c r="J53" s="13"/>
      <c r="K53" s="13"/>
      <c r="L53" s="13"/>
      <c r="M53" s="13"/>
      <c r="N53" s="13"/>
      <c r="O53" s="13"/>
      <c r="P53" s="13"/>
    </row>
    <row r="54" spans="3:16" s="4" customFormat="1" x14ac:dyDescent="0.35">
      <c r="C54" s="13"/>
      <c r="D54" s="13"/>
      <c r="E54" s="13"/>
      <c r="F54" s="13"/>
      <c r="G54" s="13"/>
      <c r="H54" s="13"/>
      <c r="I54" s="13"/>
      <c r="J54" s="13"/>
      <c r="K54" s="13"/>
      <c r="L54" s="13"/>
      <c r="M54" s="13"/>
      <c r="N54" s="13"/>
      <c r="O54" s="13"/>
      <c r="P54" s="13"/>
    </row>
    <row r="55" spans="3:16" s="4" customFormat="1" x14ac:dyDescent="0.35">
      <c r="C55" s="13"/>
      <c r="D55" s="13"/>
      <c r="E55" s="13"/>
      <c r="F55" s="13"/>
      <c r="G55" s="13"/>
      <c r="H55" s="13"/>
      <c r="I55" s="13"/>
      <c r="J55" s="13"/>
      <c r="K55" s="13"/>
      <c r="L55" s="13"/>
      <c r="M55" s="13"/>
      <c r="N55" s="13"/>
      <c r="O55" s="13"/>
      <c r="P55" s="13"/>
    </row>
    <row r="56" spans="3:16" s="4" customFormat="1" x14ac:dyDescent="0.35">
      <c r="C56" s="13"/>
      <c r="D56" s="13"/>
      <c r="E56" s="13"/>
      <c r="F56" s="13"/>
      <c r="G56" s="13"/>
      <c r="H56" s="13"/>
      <c r="I56" s="13"/>
      <c r="J56" s="13"/>
      <c r="K56" s="13"/>
      <c r="L56" s="13"/>
      <c r="M56" s="13"/>
      <c r="N56" s="13"/>
      <c r="O56" s="13"/>
      <c r="P56" s="13"/>
    </row>
    <row r="57" spans="3:16" s="4" customFormat="1" x14ac:dyDescent="0.35">
      <c r="C57" s="13"/>
      <c r="D57" s="13"/>
      <c r="E57" s="13"/>
      <c r="F57" s="13"/>
      <c r="G57" s="13"/>
      <c r="H57" s="13"/>
      <c r="I57" s="13"/>
      <c r="J57" s="13"/>
      <c r="K57" s="13"/>
      <c r="L57" s="13"/>
      <c r="M57" s="13"/>
      <c r="N57" s="13"/>
      <c r="O57" s="13"/>
      <c r="P57" s="13"/>
    </row>
    <row r="58" spans="3:16" s="4" customFormat="1" x14ac:dyDescent="0.35">
      <c r="C58" s="13"/>
      <c r="D58" s="13"/>
      <c r="E58" s="13"/>
      <c r="F58" s="13"/>
      <c r="G58" s="13"/>
      <c r="H58" s="13"/>
      <c r="I58" s="13"/>
      <c r="J58" s="13"/>
      <c r="K58" s="13"/>
      <c r="L58" s="13"/>
      <c r="M58" s="13"/>
      <c r="N58" s="13"/>
      <c r="O58" s="13"/>
      <c r="P58" s="13"/>
    </row>
    <row r="59" spans="3:16" s="4" customFormat="1" x14ac:dyDescent="0.35">
      <c r="C59" s="13"/>
      <c r="D59" s="13"/>
      <c r="E59" s="13"/>
      <c r="F59" s="13"/>
      <c r="G59" s="13"/>
      <c r="H59" s="13"/>
      <c r="I59" s="13"/>
      <c r="J59" s="13"/>
      <c r="K59" s="13"/>
      <c r="L59" s="13"/>
      <c r="M59" s="13"/>
      <c r="N59" s="13"/>
      <c r="O59" s="13"/>
      <c r="P59" s="13"/>
    </row>
    <row r="60" spans="3:16" s="4" customFormat="1" x14ac:dyDescent="0.35">
      <c r="C60" s="13"/>
      <c r="D60" s="13"/>
      <c r="E60" s="13"/>
      <c r="F60" s="13"/>
      <c r="G60" s="13"/>
      <c r="H60" s="13"/>
      <c r="I60" s="13"/>
      <c r="J60" s="13"/>
      <c r="K60" s="13"/>
      <c r="L60" s="13"/>
      <c r="M60" s="13"/>
      <c r="N60" s="13"/>
      <c r="O60" s="13"/>
      <c r="P60" s="13"/>
    </row>
    <row r="61" spans="3:16" s="4" customFormat="1" x14ac:dyDescent="0.35">
      <c r="C61" s="13"/>
      <c r="D61" s="13"/>
      <c r="E61" s="13"/>
      <c r="F61" s="13"/>
      <c r="G61" s="13"/>
      <c r="H61" s="13"/>
      <c r="I61" s="13"/>
      <c r="J61" s="13"/>
      <c r="K61" s="13"/>
      <c r="L61" s="13"/>
      <c r="M61" s="13"/>
      <c r="N61" s="13"/>
      <c r="O61" s="13"/>
      <c r="P61" s="13"/>
    </row>
    <row r="62" spans="3:16" s="4" customFormat="1" x14ac:dyDescent="0.35">
      <c r="C62" s="13"/>
      <c r="D62" s="13"/>
      <c r="E62" s="13"/>
      <c r="F62" s="13"/>
      <c r="G62" s="13"/>
      <c r="H62" s="13"/>
      <c r="I62" s="13"/>
      <c r="J62" s="13"/>
      <c r="K62" s="13"/>
      <c r="L62" s="13"/>
      <c r="M62" s="13"/>
      <c r="N62" s="13"/>
      <c r="O62" s="13"/>
      <c r="P62" s="13"/>
    </row>
    <row r="63" spans="3:16" s="4" customFormat="1" x14ac:dyDescent="0.35">
      <c r="C63" s="13"/>
      <c r="D63" s="13"/>
      <c r="E63" s="13"/>
      <c r="F63" s="13"/>
      <c r="G63" s="13"/>
      <c r="H63" s="13"/>
      <c r="I63" s="13"/>
      <c r="J63" s="13"/>
      <c r="K63" s="13"/>
      <c r="L63" s="13"/>
      <c r="M63" s="13"/>
      <c r="N63" s="13"/>
      <c r="O63" s="13"/>
      <c r="P63" s="13"/>
    </row>
    <row r="64" spans="3:16" s="4" customFormat="1" x14ac:dyDescent="0.35">
      <c r="C64" s="13"/>
      <c r="D64" s="13"/>
      <c r="E64" s="13"/>
      <c r="F64" s="13"/>
      <c r="G64" s="13"/>
      <c r="H64" s="13"/>
      <c r="I64" s="13"/>
      <c r="J64" s="13"/>
      <c r="K64" s="13"/>
      <c r="L64" s="13"/>
      <c r="M64" s="13"/>
      <c r="N64" s="13"/>
      <c r="O64" s="13"/>
      <c r="P64" s="13"/>
    </row>
    <row r="65" spans="3:16" s="4" customFormat="1" x14ac:dyDescent="0.35">
      <c r="C65" s="13"/>
      <c r="D65" s="13"/>
      <c r="E65" s="13"/>
      <c r="F65" s="13"/>
      <c r="G65" s="13"/>
      <c r="H65" s="13"/>
      <c r="I65" s="13"/>
      <c r="J65" s="13"/>
      <c r="K65" s="13"/>
      <c r="L65" s="13"/>
      <c r="M65" s="13"/>
      <c r="N65" s="13"/>
      <c r="O65" s="13"/>
      <c r="P65" s="13"/>
    </row>
    <row r="66" spans="3:16" s="4" customFormat="1" x14ac:dyDescent="0.35">
      <c r="C66" s="13"/>
      <c r="D66" s="13"/>
      <c r="E66" s="13"/>
      <c r="F66" s="13"/>
      <c r="G66" s="13"/>
      <c r="H66" s="13"/>
      <c r="I66" s="13"/>
      <c r="J66" s="13"/>
      <c r="K66" s="13"/>
      <c r="L66" s="13"/>
      <c r="M66" s="13"/>
      <c r="N66" s="13"/>
      <c r="O66" s="13"/>
      <c r="P66" s="13"/>
    </row>
    <row r="67" spans="3:16" s="4" customFormat="1" x14ac:dyDescent="0.35">
      <c r="C67" s="13"/>
      <c r="D67" s="13"/>
      <c r="E67" s="13"/>
      <c r="F67" s="13"/>
      <c r="G67" s="13"/>
      <c r="H67" s="13"/>
      <c r="I67" s="13"/>
      <c r="J67" s="13"/>
      <c r="K67" s="13"/>
      <c r="L67" s="13"/>
      <c r="M67" s="13"/>
      <c r="N67" s="13"/>
      <c r="O67" s="13"/>
      <c r="P67" s="13"/>
    </row>
    <row r="68" spans="3:16" s="4" customFormat="1" x14ac:dyDescent="0.35">
      <c r="C68" s="13"/>
      <c r="D68" s="13"/>
      <c r="E68" s="13"/>
      <c r="F68" s="13"/>
      <c r="G68" s="13"/>
      <c r="H68" s="13"/>
      <c r="I68" s="13"/>
      <c r="J68" s="13"/>
      <c r="K68" s="13"/>
      <c r="L68" s="13"/>
      <c r="M68" s="13"/>
      <c r="N68" s="13"/>
      <c r="O68" s="13"/>
      <c r="P68" s="13"/>
    </row>
    <row r="69" spans="3:16" s="4" customFormat="1" x14ac:dyDescent="0.35">
      <c r="C69" s="13"/>
      <c r="D69" s="13"/>
      <c r="E69" s="13"/>
      <c r="F69" s="13"/>
      <c r="G69" s="13"/>
      <c r="H69" s="13"/>
      <c r="I69" s="13"/>
      <c r="J69" s="13"/>
      <c r="K69" s="13"/>
      <c r="L69" s="13"/>
      <c r="M69" s="13"/>
      <c r="N69" s="13"/>
      <c r="O69" s="13"/>
      <c r="P69" s="13"/>
    </row>
    <row r="70" spans="3:16" s="4" customFormat="1" x14ac:dyDescent="0.35">
      <c r="C70" s="13"/>
      <c r="D70" s="13"/>
      <c r="E70" s="13"/>
      <c r="F70" s="13"/>
      <c r="G70" s="13"/>
      <c r="H70" s="13"/>
      <c r="I70" s="13"/>
      <c r="J70" s="13"/>
      <c r="K70" s="13"/>
      <c r="L70" s="13"/>
      <c r="M70" s="13"/>
      <c r="N70" s="13"/>
      <c r="O70" s="13"/>
      <c r="P70" s="13"/>
    </row>
    <row r="71" spans="3:16" s="4" customFormat="1" x14ac:dyDescent="0.35">
      <c r="C71" s="13"/>
      <c r="D71" s="13"/>
      <c r="E71" s="13"/>
      <c r="F71" s="13"/>
      <c r="G71" s="13"/>
      <c r="H71" s="13"/>
      <c r="I71" s="13"/>
      <c r="J71" s="13"/>
      <c r="K71" s="13"/>
      <c r="L71" s="13"/>
      <c r="M71" s="13"/>
      <c r="N71" s="13"/>
      <c r="O71" s="13"/>
      <c r="P71" s="13"/>
    </row>
    <row r="72" spans="3:16" s="4" customFormat="1" x14ac:dyDescent="0.35">
      <c r="C72" s="13"/>
      <c r="D72" s="13"/>
      <c r="E72" s="13"/>
      <c r="F72" s="13"/>
      <c r="G72" s="13"/>
      <c r="H72" s="13"/>
      <c r="I72" s="13"/>
      <c r="J72" s="13"/>
      <c r="K72" s="13"/>
      <c r="L72" s="13"/>
      <c r="M72" s="13"/>
      <c r="N72" s="13"/>
      <c r="O72" s="13"/>
      <c r="P72" s="13"/>
    </row>
    <row r="73" spans="3:16" s="4" customFormat="1" x14ac:dyDescent="0.35">
      <c r="C73" s="13"/>
      <c r="D73" s="13"/>
      <c r="E73" s="13"/>
      <c r="F73" s="13"/>
      <c r="G73" s="13"/>
      <c r="H73" s="13"/>
      <c r="I73" s="13"/>
      <c r="J73" s="13"/>
      <c r="K73" s="13"/>
      <c r="L73" s="13"/>
      <c r="M73" s="13"/>
      <c r="N73" s="13"/>
      <c r="O73" s="13"/>
      <c r="P73" s="13"/>
    </row>
    <row r="74" spans="3:16" s="4" customFormat="1" x14ac:dyDescent="0.35">
      <c r="C74" s="13"/>
      <c r="D74" s="13"/>
      <c r="E74" s="13"/>
      <c r="F74" s="13"/>
      <c r="G74" s="13"/>
      <c r="H74" s="13"/>
      <c r="I74" s="13"/>
      <c r="J74" s="13"/>
      <c r="K74" s="13"/>
      <c r="L74" s="13"/>
      <c r="M74" s="13"/>
      <c r="N74" s="13"/>
      <c r="O74" s="13"/>
      <c r="P74" s="13"/>
    </row>
    <row r="75" spans="3:16" s="4" customFormat="1" x14ac:dyDescent="0.35">
      <c r="C75" s="13"/>
      <c r="D75" s="13"/>
      <c r="E75" s="13"/>
      <c r="F75" s="13"/>
      <c r="G75" s="13"/>
      <c r="H75" s="13"/>
      <c r="I75" s="13"/>
      <c r="J75" s="13"/>
      <c r="K75" s="13"/>
      <c r="L75" s="13"/>
      <c r="M75" s="13"/>
      <c r="N75" s="13"/>
      <c r="O75" s="13"/>
      <c r="P75" s="13"/>
    </row>
    <row r="76" spans="3:16" s="4" customFormat="1" x14ac:dyDescent="0.35">
      <c r="C76" s="13"/>
      <c r="D76" s="13"/>
      <c r="E76" s="13"/>
      <c r="F76" s="13"/>
      <c r="G76" s="13"/>
      <c r="H76" s="13"/>
      <c r="I76" s="13"/>
      <c r="J76" s="13"/>
      <c r="K76" s="13"/>
      <c r="L76" s="13"/>
      <c r="M76" s="13"/>
      <c r="N76" s="13"/>
      <c r="O76" s="13"/>
      <c r="P76" s="13"/>
    </row>
    <row r="77" spans="3:16" s="4" customFormat="1" x14ac:dyDescent="0.35">
      <c r="C77" s="13"/>
      <c r="D77" s="13"/>
      <c r="E77" s="13"/>
      <c r="F77" s="13"/>
      <c r="G77" s="13"/>
      <c r="H77" s="13"/>
      <c r="I77" s="13"/>
      <c r="J77" s="13"/>
      <c r="K77" s="13"/>
      <c r="L77" s="13"/>
      <c r="M77" s="13"/>
      <c r="N77" s="13"/>
      <c r="O77" s="13"/>
      <c r="P77" s="13"/>
    </row>
    <row r="78" spans="3:16" s="4" customFormat="1" x14ac:dyDescent="0.35">
      <c r="C78" s="13"/>
      <c r="D78" s="13"/>
      <c r="E78" s="13"/>
      <c r="F78" s="13"/>
      <c r="G78" s="13"/>
      <c r="H78" s="13"/>
      <c r="I78" s="13"/>
      <c r="J78" s="13"/>
      <c r="K78" s="13"/>
      <c r="L78" s="13"/>
      <c r="M78" s="13"/>
      <c r="N78" s="13"/>
      <c r="O78" s="13"/>
      <c r="P78" s="13"/>
    </row>
    <row r="79" spans="3:16" s="4" customFormat="1" x14ac:dyDescent="0.35">
      <c r="C79" s="13"/>
      <c r="D79" s="13"/>
      <c r="E79" s="13"/>
      <c r="F79" s="13"/>
      <c r="G79" s="13"/>
      <c r="H79" s="13"/>
      <c r="I79" s="13"/>
      <c r="J79" s="13"/>
      <c r="K79" s="13"/>
      <c r="L79" s="13"/>
      <c r="M79" s="13"/>
      <c r="N79" s="13"/>
      <c r="O79" s="13"/>
      <c r="P79" s="13"/>
    </row>
    <row r="80" spans="3:16" s="4" customFormat="1" x14ac:dyDescent="0.35">
      <c r="C80" s="13"/>
      <c r="D80" s="13"/>
      <c r="E80" s="13"/>
      <c r="F80" s="13"/>
      <c r="G80" s="13"/>
      <c r="H80" s="13"/>
      <c r="I80" s="13"/>
      <c r="J80" s="13"/>
      <c r="K80" s="13"/>
      <c r="L80" s="13"/>
      <c r="M80" s="13"/>
      <c r="N80" s="13"/>
      <c r="O80" s="13"/>
      <c r="P80" s="13"/>
    </row>
    <row r="81" spans="3:16" s="4" customFormat="1" x14ac:dyDescent="0.35">
      <c r="C81" s="13"/>
      <c r="D81" s="13"/>
      <c r="E81" s="13"/>
      <c r="F81" s="13"/>
      <c r="G81" s="13"/>
      <c r="H81" s="13"/>
      <c r="I81" s="13"/>
      <c r="J81" s="13"/>
      <c r="K81" s="13"/>
      <c r="L81" s="13"/>
      <c r="M81" s="13"/>
      <c r="N81" s="13"/>
      <c r="O81" s="13"/>
      <c r="P81" s="13"/>
    </row>
    <row r="82" spans="3:16" s="4" customFormat="1" x14ac:dyDescent="0.35">
      <c r="C82" s="13"/>
      <c r="D82" s="13"/>
      <c r="E82" s="13"/>
      <c r="F82" s="13"/>
      <c r="G82" s="13"/>
      <c r="H82" s="13"/>
      <c r="I82" s="13"/>
      <c r="J82" s="13"/>
      <c r="K82" s="13"/>
      <c r="L82" s="13"/>
      <c r="M82" s="13"/>
      <c r="N82" s="13"/>
      <c r="O82" s="13"/>
      <c r="P82" s="13"/>
    </row>
    <row r="83" spans="3:16" s="4" customFormat="1" x14ac:dyDescent="0.35">
      <c r="C83" s="13"/>
      <c r="D83" s="13"/>
      <c r="E83" s="13"/>
      <c r="F83" s="13"/>
      <c r="G83" s="13"/>
      <c r="H83" s="13"/>
      <c r="I83" s="13"/>
      <c r="J83" s="13"/>
      <c r="K83" s="13"/>
      <c r="L83" s="13"/>
      <c r="M83" s="13"/>
      <c r="N83" s="13"/>
      <c r="O83" s="13"/>
      <c r="P83" s="13"/>
    </row>
    <row r="84" spans="3:16" s="4" customFormat="1" x14ac:dyDescent="0.35">
      <c r="C84" s="13"/>
      <c r="D84" s="13"/>
      <c r="E84" s="13"/>
      <c r="F84" s="13"/>
      <c r="G84" s="13"/>
      <c r="H84" s="13"/>
      <c r="I84" s="13"/>
      <c r="J84" s="13"/>
      <c r="K84" s="13"/>
      <c r="L84" s="13"/>
      <c r="M84" s="13"/>
      <c r="N84" s="13"/>
      <c r="O84" s="13"/>
      <c r="P84" s="13"/>
    </row>
    <row r="85" spans="3:16" s="4" customFormat="1" x14ac:dyDescent="0.35">
      <c r="C85" s="13"/>
      <c r="D85" s="13"/>
      <c r="E85" s="13"/>
      <c r="F85" s="13"/>
      <c r="G85" s="13"/>
      <c r="H85" s="13"/>
      <c r="I85" s="13"/>
      <c r="J85" s="13"/>
      <c r="K85" s="13"/>
      <c r="L85" s="13"/>
      <c r="M85" s="13"/>
      <c r="N85" s="13"/>
      <c r="O85" s="13"/>
      <c r="P85" s="13"/>
    </row>
    <row r="86" spans="3:16" s="4" customFormat="1" x14ac:dyDescent="0.35">
      <c r="C86" s="13"/>
      <c r="D86" s="13"/>
      <c r="E86" s="13"/>
      <c r="F86" s="13"/>
      <c r="G86" s="13"/>
      <c r="H86" s="13"/>
      <c r="I86" s="13"/>
      <c r="J86" s="13"/>
      <c r="K86" s="13"/>
      <c r="L86" s="13"/>
      <c r="M86" s="13"/>
      <c r="N86" s="13"/>
      <c r="O86" s="13"/>
      <c r="P86" s="13"/>
    </row>
    <row r="87" spans="3:16" s="4" customFormat="1" x14ac:dyDescent="0.35">
      <c r="C87" s="13"/>
      <c r="D87" s="13"/>
      <c r="E87" s="13"/>
      <c r="F87" s="13"/>
      <c r="G87" s="13"/>
      <c r="H87" s="13"/>
      <c r="I87" s="13"/>
      <c r="J87" s="13"/>
      <c r="K87" s="13"/>
      <c r="L87" s="13"/>
      <c r="M87" s="13"/>
      <c r="N87" s="13"/>
      <c r="O87" s="13"/>
      <c r="P87" s="13"/>
    </row>
    <row r="88" spans="3:16" s="4" customFormat="1" x14ac:dyDescent="0.35">
      <c r="C88" s="13"/>
      <c r="D88" s="13"/>
      <c r="E88" s="13"/>
      <c r="F88" s="13"/>
      <c r="G88" s="13"/>
      <c r="H88" s="13"/>
      <c r="I88" s="13"/>
      <c r="J88" s="13"/>
      <c r="K88" s="13"/>
      <c r="L88" s="13"/>
      <c r="M88" s="13"/>
      <c r="N88" s="13"/>
      <c r="O88" s="13"/>
      <c r="P88" s="13"/>
    </row>
    <row r="89" spans="3:16" s="4" customFormat="1" x14ac:dyDescent="0.35">
      <c r="C89" s="13"/>
      <c r="D89" s="13"/>
      <c r="E89" s="13"/>
      <c r="F89" s="13"/>
      <c r="G89" s="13"/>
      <c r="H89" s="13"/>
      <c r="I89" s="13"/>
      <c r="J89" s="13"/>
      <c r="K89" s="13"/>
      <c r="L89" s="13"/>
      <c r="M89" s="13"/>
      <c r="N89" s="13"/>
      <c r="O89" s="13"/>
      <c r="P89" s="13"/>
    </row>
    <row r="90" spans="3:16" s="4" customFormat="1" x14ac:dyDescent="0.35">
      <c r="C90" s="13"/>
      <c r="D90" s="13"/>
      <c r="E90" s="13"/>
      <c r="F90" s="13"/>
      <c r="G90" s="13"/>
      <c r="H90" s="13"/>
      <c r="I90" s="13"/>
      <c r="J90" s="13"/>
      <c r="K90" s="13"/>
      <c r="L90" s="13"/>
      <c r="M90" s="13"/>
      <c r="N90" s="13"/>
      <c r="O90" s="13"/>
      <c r="P90" s="13"/>
    </row>
    <row r="91" spans="3:16" s="4" customFormat="1" x14ac:dyDescent="0.35">
      <c r="C91" s="13"/>
      <c r="D91" s="13"/>
      <c r="E91" s="13"/>
      <c r="F91" s="13"/>
      <c r="G91" s="13"/>
      <c r="H91" s="13"/>
      <c r="I91" s="13"/>
      <c r="J91" s="13"/>
      <c r="K91" s="13"/>
      <c r="L91" s="13"/>
      <c r="M91" s="13"/>
      <c r="N91" s="13"/>
      <c r="O91" s="13"/>
      <c r="P91" s="13"/>
    </row>
    <row r="92" spans="3:16" s="4" customFormat="1" x14ac:dyDescent="0.35">
      <c r="C92" s="13"/>
      <c r="D92" s="13"/>
      <c r="E92" s="13"/>
      <c r="F92" s="13"/>
      <c r="G92" s="13"/>
      <c r="H92" s="13"/>
      <c r="I92" s="13"/>
      <c r="J92" s="13"/>
      <c r="K92" s="13"/>
      <c r="L92" s="13"/>
      <c r="M92" s="13"/>
      <c r="N92" s="13"/>
      <c r="O92" s="13"/>
      <c r="P92" s="13"/>
    </row>
    <row r="93" spans="3:16" s="4" customFormat="1" x14ac:dyDescent="0.35">
      <c r="C93" s="13"/>
      <c r="D93" s="13"/>
      <c r="E93" s="13"/>
      <c r="F93" s="13"/>
      <c r="G93" s="13"/>
      <c r="H93" s="13"/>
      <c r="I93" s="13"/>
      <c r="J93" s="13"/>
      <c r="K93" s="13"/>
      <c r="L93" s="13"/>
      <c r="M93" s="13"/>
      <c r="N93" s="13"/>
      <c r="O93" s="13"/>
      <c r="P93" s="13"/>
    </row>
    <row r="94" spans="3:16" s="4" customFormat="1" x14ac:dyDescent="0.35">
      <c r="C94" s="13"/>
      <c r="D94" s="13"/>
      <c r="E94" s="13"/>
      <c r="F94" s="13"/>
      <c r="G94" s="13"/>
      <c r="H94" s="13"/>
      <c r="I94" s="13"/>
      <c r="J94" s="13"/>
      <c r="K94" s="13"/>
      <c r="L94" s="13"/>
      <c r="M94" s="13"/>
      <c r="N94" s="13"/>
      <c r="O94" s="13"/>
      <c r="P94" s="13"/>
    </row>
    <row r="95" spans="3:16" s="4" customFormat="1" x14ac:dyDescent="0.35">
      <c r="C95" s="13"/>
      <c r="D95" s="13"/>
      <c r="E95" s="13"/>
      <c r="F95" s="13"/>
      <c r="G95" s="13"/>
      <c r="H95" s="13"/>
      <c r="I95" s="13"/>
      <c r="J95" s="13"/>
      <c r="K95" s="13"/>
      <c r="L95" s="13"/>
      <c r="M95" s="13"/>
      <c r="N95" s="13"/>
      <c r="O95" s="13"/>
      <c r="P95" s="13"/>
    </row>
    <row r="96" spans="3:16" s="4" customFormat="1" x14ac:dyDescent="0.35">
      <c r="C96" s="13"/>
      <c r="D96" s="13"/>
      <c r="E96" s="13"/>
      <c r="F96" s="13"/>
      <c r="G96" s="13"/>
      <c r="H96" s="13"/>
      <c r="I96" s="13"/>
      <c r="J96" s="13"/>
      <c r="K96" s="13"/>
      <c r="L96" s="13"/>
      <c r="M96" s="13"/>
      <c r="N96" s="13"/>
      <c r="O96" s="13"/>
      <c r="P96" s="13"/>
    </row>
    <row r="97" spans="3:16" s="4" customFormat="1" x14ac:dyDescent="0.35">
      <c r="C97" s="13"/>
      <c r="D97" s="13"/>
      <c r="E97" s="13"/>
      <c r="F97" s="13"/>
      <c r="G97" s="13"/>
      <c r="H97" s="13"/>
      <c r="I97" s="13"/>
      <c r="J97" s="13"/>
      <c r="K97" s="13"/>
      <c r="L97" s="13"/>
      <c r="M97" s="13"/>
      <c r="N97" s="13"/>
      <c r="O97" s="13"/>
      <c r="P97" s="13"/>
    </row>
    <row r="98" spans="3:16" s="4" customFormat="1" x14ac:dyDescent="0.35">
      <c r="C98" s="13"/>
      <c r="D98" s="13"/>
      <c r="E98" s="13"/>
      <c r="F98" s="13"/>
      <c r="G98" s="13"/>
      <c r="H98" s="13"/>
      <c r="I98" s="13"/>
      <c r="J98" s="13"/>
      <c r="K98" s="13"/>
      <c r="L98" s="13"/>
      <c r="M98" s="13"/>
      <c r="N98" s="13"/>
      <c r="O98" s="13"/>
      <c r="P98" s="13"/>
    </row>
    <row r="99" spans="3:16" s="4" customFormat="1" x14ac:dyDescent="0.35">
      <c r="C99" s="13"/>
      <c r="D99" s="13"/>
      <c r="E99" s="13"/>
      <c r="F99" s="13"/>
      <c r="G99" s="13"/>
      <c r="H99" s="13"/>
      <c r="I99" s="13"/>
      <c r="J99" s="13"/>
      <c r="K99" s="13"/>
      <c r="L99" s="13"/>
      <c r="M99" s="13"/>
      <c r="N99" s="13"/>
      <c r="O99" s="13"/>
      <c r="P99" s="13"/>
    </row>
    <row r="100" spans="3:16" s="4" customFormat="1" x14ac:dyDescent="0.35">
      <c r="C100" s="13"/>
      <c r="D100" s="13"/>
      <c r="E100" s="13"/>
      <c r="F100" s="13"/>
      <c r="G100" s="13"/>
      <c r="H100" s="13"/>
      <c r="I100" s="13"/>
      <c r="J100" s="13"/>
      <c r="K100" s="13"/>
      <c r="L100" s="13"/>
      <c r="M100" s="13"/>
      <c r="N100" s="13"/>
      <c r="O100" s="13"/>
      <c r="P100" s="13"/>
    </row>
    <row r="101" spans="3:16" s="4" customFormat="1" x14ac:dyDescent="0.35">
      <c r="C101" s="13"/>
      <c r="D101" s="13"/>
      <c r="E101" s="13"/>
      <c r="F101" s="13"/>
      <c r="G101" s="13"/>
      <c r="H101" s="13"/>
      <c r="I101" s="13"/>
      <c r="J101" s="13"/>
      <c r="K101" s="13"/>
      <c r="L101" s="13"/>
      <c r="M101" s="13"/>
      <c r="N101" s="13"/>
      <c r="O101" s="13"/>
      <c r="P101" s="13"/>
    </row>
    <row r="102" spans="3:16" s="4" customFormat="1" x14ac:dyDescent="0.35">
      <c r="C102" s="13"/>
      <c r="D102" s="13"/>
      <c r="E102" s="13"/>
      <c r="F102" s="13"/>
      <c r="G102" s="13"/>
      <c r="H102" s="13"/>
      <c r="I102" s="13"/>
      <c r="J102" s="13"/>
      <c r="K102" s="13"/>
      <c r="L102" s="13"/>
      <c r="M102" s="13"/>
      <c r="N102" s="13"/>
      <c r="O102" s="13"/>
      <c r="P102" s="13"/>
    </row>
    <row r="103" spans="3:16" s="4" customFormat="1" x14ac:dyDescent="0.35">
      <c r="C103" s="13"/>
      <c r="D103" s="13"/>
      <c r="E103" s="13"/>
      <c r="F103" s="13"/>
      <c r="G103" s="13"/>
      <c r="H103" s="13"/>
      <c r="I103" s="13"/>
      <c r="J103" s="13"/>
      <c r="K103" s="13"/>
      <c r="L103" s="13"/>
      <c r="M103" s="13"/>
      <c r="N103" s="13"/>
      <c r="O103" s="13"/>
      <c r="P103" s="13"/>
    </row>
    <row r="104" spans="3:16" s="4" customFormat="1" x14ac:dyDescent="0.35">
      <c r="C104" s="13"/>
      <c r="D104" s="13"/>
      <c r="E104" s="13"/>
      <c r="F104" s="13"/>
      <c r="G104" s="13"/>
      <c r="H104" s="13"/>
      <c r="I104" s="13"/>
      <c r="J104" s="13"/>
      <c r="K104" s="13"/>
      <c r="L104" s="13"/>
      <c r="M104" s="13"/>
      <c r="N104" s="13"/>
      <c r="O104" s="13"/>
      <c r="P104" s="13"/>
    </row>
    <row r="105" spans="3:16" s="4" customFormat="1" x14ac:dyDescent="0.35">
      <c r="C105" s="13"/>
      <c r="D105" s="13"/>
      <c r="E105" s="13"/>
      <c r="F105" s="13"/>
      <c r="G105" s="13"/>
      <c r="H105" s="13"/>
      <c r="I105" s="13"/>
      <c r="J105" s="13"/>
      <c r="K105" s="13"/>
      <c r="L105" s="13"/>
      <c r="M105" s="13"/>
      <c r="N105" s="13"/>
      <c r="O105" s="13"/>
      <c r="P105" s="13"/>
    </row>
    <row r="106" spans="3:16" s="4" customFormat="1" x14ac:dyDescent="0.35">
      <c r="C106" s="13"/>
      <c r="D106" s="13"/>
      <c r="E106" s="13"/>
      <c r="F106" s="13"/>
      <c r="G106" s="13"/>
      <c r="H106" s="13"/>
      <c r="I106" s="13"/>
      <c r="J106" s="13"/>
      <c r="K106" s="13"/>
      <c r="L106" s="13"/>
      <c r="M106" s="13"/>
      <c r="N106" s="13"/>
      <c r="O106" s="13"/>
      <c r="P106" s="13"/>
    </row>
    <row r="107" spans="3:16" s="4" customFormat="1" x14ac:dyDescent="0.35">
      <c r="C107" s="13"/>
      <c r="D107" s="13"/>
      <c r="E107" s="13"/>
      <c r="F107" s="13"/>
      <c r="G107" s="13"/>
      <c r="H107" s="13"/>
      <c r="I107" s="13"/>
      <c r="J107" s="13"/>
      <c r="K107" s="13"/>
      <c r="L107" s="13"/>
      <c r="M107" s="13"/>
      <c r="N107" s="13"/>
      <c r="O107" s="13"/>
      <c r="P107" s="13"/>
    </row>
    <row r="108" spans="3:16" s="4" customFormat="1" x14ac:dyDescent="0.35">
      <c r="C108" s="13"/>
      <c r="D108" s="13"/>
      <c r="E108" s="13"/>
      <c r="F108" s="13"/>
      <c r="G108" s="13"/>
      <c r="H108" s="13"/>
      <c r="I108" s="13"/>
      <c r="J108" s="13"/>
      <c r="K108" s="13"/>
      <c r="L108" s="13"/>
      <c r="M108" s="13"/>
      <c r="N108" s="13"/>
      <c r="O108" s="13"/>
      <c r="P108" s="13"/>
    </row>
    <row r="109" spans="3:16" s="4" customFormat="1" x14ac:dyDescent="0.35">
      <c r="C109" s="13"/>
      <c r="D109" s="13"/>
      <c r="E109" s="13"/>
      <c r="F109" s="13"/>
      <c r="G109" s="13"/>
      <c r="H109" s="13"/>
      <c r="I109" s="13"/>
      <c r="J109" s="13"/>
      <c r="K109" s="13"/>
      <c r="L109" s="13"/>
      <c r="M109" s="13"/>
      <c r="N109" s="13"/>
      <c r="O109" s="13"/>
      <c r="P109" s="13"/>
    </row>
    <row r="110" spans="3:16" s="4" customFormat="1" x14ac:dyDescent="0.35">
      <c r="C110" s="13"/>
      <c r="D110" s="13"/>
      <c r="E110" s="13"/>
      <c r="F110" s="13"/>
      <c r="G110" s="13"/>
      <c r="H110" s="13"/>
      <c r="I110" s="13"/>
      <c r="J110" s="13"/>
      <c r="K110" s="13"/>
      <c r="L110" s="13"/>
      <c r="M110" s="13"/>
      <c r="N110" s="13"/>
      <c r="O110" s="13"/>
      <c r="P110" s="13"/>
    </row>
    <row r="111" spans="3:16" s="4" customFormat="1" x14ac:dyDescent="0.35">
      <c r="C111" s="13"/>
      <c r="D111" s="13"/>
      <c r="E111" s="13"/>
      <c r="F111" s="13"/>
      <c r="G111" s="13"/>
      <c r="H111" s="13"/>
      <c r="I111" s="13"/>
      <c r="J111" s="13"/>
      <c r="K111" s="13"/>
      <c r="L111" s="13"/>
      <c r="M111" s="13"/>
      <c r="N111" s="13"/>
      <c r="O111" s="13"/>
      <c r="P111" s="13"/>
    </row>
    <row r="112" spans="3:16" s="4" customFormat="1" x14ac:dyDescent="0.35">
      <c r="C112" s="13"/>
      <c r="D112" s="13"/>
      <c r="E112" s="13"/>
      <c r="F112" s="13"/>
      <c r="G112" s="13"/>
      <c r="H112" s="13"/>
      <c r="I112" s="13"/>
      <c r="J112" s="13"/>
      <c r="K112" s="13"/>
      <c r="L112" s="13"/>
      <c r="M112" s="13"/>
      <c r="N112" s="13"/>
      <c r="O112" s="13"/>
      <c r="P112" s="13"/>
    </row>
    <row r="113" spans="3:16" s="4" customFormat="1" x14ac:dyDescent="0.35">
      <c r="C113" s="13"/>
      <c r="D113" s="13"/>
      <c r="E113" s="13"/>
      <c r="F113" s="13"/>
      <c r="G113" s="13"/>
      <c r="H113" s="13"/>
      <c r="I113" s="13"/>
      <c r="J113" s="13"/>
      <c r="K113" s="13"/>
      <c r="L113" s="13"/>
      <c r="M113" s="13"/>
      <c r="N113" s="13"/>
      <c r="O113" s="13"/>
      <c r="P113" s="13"/>
    </row>
    <row r="114" spans="3:16" s="4" customFormat="1" x14ac:dyDescent="0.35">
      <c r="C114" s="13"/>
      <c r="D114" s="13"/>
      <c r="E114" s="13"/>
      <c r="F114" s="13"/>
      <c r="G114" s="13"/>
      <c r="H114" s="13"/>
      <c r="I114" s="13"/>
      <c r="J114" s="13"/>
      <c r="K114" s="13"/>
      <c r="L114" s="13"/>
      <c r="M114" s="13"/>
      <c r="N114" s="13"/>
      <c r="O114" s="13"/>
      <c r="P114" s="13"/>
    </row>
    <row r="115" spans="3:16" s="4" customFormat="1" x14ac:dyDescent="0.35">
      <c r="C115" s="13"/>
      <c r="D115" s="13"/>
      <c r="E115" s="13"/>
      <c r="F115" s="13"/>
      <c r="G115" s="13"/>
      <c r="H115" s="13"/>
      <c r="I115" s="13"/>
      <c r="J115" s="13"/>
      <c r="K115" s="13"/>
      <c r="L115" s="13"/>
      <c r="M115" s="13"/>
      <c r="N115" s="13"/>
      <c r="O115" s="13"/>
      <c r="P115" s="13"/>
    </row>
    <row r="116" spans="3:16" s="4" customFormat="1" x14ac:dyDescent="0.35">
      <c r="C116" s="13"/>
      <c r="D116" s="13"/>
      <c r="E116" s="13"/>
      <c r="F116" s="13"/>
      <c r="G116" s="13"/>
      <c r="H116" s="13"/>
      <c r="I116" s="13"/>
      <c r="J116" s="13"/>
      <c r="K116" s="13"/>
      <c r="L116" s="13"/>
      <c r="M116" s="13"/>
      <c r="N116" s="13"/>
      <c r="O116" s="13"/>
      <c r="P116" s="13"/>
    </row>
    <row r="117" spans="3:16" s="4" customFormat="1" x14ac:dyDescent="0.35">
      <c r="C117" s="13"/>
      <c r="D117" s="13"/>
      <c r="E117" s="13"/>
      <c r="F117" s="13"/>
      <c r="G117" s="13"/>
      <c r="H117" s="13"/>
      <c r="I117" s="13"/>
      <c r="J117" s="13"/>
      <c r="K117" s="13"/>
      <c r="L117" s="13"/>
      <c r="M117" s="13"/>
      <c r="N117" s="13"/>
      <c r="O117" s="13"/>
      <c r="P117" s="13"/>
    </row>
    <row r="118" spans="3:16" s="4" customFormat="1" x14ac:dyDescent="0.35">
      <c r="C118" s="13"/>
      <c r="D118" s="13"/>
      <c r="E118" s="13"/>
      <c r="F118" s="13"/>
      <c r="G118" s="13"/>
      <c r="H118" s="13"/>
      <c r="I118" s="13"/>
      <c r="J118" s="13"/>
      <c r="K118" s="13"/>
      <c r="L118" s="13"/>
      <c r="M118" s="13"/>
      <c r="N118" s="13"/>
      <c r="O118" s="13"/>
      <c r="P118" s="13"/>
    </row>
    <row r="119" spans="3:16" s="4" customFormat="1" x14ac:dyDescent="0.35">
      <c r="C119" s="13"/>
      <c r="D119" s="13"/>
      <c r="E119" s="13"/>
      <c r="F119" s="13"/>
      <c r="G119" s="13"/>
      <c r="H119" s="13"/>
      <c r="I119" s="13"/>
      <c r="J119" s="13"/>
      <c r="K119" s="13"/>
      <c r="L119" s="13"/>
      <c r="M119" s="13"/>
      <c r="N119" s="13"/>
      <c r="O119" s="13"/>
      <c r="P119" s="13"/>
    </row>
    <row r="120" spans="3:16" s="4" customFormat="1" x14ac:dyDescent="0.35">
      <c r="C120" s="13"/>
      <c r="D120" s="13"/>
      <c r="E120" s="13"/>
      <c r="F120" s="13"/>
      <c r="G120" s="13"/>
      <c r="H120" s="13"/>
      <c r="I120" s="13"/>
      <c r="J120" s="13"/>
      <c r="K120" s="13"/>
      <c r="L120" s="13"/>
      <c r="M120" s="13"/>
      <c r="N120" s="13"/>
      <c r="O120" s="13"/>
      <c r="P120" s="13"/>
    </row>
    <row r="121" spans="3:16" s="4" customFormat="1" x14ac:dyDescent="0.35">
      <c r="C121" s="13"/>
      <c r="D121" s="13"/>
      <c r="E121" s="13"/>
      <c r="F121" s="13"/>
      <c r="G121" s="13"/>
      <c r="H121" s="13"/>
      <c r="I121" s="13"/>
      <c r="J121" s="13"/>
      <c r="K121" s="13"/>
      <c r="L121" s="13"/>
      <c r="M121" s="13"/>
      <c r="N121" s="13"/>
      <c r="O121" s="13"/>
      <c r="P121" s="13"/>
    </row>
    <row r="122" spans="3:16" s="4" customFormat="1" x14ac:dyDescent="0.35">
      <c r="C122" s="13"/>
      <c r="D122" s="13"/>
      <c r="E122" s="13"/>
      <c r="F122" s="13"/>
      <c r="G122" s="13"/>
      <c r="H122" s="13"/>
      <c r="I122" s="13"/>
      <c r="J122" s="13"/>
      <c r="K122" s="13"/>
      <c r="L122" s="13"/>
      <c r="M122" s="13"/>
      <c r="N122" s="13"/>
      <c r="O122" s="13"/>
      <c r="P122" s="13"/>
    </row>
    <row r="123" spans="3:16" s="4" customFormat="1" x14ac:dyDescent="0.35">
      <c r="C123" s="13"/>
      <c r="D123" s="13"/>
      <c r="E123" s="13"/>
      <c r="F123" s="13"/>
      <c r="G123" s="13"/>
      <c r="H123" s="13"/>
      <c r="I123" s="13"/>
      <c r="J123" s="13"/>
      <c r="K123" s="13"/>
      <c r="L123" s="13"/>
      <c r="M123" s="13"/>
      <c r="N123" s="13"/>
      <c r="O123" s="13"/>
      <c r="P123" s="13"/>
    </row>
    <row r="124" spans="3:16" s="4" customFormat="1" x14ac:dyDescent="0.35">
      <c r="C124" s="13"/>
      <c r="D124" s="13"/>
      <c r="E124" s="13"/>
      <c r="F124" s="13"/>
      <c r="G124" s="13"/>
      <c r="H124" s="13"/>
      <c r="I124" s="13"/>
      <c r="J124" s="13"/>
      <c r="K124" s="13"/>
      <c r="L124" s="13"/>
      <c r="M124" s="13"/>
      <c r="N124" s="13"/>
      <c r="O124" s="13"/>
      <c r="P124" s="13"/>
    </row>
    <row r="125" spans="3:16" s="4" customFormat="1" x14ac:dyDescent="0.35">
      <c r="C125" s="13"/>
      <c r="D125" s="13"/>
      <c r="E125" s="13"/>
      <c r="F125" s="13"/>
      <c r="G125" s="13"/>
      <c r="H125" s="13"/>
      <c r="I125" s="13"/>
      <c r="J125" s="13"/>
      <c r="K125" s="13"/>
      <c r="L125" s="13"/>
      <c r="M125" s="13"/>
      <c r="N125" s="13"/>
      <c r="O125" s="13"/>
      <c r="P125" s="13"/>
    </row>
    <row r="126" spans="3:16" s="4" customFormat="1" x14ac:dyDescent="0.35">
      <c r="C126" s="13"/>
      <c r="D126" s="13"/>
      <c r="E126" s="13"/>
      <c r="F126" s="13"/>
      <c r="G126" s="13"/>
      <c r="H126" s="13"/>
      <c r="I126" s="13"/>
      <c r="J126" s="13"/>
      <c r="K126" s="13"/>
      <c r="L126" s="13"/>
      <c r="M126" s="13"/>
      <c r="N126" s="13"/>
      <c r="O126" s="13"/>
      <c r="P126" s="13"/>
    </row>
    <row r="127" spans="3:16" s="4" customFormat="1" x14ac:dyDescent="0.35">
      <c r="C127" s="13"/>
      <c r="D127" s="13"/>
      <c r="E127" s="13"/>
      <c r="F127" s="13"/>
      <c r="G127" s="13"/>
      <c r="H127" s="13"/>
      <c r="I127" s="13"/>
      <c r="J127" s="13"/>
      <c r="K127" s="13"/>
      <c r="L127" s="13"/>
      <c r="M127" s="13"/>
      <c r="N127" s="13"/>
      <c r="O127" s="13"/>
      <c r="P127" s="13"/>
    </row>
    <row r="128" spans="3:16" s="4" customFormat="1" x14ac:dyDescent="0.35">
      <c r="C128" s="13"/>
      <c r="D128" s="13"/>
      <c r="E128" s="13"/>
      <c r="F128" s="13"/>
      <c r="G128" s="13"/>
      <c r="H128" s="13"/>
      <c r="I128" s="13"/>
      <c r="J128" s="13"/>
      <c r="K128" s="13"/>
      <c r="L128" s="13"/>
      <c r="M128" s="13"/>
      <c r="N128" s="13"/>
      <c r="O128" s="13"/>
      <c r="P128" s="13"/>
    </row>
    <row r="129" spans="3:16" s="4" customFormat="1" x14ac:dyDescent="0.35">
      <c r="C129" s="13"/>
      <c r="D129" s="13"/>
      <c r="E129" s="13"/>
      <c r="F129" s="13"/>
      <c r="G129" s="13"/>
      <c r="H129" s="13"/>
      <c r="I129" s="13"/>
      <c r="J129" s="13"/>
      <c r="K129" s="13"/>
      <c r="L129" s="13"/>
      <c r="M129" s="13"/>
      <c r="N129" s="13"/>
      <c r="O129" s="13"/>
      <c r="P129" s="13"/>
    </row>
    <row r="130" spans="3:16" s="4" customFormat="1" x14ac:dyDescent="0.35">
      <c r="C130" s="13"/>
      <c r="D130" s="13"/>
      <c r="E130" s="13"/>
      <c r="F130" s="13"/>
      <c r="G130" s="13"/>
      <c r="H130" s="13"/>
      <c r="I130" s="13"/>
      <c r="J130" s="13"/>
      <c r="K130" s="13"/>
      <c r="L130" s="13"/>
      <c r="M130" s="13"/>
      <c r="N130" s="13"/>
      <c r="O130" s="13"/>
      <c r="P130" s="13"/>
    </row>
    <row r="131" spans="3:16" s="4" customFormat="1" x14ac:dyDescent="0.35">
      <c r="C131" s="13"/>
      <c r="D131" s="13"/>
      <c r="E131" s="13"/>
      <c r="F131" s="13"/>
      <c r="G131" s="13"/>
      <c r="H131" s="13"/>
      <c r="I131" s="13"/>
      <c r="J131" s="13"/>
      <c r="K131" s="13"/>
      <c r="L131" s="13"/>
      <c r="M131" s="13"/>
      <c r="N131" s="13"/>
      <c r="O131" s="13"/>
      <c r="P131" s="13"/>
    </row>
    <row r="132" spans="3:16" s="4" customFormat="1" x14ac:dyDescent="0.35">
      <c r="C132" s="13"/>
      <c r="D132" s="13"/>
      <c r="E132" s="13"/>
      <c r="F132" s="13"/>
      <c r="G132" s="13"/>
      <c r="H132" s="13"/>
      <c r="I132" s="13"/>
      <c r="J132" s="13"/>
      <c r="K132" s="13"/>
      <c r="L132" s="13"/>
      <c r="M132" s="13"/>
      <c r="N132" s="13"/>
      <c r="O132" s="13"/>
      <c r="P132" s="13"/>
    </row>
    <row r="133" spans="3:16" s="4" customFormat="1" x14ac:dyDescent="0.35">
      <c r="C133" s="13"/>
      <c r="D133" s="13"/>
      <c r="E133" s="13"/>
      <c r="F133" s="13"/>
      <c r="G133" s="13"/>
      <c r="H133" s="13"/>
      <c r="I133" s="13"/>
      <c r="J133" s="13"/>
      <c r="K133" s="13"/>
      <c r="L133" s="13"/>
      <c r="M133" s="13"/>
      <c r="N133" s="13"/>
      <c r="O133" s="13"/>
      <c r="P133" s="13"/>
    </row>
    <row r="134" spans="3:16" s="4" customFormat="1" x14ac:dyDescent="0.35">
      <c r="C134" s="13"/>
      <c r="D134" s="13"/>
      <c r="E134" s="13"/>
      <c r="F134" s="13"/>
      <c r="G134" s="13"/>
      <c r="H134" s="13"/>
      <c r="I134" s="13"/>
      <c r="J134" s="13"/>
      <c r="K134" s="13"/>
      <c r="L134" s="13"/>
      <c r="M134" s="13"/>
      <c r="N134" s="13"/>
      <c r="O134" s="13"/>
      <c r="P134" s="13"/>
    </row>
    <row r="135" spans="3:16" s="4" customFormat="1" x14ac:dyDescent="0.35">
      <c r="C135" s="13"/>
      <c r="D135" s="13"/>
      <c r="E135" s="13"/>
      <c r="F135" s="13"/>
      <c r="G135" s="13"/>
      <c r="H135" s="13"/>
      <c r="I135" s="13"/>
      <c r="J135" s="13"/>
      <c r="K135" s="13"/>
      <c r="L135" s="13"/>
      <c r="M135" s="13"/>
      <c r="N135" s="13"/>
      <c r="O135" s="13"/>
      <c r="P135" s="13"/>
    </row>
    <row r="136" spans="3:16" s="4" customFormat="1" x14ac:dyDescent="0.35">
      <c r="C136" s="13"/>
      <c r="D136" s="13"/>
      <c r="E136" s="13"/>
      <c r="F136" s="13"/>
      <c r="G136" s="13"/>
      <c r="H136" s="13"/>
      <c r="I136" s="13"/>
      <c r="J136" s="13"/>
      <c r="K136" s="13"/>
      <c r="L136" s="13"/>
      <c r="M136" s="13"/>
      <c r="N136" s="13"/>
      <c r="O136" s="13"/>
      <c r="P136" s="13"/>
    </row>
    <row r="137" spans="3:16" s="4" customFormat="1" x14ac:dyDescent="0.35">
      <c r="C137" s="13"/>
      <c r="D137" s="13"/>
      <c r="E137" s="13"/>
      <c r="F137" s="13"/>
      <c r="G137" s="13"/>
      <c r="H137" s="13"/>
      <c r="I137" s="13"/>
      <c r="J137" s="13"/>
      <c r="K137" s="13"/>
      <c r="L137" s="13"/>
      <c r="M137" s="13"/>
      <c r="N137" s="13"/>
      <c r="O137" s="13"/>
      <c r="P137" s="13"/>
    </row>
    <row r="138" spans="3:16" s="4" customFormat="1" x14ac:dyDescent="0.35">
      <c r="C138" s="13"/>
      <c r="D138" s="13"/>
      <c r="E138" s="13"/>
      <c r="F138" s="13"/>
      <c r="G138" s="13"/>
      <c r="H138" s="13"/>
      <c r="I138" s="13"/>
      <c r="J138" s="13"/>
      <c r="K138" s="13"/>
      <c r="L138" s="13"/>
      <c r="M138" s="13"/>
      <c r="N138" s="13"/>
      <c r="O138" s="13"/>
      <c r="P138" s="13"/>
    </row>
    <row r="139" spans="3:16" s="4" customFormat="1" x14ac:dyDescent="0.35">
      <c r="C139" s="13"/>
      <c r="D139" s="13"/>
      <c r="E139" s="13"/>
      <c r="F139" s="13"/>
      <c r="G139" s="13"/>
      <c r="H139" s="13"/>
      <c r="I139" s="13"/>
      <c r="J139" s="13"/>
      <c r="K139" s="13"/>
      <c r="L139" s="13"/>
      <c r="M139" s="13"/>
      <c r="N139" s="13"/>
      <c r="O139" s="13"/>
      <c r="P139" s="13"/>
    </row>
    <row r="140" spans="3:16" s="4" customFormat="1" x14ac:dyDescent="0.35">
      <c r="C140" s="13"/>
      <c r="D140" s="13"/>
      <c r="E140" s="13"/>
      <c r="F140" s="13"/>
      <c r="G140" s="13"/>
      <c r="H140" s="13"/>
      <c r="I140" s="13"/>
      <c r="J140" s="13"/>
      <c r="K140" s="13"/>
      <c r="L140" s="13"/>
      <c r="M140" s="13"/>
      <c r="N140" s="13"/>
      <c r="O140" s="13"/>
      <c r="P140" s="13"/>
    </row>
    <row r="141" spans="3:16" s="4" customFormat="1" x14ac:dyDescent="0.35">
      <c r="C141" s="13"/>
      <c r="D141" s="13"/>
      <c r="E141" s="13"/>
      <c r="F141" s="13"/>
      <c r="G141" s="13"/>
      <c r="H141" s="13"/>
      <c r="I141" s="13"/>
      <c r="J141" s="13"/>
      <c r="K141" s="13"/>
      <c r="L141" s="13"/>
      <c r="M141" s="13"/>
      <c r="N141" s="13"/>
      <c r="O141" s="13"/>
      <c r="P141" s="13"/>
    </row>
    <row r="142" spans="3:16" s="4" customFormat="1" x14ac:dyDescent="0.35">
      <c r="C142" s="13"/>
      <c r="D142" s="13"/>
      <c r="E142" s="13"/>
      <c r="F142" s="13"/>
      <c r="G142" s="13"/>
      <c r="H142" s="13"/>
      <c r="I142" s="13"/>
      <c r="J142" s="13"/>
      <c r="K142" s="13"/>
      <c r="L142" s="13"/>
      <c r="M142" s="13"/>
      <c r="N142" s="13"/>
      <c r="O142" s="13"/>
      <c r="P142" s="13"/>
    </row>
    <row r="143" spans="3:16" s="4" customFormat="1" x14ac:dyDescent="0.35">
      <c r="C143" s="13"/>
      <c r="D143" s="13"/>
      <c r="E143" s="13"/>
      <c r="F143" s="13"/>
      <c r="G143" s="13"/>
      <c r="H143" s="13"/>
      <c r="I143" s="13"/>
      <c r="J143" s="13"/>
      <c r="K143" s="13"/>
      <c r="L143" s="13"/>
      <c r="M143" s="13"/>
      <c r="N143" s="13"/>
      <c r="O143" s="13"/>
      <c r="P143" s="13"/>
    </row>
    <row r="144" spans="3:16" s="4" customFormat="1" x14ac:dyDescent="0.35">
      <c r="C144" s="13"/>
      <c r="D144" s="13"/>
      <c r="E144" s="13"/>
      <c r="F144" s="13"/>
      <c r="G144" s="13"/>
      <c r="H144" s="13"/>
      <c r="I144" s="13"/>
      <c r="J144" s="13"/>
      <c r="K144" s="13"/>
      <c r="L144" s="13"/>
      <c r="M144" s="13"/>
      <c r="N144" s="13"/>
      <c r="O144" s="13"/>
      <c r="P144" s="13"/>
    </row>
    <row r="145" spans="3:16" s="4" customFormat="1" x14ac:dyDescent="0.35">
      <c r="C145" s="13"/>
      <c r="D145" s="13"/>
      <c r="E145" s="13"/>
      <c r="F145" s="13"/>
      <c r="G145" s="13"/>
      <c r="H145" s="13"/>
      <c r="I145" s="13"/>
      <c r="J145" s="13"/>
      <c r="K145" s="13"/>
      <c r="L145" s="13"/>
      <c r="M145" s="13"/>
      <c r="N145" s="13"/>
      <c r="O145" s="13"/>
      <c r="P145" s="13"/>
    </row>
    <row r="146" spans="3:16" s="4" customFormat="1" x14ac:dyDescent="0.35">
      <c r="C146" s="13"/>
      <c r="D146" s="13"/>
      <c r="E146" s="13"/>
      <c r="F146" s="13"/>
      <c r="G146" s="13"/>
      <c r="H146" s="13"/>
      <c r="I146" s="13"/>
      <c r="J146" s="13"/>
      <c r="K146" s="13"/>
      <c r="L146" s="13"/>
      <c r="M146" s="13"/>
      <c r="N146" s="13"/>
      <c r="O146" s="13"/>
      <c r="P146" s="13"/>
    </row>
    <row r="147" spans="3:16" s="4" customFormat="1" x14ac:dyDescent="0.35">
      <c r="C147" s="13"/>
      <c r="D147" s="13"/>
      <c r="E147" s="13"/>
      <c r="F147" s="13"/>
      <c r="G147" s="13"/>
      <c r="H147" s="13"/>
      <c r="I147" s="13"/>
      <c r="J147" s="13"/>
      <c r="K147" s="13"/>
      <c r="L147" s="13"/>
      <c r="M147" s="13"/>
      <c r="N147" s="13"/>
      <c r="O147" s="13"/>
      <c r="P147" s="13"/>
    </row>
    <row r="148" spans="3:16" s="4" customFormat="1" x14ac:dyDescent="0.35">
      <c r="C148" s="13"/>
      <c r="D148" s="13"/>
      <c r="E148" s="13"/>
      <c r="F148" s="13"/>
      <c r="G148" s="13"/>
      <c r="H148" s="13"/>
      <c r="I148" s="13"/>
      <c r="J148" s="13"/>
      <c r="K148" s="13"/>
      <c r="L148" s="13"/>
      <c r="M148" s="13"/>
      <c r="N148" s="13"/>
      <c r="O148" s="13"/>
      <c r="P148" s="13"/>
    </row>
    <row r="149" spans="3:16" s="4" customFormat="1" x14ac:dyDescent="0.35">
      <c r="C149" s="13"/>
      <c r="D149" s="13"/>
      <c r="E149" s="13"/>
      <c r="F149" s="13"/>
      <c r="G149" s="13"/>
      <c r="H149" s="13"/>
      <c r="I149" s="13"/>
      <c r="J149" s="13"/>
      <c r="K149" s="13"/>
      <c r="L149" s="13"/>
      <c r="M149" s="13"/>
      <c r="N149" s="13"/>
      <c r="O149" s="13"/>
      <c r="P149" s="13"/>
    </row>
    <row r="150" spans="3:16" s="4" customFormat="1" x14ac:dyDescent="0.35">
      <c r="C150" s="13"/>
      <c r="D150" s="13"/>
      <c r="E150" s="13"/>
      <c r="F150" s="13"/>
      <c r="G150" s="13"/>
      <c r="H150" s="13"/>
      <c r="I150" s="13"/>
      <c r="J150" s="13"/>
      <c r="K150" s="13"/>
      <c r="L150" s="13"/>
      <c r="M150" s="13"/>
      <c r="N150" s="13"/>
      <c r="O150" s="13"/>
      <c r="P150" s="13"/>
    </row>
    <row r="151" spans="3:16" s="4" customFormat="1" x14ac:dyDescent="0.35">
      <c r="C151" s="13"/>
      <c r="D151" s="13"/>
      <c r="E151" s="13"/>
      <c r="F151" s="13"/>
      <c r="G151" s="13"/>
      <c r="H151" s="13"/>
      <c r="I151" s="13"/>
      <c r="J151" s="13"/>
      <c r="K151" s="13"/>
      <c r="L151" s="13"/>
      <c r="M151" s="13"/>
      <c r="N151" s="13"/>
      <c r="O151" s="13"/>
      <c r="P151" s="13"/>
    </row>
    <row r="152" spans="3:16" s="4" customFormat="1" x14ac:dyDescent="0.35">
      <c r="C152" s="13"/>
      <c r="D152" s="13"/>
      <c r="E152" s="13"/>
      <c r="F152" s="13"/>
      <c r="G152" s="13"/>
      <c r="H152" s="13"/>
      <c r="I152" s="13"/>
      <c r="J152" s="13"/>
      <c r="K152" s="13"/>
      <c r="L152" s="13"/>
      <c r="M152" s="13"/>
      <c r="N152" s="13"/>
      <c r="O152" s="13"/>
      <c r="P152" s="13"/>
    </row>
    <row r="153" spans="3:16" s="4" customFormat="1" x14ac:dyDescent="0.35">
      <c r="C153" s="13"/>
      <c r="D153" s="13"/>
      <c r="E153" s="13"/>
      <c r="F153" s="13"/>
      <c r="G153" s="13"/>
      <c r="H153" s="13"/>
      <c r="I153" s="13"/>
      <c r="J153" s="13"/>
      <c r="K153" s="13"/>
      <c r="L153" s="13"/>
      <c r="M153" s="13"/>
      <c r="N153" s="13"/>
      <c r="O153" s="13"/>
      <c r="P153" s="13"/>
    </row>
    <row r="154" spans="3:16" s="4" customFormat="1" x14ac:dyDescent="0.35">
      <c r="C154" s="13"/>
      <c r="D154" s="13"/>
      <c r="E154" s="13"/>
      <c r="F154" s="13"/>
      <c r="G154" s="13"/>
      <c r="H154" s="13"/>
      <c r="I154" s="13"/>
      <c r="J154" s="13"/>
      <c r="K154" s="13"/>
      <c r="L154" s="13"/>
      <c r="M154" s="13"/>
      <c r="N154" s="13"/>
      <c r="O154" s="13"/>
      <c r="P154" s="13"/>
    </row>
    <row r="155" spans="3:16" s="4" customFormat="1" x14ac:dyDescent="0.35">
      <c r="C155" s="13"/>
      <c r="D155" s="13"/>
      <c r="E155" s="13"/>
      <c r="F155" s="13"/>
      <c r="G155" s="13"/>
      <c r="H155" s="13"/>
      <c r="I155" s="13"/>
      <c r="J155" s="13"/>
      <c r="K155" s="13"/>
      <c r="L155" s="13"/>
      <c r="M155" s="13"/>
      <c r="N155" s="13"/>
      <c r="O155" s="13"/>
      <c r="P155" s="1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77"/>
  <sheetViews>
    <sheetView workbookViewId="0">
      <pane xSplit="2" ySplit="3" topLeftCell="D4" activePane="bottomRight" state="frozen"/>
      <selection pane="topRight" activeCell="C1" sqref="C1"/>
      <selection pane="bottomLeft" activeCell="A4" sqref="A4"/>
      <selection pane="bottomRight" activeCell="C1" sqref="C1:P1048576"/>
    </sheetView>
  </sheetViews>
  <sheetFormatPr defaultColWidth="9.1796875" defaultRowHeight="14.5" x14ac:dyDescent="0.35"/>
  <cols>
    <col min="1" max="2" width="9.1796875" style="2"/>
    <col min="3" max="3" width="15" style="22" customWidth="1"/>
    <col min="4" max="4" width="8.453125" style="22" customWidth="1"/>
    <col min="5" max="5" width="9.81640625" style="22" customWidth="1"/>
    <col min="6" max="6" width="11.26953125" style="22" customWidth="1"/>
    <col min="7" max="7" width="8.1796875" style="22" bestFit="1" customWidth="1"/>
    <col min="8" max="8" width="14.7265625" style="22" bestFit="1" customWidth="1"/>
    <col min="9" max="9" width="20.54296875" style="22" bestFit="1" customWidth="1"/>
    <col min="10" max="10" width="9.1796875" style="22"/>
    <col min="11" max="11" width="12" style="22" customWidth="1"/>
    <col min="12" max="12" width="9.1796875" style="22"/>
    <col min="13" max="13" width="7.1796875" style="22" customWidth="1"/>
    <col min="14" max="14" width="6.1796875" style="22" customWidth="1"/>
    <col min="15" max="15" width="13.81640625" style="22" customWidth="1"/>
    <col min="16" max="16" width="12.81640625" style="22" customWidth="1"/>
    <col min="17" max="16384" width="9.1796875" style="2"/>
  </cols>
  <sheetData>
    <row r="1" spans="1:16" s="3" customFormat="1" ht="26" x14ac:dyDescent="0.6">
      <c r="A1" s="3" t="s">
        <v>7</v>
      </c>
      <c r="C1" s="12"/>
      <c r="D1" s="12"/>
      <c r="E1" s="12"/>
      <c r="F1" s="12"/>
      <c r="G1" s="12"/>
      <c r="H1" s="12"/>
      <c r="I1" s="12"/>
      <c r="J1" s="12"/>
      <c r="K1" s="12"/>
      <c r="L1" s="12"/>
      <c r="M1" s="12"/>
      <c r="N1" s="12"/>
      <c r="O1" s="12"/>
      <c r="P1" s="12"/>
    </row>
    <row r="2" spans="1:16" s="4" customFormat="1" x14ac:dyDescent="0.35">
      <c r="A2" s="4" t="s">
        <v>33</v>
      </c>
      <c r="C2" s="13"/>
      <c r="D2" s="13"/>
      <c r="E2" s="13"/>
      <c r="F2" s="13"/>
      <c r="G2" s="13"/>
      <c r="H2" s="13"/>
      <c r="I2" s="13"/>
      <c r="J2" s="13"/>
      <c r="K2" s="13"/>
      <c r="L2" s="13"/>
      <c r="M2" s="13"/>
      <c r="N2" s="13"/>
      <c r="O2" s="13"/>
      <c r="P2" s="13"/>
    </row>
    <row r="3" spans="1:16" s="11" customFormat="1" ht="43.5" x14ac:dyDescent="0.35">
      <c r="C3" s="14" t="s">
        <v>0</v>
      </c>
      <c r="D3" s="25" t="s">
        <v>1</v>
      </c>
      <c r="E3" s="14" t="s">
        <v>2</v>
      </c>
      <c r="F3" s="14" t="s">
        <v>18</v>
      </c>
      <c r="G3" s="14" t="s">
        <v>3</v>
      </c>
      <c r="H3" s="14" t="s">
        <v>19</v>
      </c>
      <c r="I3" s="14" t="s">
        <v>20</v>
      </c>
      <c r="J3" s="14"/>
      <c r="K3" s="14" t="s">
        <v>16</v>
      </c>
      <c r="L3" s="14"/>
      <c r="M3" s="14"/>
      <c r="N3" s="14"/>
      <c r="O3" s="14" t="s">
        <v>0</v>
      </c>
      <c r="P3" s="14" t="s">
        <v>6</v>
      </c>
    </row>
    <row r="4" spans="1:16" s="4" customFormat="1" x14ac:dyDescent="0.35">
      <c r="B4" s="1">
        <v>1987</v>
      </c>
      <c r="C4" s="16">
        <v>327.01977236135724</v>
      </c>
      <c r="D4" s="5">
        <v>0</v>
      </c>
      <c r="E4" s="6">
        <v>0</v>
      </c>
      <c r="F4" s="24">
        <v>31.743451960729541</v>
      </c>
      <c r="G4" s="17">
        <f t="shared" ref="G4:G35" si="0">C4/(C4-H4)</f>
        <v>1.1075042249160392</v>
      </c>
      <c r="H4" s="6">
        <f>D4+F4</f>
        <v>31.743451960729541</v>
      </c>
      <c r="I4" s="17">
        <f>G5*G6*G7*G8*G9*G10*G11*G12*G13*G14*G15*G16*G17*G18*G19*G20*G21*G22*G23*G24*G25*G26*G27*G28*G29*G30*G31*G32*G33*G34*G35</f>
        <v>1.7581587953049511</v>
      </c>
      <c r="J4" s="13"/>
      <c r="K4" s="6">
        <f>C4*I4</f>
        <v>574.9526890157432</v>
      </c>
      <c r="L4" s="13"/>
      <c r="M4" s="13"/>
      <c r="N4" s="13"/>
      <c r="O4" s="18">
        <f>C4/1000</f>
        <v>0.32701977236135726</v>
      </c>
      <c r="P4" s="18">
        <f>K4/1000</f>
        <v>0.57495268901574326</v>
      </c>
    </row>
    <row r="5" spans="1:16" s="4" customFormat="1" x14ac:dyDescent="0.35">
      <c r="B5" s="1">
        <v>1988</v>
      </c>
      <c r="C5" s="16">
        <v>423.6785835817787</v>
      </c>
      <c r="D5" s="5">
        <v>0</v>
      </c>
      <c r="E5" s="6">
        <v>0</v>
      </c>
      <c r="F5" s="24">
        <v>38.092142352875449</v>
      </c>
      <c r="G5" s="17">
        <f t="shared" si="0"/>
        <v>1.0987901499634476</v>
      </c>
      <c r="H5" s="6">
        <f t="shared" ref="H5:H34" si="1">D5+(E4-D4)+F5</f>
        <v>38.092142352875449</v>
      </c>
      <c r="I5" s="17">
        <f>G6*G7*G8*G9*G10*G11*G12*G13*G14*G15*G16*G17*G18*G19*G20*G21*G22*G23*G24*G25*G26*G27*G28*G29*G30*G31*G32*G33*G34*G35</f>
        <v>1.6000860540690485</v>
      </c>
      <c r="J5" s="13"/>
      <c r="K5" s="6">
        <f t="shared" ref="K5:K35" si="2">C5*I5</f>
        <v>677.92219299693181</v>
      </c>
      <c r="L5" s="13"/>
      <c r="M5" s="13"/>
      <c r="N5" s="13"/>
      <c r="O5" s="18">
        <f t="shared" ref="O5:O35" si="3">C5/1000</f>
        <v>0.42367858358177868</v>
      </c>
      <c r="P5" s="18">
        <f t="shared" ref="P5:P35" si="4">K5/1000</f>
        <v>0.67792219299693179</v>
      </c>
    </row>
    <row r="6" spans="1:16" s="4" customFormat="1" x14ac:dyDescent="0.35">
      <c r="B6" s="1">
        <v>1989</v>
      </c>
      <c r="C6" s="16">
        <v>384.7522233113753</v>
      </c>
      <c r="D6" s="5">
        <v>0</v>
      </c>
      <c r="E6" s="6">
        <v>0</v>
      </c>
      <c r="F6" s="24">
        <v>45.710570823450539</v>
      </c>
      <c r="G6" s="17">
        <f t="shared" si="0"/>
        <v>1.1348228764460691</v>
      </c>
      <c r="H6" s="6">
        <f t="shared" si="1"/>
        <v>45.710570823450539</v>
      </c>
      <c r="I6" s="17">
        <f>G7*G8*G9*G10*G11*G12*G13*G14*G15*G16*G17*G18*G19*G20*G21*G22*G23*G24*G25*G26*G27*G28*G29*G30*G31*G32*G33*G34*G35</f>
        <v>1.4099874855184857</v>
      </c>
      <c r="J6" s="13"/>
      <c r="K6" s="6">
        <f t="shared" si="2"/>
        <v>542.49581989445301</v>
      </c>
      <c r="L6" s="13"/>
      <c r="M6" s="13"/>
      <c r="N6" s="13"/>
      <c r="O6" s="18">
        <f t="shared" si="3"/>
        <v>0.38475222331137532</v>
      </c>
      <c r="P6" s="18">
        <f t="shared" si="4"/>
        <v>0.54249581989445306</v>
      </c>
    </row>
    <row r="7" spans="1:16" s="4" customFormat="1" x14ac:dyDescent="0.35">
      <c r="B7" s="1">
        <v>1990</v>
      </c>
      <c r="C7" s="16">
        <v>601.94500000000005</v>
      </c>
      <c r="D7" s="5">
        <v>57.13821352931317</v>
      </c>
      <c r="E7" s="6">
        <v>57.13821352931317</v>
      </c>
      <c r="F7" s="24">
        <v>45.710570823450539</v>
      </c>
      <c r="G7" s="17">
        <f t="shared" si="0"/>
        <v>1.2060700544871648</v>
      </c>
      <c r="H7" s="6">
        <f t="shared" si="1"/>
        <v>102.84878435276372</v>
      </c>
      <c r="I7" s="17">
        <f>G8*G9*G10*G11*G12*G13*G14*G15*G16*G17*G18*G19*G20*G21*G22*G23*G24*G25*G26*G27*G28*G29*G30*G31*G32*G33*G34*G35</f>
        <v>1.1690759423738688</v>
      </c>
      <c r="J7" s="13"/>
      <c r="K7" s="6">
        <f t="shared" si="2"/>
        <v>703.7194181322385</v>
      </c>
      <c r="L7" s="13"/>
      <c r="M7" s="13"/>
      <c r="N7" s="13"/>
      <c r="O7" s="18">
        <f t="shared" si="3"/>
        <v>0.60194500000000006</v>
      </c>
      <c r="P7" s="18">
        <f t="shared" si="4"/>
        <v>0.70371941813223848</v>
      </c>
    </row>
    <row r="8" spans="1:16" s="4" customFormat="1" x14ac:dyDescent="0.35">
      <c r="B8" s="1">
        <v>1991</v>
      </c>
      <c r="C8" s="16">
        <v>752.86</v>
      </c>
      <c r="D8" s="5">
        <v>0</v>
      </c>
      <c r="E8" s="6">
        <v>0</v>
      </c>
      <c r="F8" s="24">
        <v>45.710570823450539</v>
      </c>
      <c r="G8" s="17">
        <f t="shared" si="0"/>
        <v>1.0646406105095481</v>
      </c>
      <c r="H8" s="6">
        <f t="shared" si="1"/>
        <v>45.710570823450539</v>
      </c>
      <c r="I8" s="17">
        <f>G9*G10*G11*G12*G13*G14*G15*G16*G17*G18*G19*G20*G21*G22*G23*G24*G25*G26*G27*G28*G29*G30*G31*G32*G33*G34*G35</f>
        <v>1.0980944469273415</v>
      </c>
      <c r="J8" s="13"/>
      <c r="K8" s="6">
        <f t="shared" si="2"/>
        <v>826.71138531371832</v>
      </c>
      <c r="L8" s="13"/>
      <c r="M8" s="13"/>
      <c r="N8" s="13"/>
      <c r="O8" s="18">
        <f t="shared" si="3"/>
        <v>0.75285999999999997</v>
      </c>
      <c r="P8" s="18">
        <f t="shared" si="4"/>
        <v>0.82671138531371835</v>
      </c>
    </row>
    <row r="9" spans="1:16" s="4" customFormat="1" x14ac:dyDescent="0.35">
      <c r="B9" s="1">
        <v>1992</v>
      </c>
      <c r="C9" s="16">
        <v>938.50400000000002</v>
      </c>
      <c r="D9" s="5">
        <v>13.713171247035161</v>
      </c>
      <c r="E9" s="6">
        <v>-1.7776333098008523</v>
      </c>
      <c r="F9" s="24">
        <v>45.710570823450539</v>
      </c>
      <c r="G9" s="17">
        <f t="shared" si="0"/>
        <v>1.0675976300621806</v>
      </c>
      <c r="H9" s="6">
        <f t="shared" si="1"/>
        <v>59.423742070485702</v>
      </c>
      <c r="I9" s="17">
        <f>G10*G11*G12*G13*G14*G15*G16*G17*G18*G19*G20*G21*G22*G23*G24*G25*G26*G27*G28*G29*G30*G31*G32*G33*G34*G35</f>
        <v>1.0285658341742339</v>
      </c>
      <c r="J9" s="13"/>
      <c r="K9" s="6">
        <f t="shared" si="2"/>
        <v>965.31314963585521</v>
      </c>
      <c r="L9" s="13"/>
      <c r="M9" s="13"/>
      <c r="N9" s="13"/>
      <c r="O9" s="18">
        <f t="shared" si="3"/>
        <v>0.938504</v>
      </c>
      <c r="P9" s="18">
        <f t="shared" si="4"/>
        <v>0.96531314963585524</v>
      </c>
    </row>
    <row r="10" spans="1:16" s="4" customFormat="1" x14ac:dyDescent="0.35">
      <c r="B10" s="1">
        <v>1993</v>
      </c>
      <c r="C10" s="16">
        <v>1208.4090000000001</v>
      </c>
      <c r="D10" s="5">
        <v>0</v>
      </c>
      <c r="E10" s="6">
        <v>0</v>
      </c>
      <c r="F10" s="24">
        <v>105.38826050962207</v>
      </c>
      <c r="G10" s="17">
        <f t="shared" si="0"/>
        <v>1.0803723988645675</v>
      </c>
      <c r="H10" s="6">
        <f t="shared" si="1"/>
        <v>89.897455952786061</v>
      </c>
      <c r="I10" s="17">
        <f>G11*G12*G13*G14*G15*G16*G17*G18*G19*G20*G21*G22*G23*G24*G25*G26*G27*G28*G29*G30*G31*G32*G33*G34*G35</f>
        <v>0.95204749330436333</v>
      </c>
      <c r="J10" s="13"/>
      <c r="K10" s="6">
        <f t="shared" si="2"/>
        <v>1150.4627593364326</v>
      </c>
      <c r="L10" s="13"/>
      <c r="M10" s="13"/>
      <c r="N10" s="13"/>
      <c r="O10" s="18">
        <f t="shared" si="3"/>
        <v>1.2084090000000001</v>
      </c>
      <c r="P10" s="18">
        <f t="shared" si="4"/>
        <v>1.1504627593364325</v>
      </c>
    </row>
    <row r="11" spans="1:16" s="4" customFormat="1" x14ac:dyDescent="0.35">
      <c r="B11" s="1">
        <v>1994</v>
      </c>
      <c r="C11" s="16">
        <v>1447.5</v>
      </c>
      <c r="D11" s="5">
        <v>-0.5078952313716727</v>
      </c>
      <c r="E11" s="6">
        <v>-12.062511745077225</v>
      </c>
      <c r="F11" s="24">
        <v>64.756641999888259</v>
      </c>
      <c r="G11" s="17">
        <f t="shared" si="0"/>
        <v>1.046447633152995</v>
      </c>
      <c r="H11" s="6">
        <f t="shared" si="1"/>
        <v>64.248746768516583</v>
      </c>
      <c r="I11" s="17">
        <f>G12*G13*G14*G15*G16*G17*G18*G19*G20*G21*G22*G23*G24*G25*G26*G27*G28*G29*G30*G31*G32*G33*G34*G35</f>
        <v>0.90978990552618544</v>
      </c>
      <c r="J11" s="13"/>
      <c r="K11" s="6">
        <f t="shared" si="2"/>
        <v>1316.9208882491534</v>
      </c>
      <c r="L11" s="13"/>
      <c r="M11" s="13"/>
      <c r="N11" s="13"/>
      <c r="O11" s="18">
        <f t="shared" si="3"/>
        <v>1.4475</v>
      </c>
      <c r="P11" s="18">
        <f t="shared" si="4"/>
        <v>1.3169208882491534</v>
      </c>
    </row>
    <row r="12" spans="1:16" s="4" customFormat="1" x14ac:dyDescent="0.35">
      <c r="B12" s="1">
        <v>1995</v>
      </c>
      <c r="C12" s="16">
        <v>1454.819</v>
      </c>
      <c r="D12" s="5">
        <v>-1.2697380784291816</v>
      </c>
      <c r="E12" s="6">
        <v>-63.613877729301997</v>
      </c>
      <c r="F12" s="24">
        <v>31.743451960729541</v>
      </c>
      <c r="G12" s="17">
        <f t="shared" si="0"/>
        <v>1.0131757773184078</v>
      </c>
      <c r="H12" s="6">
        <f t="shared" si="1"/>
        <v>18.919097368594805</v>
      </c>
      <c r="I12" s="17">
        <f>G13*G14*G15*G16*G17*G18*G19*G20*G21*G22*G23*G24*G25*G26*G27*G28*G29*G30*G31*G32*G33*G34*G35</f>
        <v>0.89795860293279428</v>
      </c>
      <c r="J12" s="13"/>
      <c r="K12" s="6">
        <f t="shared" si="2"/>
        <v>1306.3672367600848</v>
      </c>
      <c r="L12" s="13"/>
      <c r="M12" s="13"/>
      <c r="N12" s="13"/>
      <c r="O12" s="18">
        <f t="shared" si="3"/>
        <v>1.4548189999999999</v>
      </c>
      <c r="P12" s="18">
        <f t="shared" si="4"/>
        <v>1.3063672367600847</v>
      </c>
    </row>
    <row r="13" spans="1:16" s="4" customFormat="1" x14ac:dyDescent="0.35">
      <c r="B13" s="1">
        <v>1996</v>
      </c>
      <c r="C13" s="16">
        <v>1810.462</v>
      </c>
      <c r="D13" s="5">
        <v>-1.5236856941150181</v>
      </c>
      <c r="E13" s="6">
        <v>-41.90135658816299</v>
      </c>
      <c r="F13" s="24">
        <v>38.092142352875449</v>
      </c>
      <c r="G13" s="17">
        <f t="shared" si="0"/>
        <v>0.9859627741926571</v>
      </c>
      <c r="H13" s="6">
        <f t="shared" si="1"/>
        <v>-25.775682992112387</v>
      </c>
      <c r="I13" s="17">
        <f>G14*G15*G16*G17*G18*G19*G20*G21*G22*G23*G24*G25*G26*G27*G28*G29*G30*G31*G32*G33*G34*G35</f>
        <v>0.91074290676752578</v>
      </c>
      <c r="J13" s="13"/>
      <c r="K13" s="6">
        <f t="shared" si="2"/>
        <v>1648.8654244721483</v>
      </c>
      <c r="L13" s="13"/>
      <c r="M13" s="13"/>
      <c r="N13" s="13"/>
      <c r="O13" s="18">
        <f t="shared" si="3"/>
        <v>1.810462</v>
      </c>
      <c r="P13" s="18">
        <f t="shared" si="4"/>
        <v>1.6488654244721483</v>
      </c>
    </row>
    <row r="14" spans="1:16" s="4" customFormat="1" x14ac:dyDescent="0.35">
      <c r="B14" s="1">
        <v>1997</v>
      </c>
      <c r="C14" s="16">
        <v>2156.915</v>
      </c>
      <c r="D14" s="5">
        <v>-0.12697380784291817</v>
      </c>
      <c r="E14" s="6">
        <v>-7.6184284705750898</v>
      </c>
      <c r="F14" s="24">
        <v>-1.9046071176437724</v>
      </c>
      <c r="G14" s="17">
        <f t="shared" si="0"/>
        <v>0.98071714446632918</v>
      </c>
      <c r="H14" s="6">
        <f t="shared" si="1"/>
        <v>-42.40925181953466</v>
      </c>
      <c r="I14" s="17">
        <f>G15*G16*G17*G18*G19*G20*G21*G22*G23*G24*G25*G26*G27*G28*G29*G30*G31*G32*G33*G34*G35</f>
        <v>0.92864992919351785</v>
      </c>
      <c r="J14" s="13"/>
      <c r="K14" s="6">
        <f t="shared" si="2"/>
        <v>2003.0189620264366</v>
      </c>
      <c r="L14" s="13"/>
      <c r="M14" s="13"/>
      <c r="N14" s="13"/>
      <c r="O14" s="18">
        <f t="shared" si="3"/>
        <v>2.1569150000000001</v>
      </c>
      <c r="P14" s="18">
        <f t="shared" si="4"/>
        <v>2.0030189620264367</v>
      </c>
    </row>
    <row r="15" spans="1:16" s="4" customFormat="1" x14ac:dyDescent="0.35">
      <c r="B15" s="1">
        <v>1998</v>
      </c>
      <c r="C15" s="16">
        <v>2621.9250000000002</v>
      </c>
      <c r="D15" s="5">
        <v>-35.298718580331247</v>
      </c>
      <c r="E15" s="6">
        <v>-120.62511745077225</v>
      </c>
      <c r="F15" s="24">
        <v>0</v>
      </c>
      <c r="G15" s="17">
        <f t="shared" si="0"/>
        <v>0.98394193357972071</v>
      </c>
      <c r="H15" s="6">
        <f t="shared" si="1"/>
        <v>-42.790173243063421</v>
      </c>
      <c r="I15" s="17">
        <f>G16*G17*G18*G19*G20*G21*G22*G23*G24*G25*G26*G27*G28*G29*G30*G31*G32*G33*G34*G35</f>
        <v>0.94380562256855693</v>
      </c>
      <c r="J15" s="13"/>
      <c r="K15" s="6">
        <f t="shared" si="2"/>
        <v>2474.587556953064</v>
      </c>
      <c r="L15" s="13"/>
      <c r="M15" s="13"/>
      <c r="N15" s="13"/>
      <c r="O15" s="18">
        <f t="shared" si="3"/>
        <v>2.6219250000000001</v>
      </c>
      <c r="P15" s="18">
        <f t="shared" si="4"/>
        <v>2.4745875569530642</v>
      </c>
    </row>
    <row r="16" spans="1:16" s="4" customFormat="1" x14ac:dyDescent="0.35">
      <c r="B16" s="1">
        <v>1999</v>
      </c>
      <c r="C16" s="16">
        <v>3440.6320000000001</v>
      </c>
      <c r="D16" s="5">
        <v>-4.6980308901879724</v>
      </c>
      <c r="E16" s="6">
        <v>-161.89160499972064</v>
      </c>
      <c r="F16" s="24">
        <v>0</v>
      </c>
      <c r="G16" s="17">
        <f t="shared" si="0"/>
        <v>0.97450207020943902</v>
      </c>
      <c r="H16" s="6">
        <f t="shared" si="1"/>
        <v>-90.024429760628976</v>
      </c>
      <c r="I16" s="17">
        <f>G17*G18*G19*G20*G21*G22*G23*G24*G25*G26*G27*G28*G29*G30*G31*G32*G33*G34*G35</f>
        <v>0.96850037718823412</v>
      </c>
      <c r="J16" s="13"/>
      <c r="K16" s="6">
        <f t="shared" si="2"/>
        <v>3332.2533897659082</v>
      </c>
      <c r="L16" s="13"/>
      <c r="M16" s="13"/>
      <c r="N16" s="13"/>
      <c r="O16" s="18">
        <f t="shared" si="3"/>
        <v>3.4406319999999999</v>
      </c>
      <c r="P16" s="18">
        <f t="shared" si="4"/>
        <v>3.3322533897659081</v>
      </c>
    </row>
    <row r="17" spans="2:16" s="4" customFormat="1" x14ac:dyDescent="0.35">
      <c r="B17" s="1">
        <v>2000</v>
      </c>
      <c r="C17" s="16">
        <v>3887.2710000000002</v>
      </c>
      <c r="D17" s="5">
        <v>-4.7615177941094311</v>
      </c>
      <c r="E17" s="6">
        <v>-41.90135658816299</v>
      </c>
      <c r="F17" s="24">
        <v>0</v>
      </c>
      <c r="G17" s="17">
        <f t="shared" si="0"/>
        <v>0.96000344554050254</v>
      </c>
      <c r="H17" s="6">
        <f t="shared" si="1"/>
        <v>-161.95509190364211</v>
      </c>
      <c r="I17" s="17">
        <f>G18*G19*G20*G21*G22*G23*G24*G25*G26*G27*G28*G29*G30*G31*G32*G33*G34*G35</f>
        <v>1.0088509386994415</v>
      </c>
      <c r="J17" s="13"/>
      <c r="K17" s="6">
        <f t="shared" si="2"/>
        <v>3921.6769973291171</v>
      </c>
      <c r="L17" s="13"/>
      <c r="M17" s="13"/>
      <c r="N17" s="13"/>
      <c r="O17" s="18">
        <f t="shared" si="3"/>
        <v>3.8872710000000001</v>
      </c>
      <c r="P17" s="18">
        <f t="shared" si="4"/>
        <v>3.9216769973291172</v>
      </c>
    </row>
    <row r="18" spans="2:16" s="4" customFormat="1" x14ac:dyDescent="0.35">
      <c r="B18" s="1">
        <v>2001</v>
      </c>
      <c r="C18" s="16">
        <v>4156.05</v>
      </c>
      <c r="D18" s="5">
        <v>-280.48514152500621</v>
      </c>
      <c r="E18" s="6">
        <v>-406.6971065208669</v>
      </c>
      <c r="F18" s="24">
        <v>0</v>
      </c>
      <c r="G18" s="17">
        <f t="shared" si="0"/>
        <v>0.92900132850142669</v>
      </c>
      <c r="H18" s="6">
        <f t="shared" si="1"/>
        <v>-317.62498031905977</v>
      </c>
      <c r="I18" s="17">
        <f>G19*G20*G21*G22*G23*G24*G25*G26*G27*G28*G29*G30*G31*G32*G33*G34*G35</f>
        <v>1.0859520947368506</v>
      </c>
      <c r="J18" s="13"/>
      <c r="K18" s="6">
        <f t="shared" si="2"/>
        <v>4513.2712033310881</v>
      </c>
      <c r="L18" s="13"/>
      <c r="M18" s="13"/>
      <c r="N18" s="13"/>
      <c r="O18" s="18">
        <f t="shared" si="3"/>
        <v>4.1560500000000005</v>
      </c>
      <c r="P18" s="18">
        <f t="shared" si="4"/>
        <v>4.5132712033310884</v>
      </c>
    </row>
    <row r="19" spans="2:16" s="4" customFormat="1" x14ac:dyDescent="0.35">
      <c r="B19" s="1">
        <v>2002</v>
      </c>
      <c r="C19" s="16">
        <v>4803.4650000000001</v>
      </c>
      <c r="D19" s="5">
        <v>-341.6</v>
      </c>
      <c r="E19" s="6">
        <v>-344.45</v>
      </c>
      <c r="F19" s="24">
        <v>792</v>
      </c>
      <c r="G19" s="17">
        <f t="shared" si="0"/>
        <v>1.0723750814110329</v>
      </c>
      <c r="H19" s="6">
        <f t="shared" si="1"/>
        <v>324.18803500413929</v>
      </c>
      <c r="I19" s="17">
        <f>G20*G21*G22*G23*G24*G25*G26*G27*G28*G29*G30*G31*G32*G33*G34*G35</f>
        <v>1.0126606945285912</v>
      </c>
      <c r="J19" s="13"/>
      <c r="K19" s="6">
        <f t="shared" si="2"/>
        <v>4864.2802030437797</v>
      </c>
      <c r="L19" s="13"/>
      <c r="M19" s="13"/>
      <c r="N19" s="13"/>
      <c r="O19" s="18">
        <f t="shared" si="3"/>
        <v>4.8034650000000001</v>
      </c>
      <c r="P19" s="18">
        <f t="shared" si="4"/>
        <v>4.8642802030437799</v>
      </c>
    </row>
    <row r="20" spans="2:16" s="4" customFormat="1" x14ac:dyDescent="0.35">
      <c r="B20" s="1">
        <v>2003</v>
      </c>
      <c r="C20" s="16">
        <v>5161.37</v>
      </c>
      <c r="D20" s="5">
        <v>-301</v>
      </c>
      <c r="E20" s="6">
        <v>-117</v>
      </c>
      <c r="F20" s="24">
        <f>29+36</f>
        <v>65</v>
      </c>
      <c r="G20" s="17">
        <f t="shared" si="0"/>
        <v>0.95577032046842525</v>
      </c>
      <c r="H20" s="6">
        <f t="shared" si="1"/>
        <v>-238.84999999999997</v>
      </c>
      <c r="I20" s="17">
        <f>G21*G22*G23*G24*G25*G26*G27*G28*G29*G30*G31*G32*G33*G34*G35</f>
        <v>1.0595230599254053</v>
      </c>
      <c r="J20" s="13"/>
      <c r="K20" s="6">
        <f t="shared" si="2"/>
        <v>5468.5905358071886</v>
      </c>
      <c r="L20" s="13"/>
      <c r="M20" s="13"/>
      <c r="N20" s="13"/>
      <c r="O20" s="18">
        <f t="shared" si="3"/>
        <v>5.1613699999999998</v>
      </c>
      <c r="P20" s="18">
        <f t="shared" si="4"/>
        <v>5.4685905358071887</v>
      </c>
    </row>
    <row r="21" spans="2:16" s="4" customFormat="1" x14ac:dyDescent="0.35">
      <c r="B21" s="1">
        <v>2004</v>
      </c>
      <c r="C21" s="16">
        <v>5331.5959999999995</v>
      </c>
      <c r="D21" s="5">
        <v>-23.64</v>
      </c>
      <c r="E21" s="6">
        <v>-106.7</v>
      </c>
      <c r="F21" s="24">
        <v>124</v>
      </c>
      <c r="G21" s="17">
        <f t="shared" si="0"/>
        <v>1.0563397471408114</v>
      </c>
      <c r="H21" s="6">
        <f t="shared" si="1"/>
        <v>284.36</v>
      </c>
      <c r="I21" s="17">
        <f>G22*G23*G24*G25*G26*G27*G28*G29*G30*G31*G32*G33*G34*G35</f>
        <v>1.00301353119885</v>
      </c>
      <c r="J21" s="13"/>
      <c r="K21" s="6">
        <f t="shared" si="2"/>
        <v>5347.6629308856627</v>
      </c>
      <c r="L21" s="13"/>
      <c r="M21" s="13"/>
      <c r="N21" s="13"/>
      <c r="O21" s="18">
        <f t="shared" si="3"/>
        <v>5.3315959999999993</v>
      </c>
      <c r="P21" s="18">
        <f t="shared" si="4"/>
        <v>5.3476629308856625</v>
      </c>
    </row>
    <row r="22" spans="2:16" s="4" customFormat="1" x14ac:dyDescent="0.35">
      <c r="B22" s="1">
        <v>2005</v>
      </c>
      <c r="C22" s="16">
        <v>5491.6869999999999</v>
      </c>
      <c r="D22" s="5">
        <v>0</v>
      </c>
      <c r="E22" s="6">
        <v>0</v>
      </c>
      <c r="F22" s="24">
        <f>128+128</f>
        <v>256</v>
      </c>
      <c r="G22" s="17">
        <f t="shared" si="0"/>
        <v>1.032515176976833</v>
      </c>
      <c r="H22" s="6">
        <f t="shared" si="1"/>
        <v>172.94</v>
      </c>
      <c r="I22" s="17">
        <f>G23*G24*G25*G26*G27*G28*G29*G30*G31*G32*G33*G34*G35</f>
        <v>0.97142739745059925</v>
      </c>
      <c r="J22" s="13"/>
      <c r="K22" s="6">
        <f t="shared" si="2"/>
        <v>5334.7752100232892</v>
      </c>
      <c r="L22" s="13"/>
      <c r="M22" s="13"/>
      <c r="N22" s="13"/>
      <c r="O22" s="18">
        <f t="shared" si="3"/>
        <v>5.4916869999999998</v>
      </c>
      <c r="P22" s="18">
        <f t="shared" si="4"/>
        <v>5.334775210023289</v>
      </c>
    </row>
    <row r="23" spans="2:16" s="4" customFormat="1" x14ac:dyDescent="0.35">
      <c r="B23" s="1">
        <v>2006</v>
      </c>
      <c r="C23" s="16">
        <v>6683.2470000000003</v>
      </c>
      <c r="D23" s="5">
        <v>-4.5</v>
      </c>
      <c r="E23" s="6">
        <v>-2</v>
      </c>
      <c r="F23" s="24">
        <f>9+51</f>
        <v>60</v>
      </c>
      <c r="G23" s="17">
        <f t="shared" si="0"/>
        <v>1.0083738863296985</v>
      </c>
      <c r="H23" s="6">
        <f t="shared" si="1"/>
        <v>55.5</v>
      </c>
      <c r="I23" s="17">
        <f>G24*G25*G26*G27*G28*G29*G30*G31*G32*G33*G34*G35</f>
        <v>0.96336032757296219</v>
      </c>
      <c r="J23" s="13"/>
      <c r="K23" s="6">
        <f t="shared" si="2"/>
        <v>6438.3750191710169</v>
      </c>
      <c r="L23" s="13"/>
      <c r="M23" s="13"/>
      <c r="N23" s="13"/>
      <c r="O23" s="18">
        <f t="shared" si="3"/>
        <v>6.6832470000000006</v>
      </c>
      <c r="P23" s="18">
        <f t="shared" si="4"/>
        <v>6.4383750191710165</v>
      </c>
    </row>
    <row r="24" spans="2:16" s="4" customFormat="1" x14ac:dyDescent="0.35">
      <c r="B24" s="1">
        <v>2007</v>
      </c>
      <c r="C24" s="16">
        <v>6390.625</v>
      </c>
      <c r="D24" s="5">
        <v>-36</v>
      </c>
      <c r="E24" s="6">
        <v>-84.5</v>
      </c>
      <c r="F24" s="24">
        <v>-40</v>
      </c>
      <c r="G24" s="17">
        <f t="shared" si="0"/>
        <v>0.98862955156343668</v>
      </c>
      <c r="H24" s="6">
        <f t="shared" si="1"/>
        <v>-73.5</v>
      </c>
      <c r="I24" s="17">
        <f>G25*G26*G27*G28*G29*G30*G31*G32*G33*G34*G35</f>
        <v>0.97444014904216303</v>
      </c>
      <c r="J24" s="13"/>
      <c r="K24" s="6">
        <f t="shared" si="2"/>
        <v>6227.2815774725732</v>
      </c>
      <c r="L24" s="13"/>
      <c r="M24" s="13"/>
      <c r="N24" s="13"/>
      <c r="O24" s="18">
        <f t="shared" si="3"/>
        <v>6.390625</v>
      </c>
      <c r="P24" s="18">
        <f t="shared" si="4"/>
        <v>6.2272815774725734</v>
      </c>
    </row>
    <row r="25" spans="2:16" s="4" customFormat="1" x14ac:dyDescent="0.35">
      <c r="B25" s="1">
        <v>2008</v>
      </c>
      <c r="C25" s="16">
        <v>5065.8940000000002</v>
      </c>
      <c r="D25" s="5">
        <v>-60</v>
      </c>
      <c r="E25" s="6">
        <v>-60</v>
      </c>
      <c r="F25" s="24">
        <v>-6.5</v>
      </c>
      <c r="G25" s="17">
        <f t="shared" si="0"/>
        <v>0.9778030586999078</v>
      </c>
      <c r="H25" s="6">
        <f t="shared" si="1"/>
        <v>-115</v>
      </c>
      <c r="I25" s="17">
        <f>G26*G27*G28*G29*G30*G31*G32*G33*G34*G35</f>
        <v>0.99656074950080831</v>
      </c>
      <c r="J25" s="13"/>
      <c r="K25" s="6">
        <f t="shared" si="2"/>
        <v>5048.4711215316484</v>
      </c>
      <c r="L25" s="13"/>
      <c r="M25" s="13"/>
      <c r="N25" s="13"/>
      <c r="O25" s="18">
        <f t="shared" si="3"/>
        <v>5.0658940000000001</v>
      </c>
      <c r="P25" s="18">
        <f t="shared" si="4"/>
        <v>5.048471121531648</v>
      </c>
    </row>
    <row r="26" spans="2:16" s="4" customFormat="1" x14ac:dyDescent="0.35">
      <c r="B26" s="1">
        <v>2009</v>
      </c>
      <c r="C26" s="16">
        <v>3900.306</v>
      </c>
      <c r="D26" s="5">
        <v>330</v>
      </c>
      <c r="E26" s="6">
        <v>20</v>
      </c>
      <c r="F26" s="24">
        <v>0</v>
      </c>
      <c r="G26" s="17">
        <f t="shared" si="0"/>
        <v>1.0924290522997189</v>
      </c>
      <c r="H26" s="6">
        <f t="shared" si="1"/>
        <v>330</v>
      </c>
      <c r="I26" s="17">
        <f>G27*G28*G29*G30*G31*G32*G33*G34*G35</f>
        <v>0.91224299409001064</v>
      </c>
      <c r="J26" s="13"/>
      <c r="K26" s="6">
        <f t="shared" si="2"/>
        <v>3558.0268233072329</v>
      </c>
      <c r="L26" s="13"/>
      <c r="M26" s="13"/>
      <c r="N26" s="13"/>
      <c r="O26" s="18">
        <f t="shared" si="3"/>
        <v>3.9003060000000001</v>
      </c>
      <c r="P26" s="18">
        <f t="shared" si="4"/>
        <v>3.558026823307233</v>
      </c>
    </row>
    <row r="27" spans="2:16" s="4" customFormat="1" x14ac:dyDescent="0.35">
      <c r="B27" s="1">
        <v>2010</v>
      </c>
      <c r="C27" s="16">
        <v>3923.6370000000002</v>
      </c>
      <c r="D27" s="5">
        <v>0</v>
      </c>
      <c r="E27" s="6">
        <v>0</v>
      </c>
      <c r="F27" s="24">
        <v>-10</v>
      </c>
      <c r="G27" s="17">
        <f t="shared" si="0"/>
        <v>0.92459298474398244</v>
      </c>
      <c r="H27" s="6">
        <f t="shared" si="1"/>
        <v>-320</v>
      </c>
      <c r="I27" s="17">
        <f>G28*G29*G30*G31*G32*G33*G34*G35</f>
        <v>0.98664278135595906</v>
      </c>
      <c r="J27" s="13"/>
      <c r="K27" s="6">
        <f t="shared" si="2"/>
        <v>3871.2281227111512</v>
      </c>
      <c r="L27" s="13"/>
      <c r="M27" s="13"/>
      <c r="N27" s="13"/>
      <c r="O27" s="18">
        <f t="shared" si="3"/>
        <v>3.9236370000000003</v>
      </c>
      <c r="P27" s="18">
        <f t="shared" si="4"/>
        <v>3.8712281227111514</v>
      </c>
    </row>
    <row r="28" spans="2:16" s="4" customFormat="1" x14ac:dyDescent="0.35">
      <c r="B28" s="1">
        <v>2011</v>
      </c>
      <c r="C28" s="16">
        <v>3520.1930000000002</v>
      </c>
      <c r="D28" s="5">
        <v>0</v>
      </c>
      <c r="E28" s="6">
        <v>0</v>
      </c>
      <c r="F28" s="24">
        <v>-16</v>
      </c>
      <c r="G28" s="17">
        <f t="shared" si="0"/>
        <v>0.99547536008357007</v>
      </c>
      <c r="H28" s="6">
        <f t="shared" si="1"/>
        <v>-16</v>
      </c>
      <c r="I28" s="17">
        <f>G29*G30*G31*G32*G33*G34*G35</f>
        <v>0.99112727538844414</v>
      </c>
      <c r="J28" s="13"/>
      <c r="K28" s="6">
        <f t="shared" si="2"/>
        <v>3488.9592969314735</v>
      </c>
      <c r="L28" s="13"/>
      <c r="M28" s="13"/>
      <c r="N28" s="13"/>
      <c r="O28" s="18">
        <f t="shared" si="3"/>
        <v>3.5201930000000003</v>
      </c>
      <c r="P28" s="18">
        <f t="shared" si="4"/>
        <v>3.4889592969314736</v>
      </c>
    </row>
    <row r="29" spans="2:16" s="4" customFormat="1" x14ac:dyDescent="0.35">
      <c r="B29" s="1">
        <v>2012</v>
      </c>
      <c r="C29" s="16">
        <v>4215.6710000000003</v>
      </c>
      <c r="D29" s="5">
        <v>-4</v>
      </c>
      <c r="E29" s="6">
        <v>-9.75</v>
      </c>
      <c r="F29" s="24">
        <v>0</v>
      </c>
      <c r="G29" s="17">
        <f t="shared" si="0"/>
        <v>0.99905205879794889</v>
      </c>
      <c r="H29" s="6">
        <f t="shared" si="1"/>
        <v>-4</v>
      </c>
      <c r="I29" s="17">
        <f>G30*G31*G32*G33*G34*G35</f>
        <v>0.99206769723387611</v>
      </c>
      <c r="J29" s="13"/>
      <c r="K29" s="6">
        <f t="shared" si="2"/>
        <v>4182.2310212656321</v>
      </c>
      <c r="L29" s="13"/>
      <c r="M29" s="13"/>
      <c r="N29" s="13"/>
      <c r="O29" s="18">
        <f t="shared" si="3"/>
        <v>4.2156710000000004</v>
      </c>
      <c r="P29" s="18">
        <f t="shared" si="4"/>
        <v>4.1822310212656317</v>
      </c>
    </row>
    <row r="30" spans="2:16" s="4" customFormat="1" x14ac:dyDescent="0.35">
      <c r="B30" s="1">
        <v>2013</v>
      </c>
      <c r="C30" s="16">
        <v>4270.3320000000003</v>
      </c>
      <c r="D30" s="5">
        <v>-5</v>
      </c>
      <c r="E30" s="6">
        <v>-15</v>
      </c>
      <c r="F30" s="24">
        <v>0</v>
      </c>
      <c r="G30" s="17">
        <f t="shared" si="0"/>
        <v>0.99748895255918946</v>
      </c>
      <c r="H30" s="6">
        <f t="shared" si="1"/>
        <v>-10.75</v>
      </c>
      <c r="I30" s="17">
        <f>G31*G32*G33*G34*G35</f>
        <v>0.99456509737636256</v>
      </c>
      <c r="J30" s="13"/>
      <c r="K30" s="6">
        <f t="shared" si="2"/>
        <v>4247.1231614093977</v>
      </c>
      <c r="L30" s="13"/>
      <c r="M30" s="13"/>
      <c r="N30" s="13"/>
      <c r="O30" s="18">
        <f t="shared" si="3"/>
        <v>4.2703320000000007</v>
      </c>
      <c r="P30" s="18">
        <f t="shared" si="4"/>
        <v>4.2471231614093981</v>
      </c>
    </row>
    <row r="31" spans="2:16" s="4" customFormat="1" x14ac:dyDescent="0.35">
      <c r="B31" s="1">
        <v>2014</v>
      </c>
      <c r="C31" s="16">
        <v>4614.4620000000004</v>
      </c>
      <c r="D31" s="5">
        <v>-5</v>
      </c>
      <c r="E31" s="6">
        <v>-15</v>
      </c>
      <c r="F31" s="24">
        <v>0</v>
      </c>
      <c r="G31" s="17">
        <f t="shared" si="0"/>
        <v>0.99675988268183213</v>
      </c>
      <c r="H31" s="6">
        <f t="shared" si="1"/>
        <v>-15</v>
      </c>
      <c r="I31" s="17">
        <f>G32*G33*G34*G35</f>
        <v>0.99779808021610517</v>
      </c>
      <c r="J31" s="13"/>
      <c r="K31" s="6">
        <f t="shared" si="2"/>
        <v>4604.3013248301695</v>
      </c>
      <c r="L31" s="13"/>
      <c r="M31" s="13"/>
      <c r="N31" s="13"/>
      <c r="O31" s="18">
        <f t="shared" si="3"/>
        <v>4.6144620000000005</v>
      </c>
      <c r="P31" s="18">
        <f t="shared" si="4"/>
        <v>4.6043013248301694</v>
      </c>
    </row>
    <row r="32" spans="2:16" s="4" customFormat="1" x14ac:dyDescent="0.35">
      <c r="B32" s="1">
        <v>2015</v>
      </c>
      <c r="C32" s="16">
        <v>6871.5590000000002</v>
      </c>
      <c r="D32" s="5">
        <v>-65</v>
      </c>
      <c r="E32" s="6">
        <v>-80</v>
      </c>
      <c r="F32" s="24">
        <v>0</v>
      </c>
      <c r="G32" s="17">
        <f t="shared" si="0"/>
        <v>0.98920328755575238</v>
      </c>
      <c r="H32" s="6">
        <f t="shared" si="1"/>
        <v>-75</v>
      </c>
      <c r="I32" s="17">
        <f>G33*G34*G35</f>
        <v>1.0086886009867497</v>
      </c>
      <c r="J32" s="13"/>
      <c r="K32" s="6">
        <f t="shared" si="2"/>
        <v>6931.2632343079094</v>
      </c>
      <c r="L32" s="13"/>
      <c r="M32" s="13"/>
      <c r="N32" s="13"/>
      <c r="O32" s="18">
        <f t="shared" si="3"/>
        <v>6.8715590000000004</v>
      </c>
      <c r="P32" s="18">
        <f t="shared" si="4"/>
        <v>6.9312632343079095</v>
      </c>
    </row>
    <row r="33" spans="2:16" s="4" customFormat="1" x14ac:dyDescent="0.35">
      <c r="B33" s="1">
        <v>2016</v>
      </c>
      <c r="C33" s="16">
        <v>7351.1080000000002</v>
      </c>
      <c r="D33" s="5">
        <v>-33</v>
      </c>
      <c r="E33" s="6">
        <v>-66</v>
      </c>
      <c r="F33" s="24">
        <v>0</v>
      </c>
      <c r="G33" s="17">
        <f t="shared" si="0"/>
        <v>0.99351273153466602</v>
      </c>
      <c r="H33" s="6">
        <f t="shared" si="1"/>
        <v>-48</v>
      </c>
      <c r="I33" s="17">
        <f>G34*G35</f>
        <v>1.0152749622328863</v>
      </c>
      <c r="J33" s="13"/>
      <c r="K33" s="6">
        <f t="shared" si="2"/>
        <v>7463.3958970698686</v>
      </c>
      <c r="L33" s="13"/>
      <c r="M33" s="13"/>
      <c r="N33" s="13"/>
      <c r="O33" s="18">
        <f t="shared" si="3"/>
        <v>7.351108</v>
      </c>
      <c r="P33" s="18">
        <f t="shared" si="4"/>
        <v>7.4633958970698684</v>
      </c>
    </row>
    <row r="34" spans="2:16" s="4" customFormat="1" x14ac:dyDescent="0.35">
      <c r="B34" s="1">
        <v>2017</v>
      </c>
      <c r="C34" s="16">
        <v>8201.3870000000006</v>
      </c>
      <c r="D34" s="5">
        <v>50</v>
      </c>
      <c r="E34" s="6">
        <v>35</v>
      </c>
      <c r="F34" s="24">
        <v>0</v>
      </c>
      <c r="G34" s="17">
        <f t="shared" si="0"/>
        <v>1.0020771256295675</v>
      </c>
      <c r="H34" s="6">
        <f t="shared" si="1"/>
        <v>17</v>
      </c>
      <c r="I34" s="17">
        <f>G35</f>
        <v>1.0131704798620436</v>
      </c>
      <c r="J34" s="13"/>
      <c r="K34" s="6">
        <f t="shared" si="2"/>
        <v>8309.4032023243271</v>
      </c>
      <c r="L34" s="13"/>
      <c r="M34" s="13"/>
      <c r="N34" s="13"/>
      <c r="O34" s="18">
        <f t="shared" si="3"/>
        <v>8.2013870000000004</v>
      </c>
      <c r="P34" s="18">
        <f t="shared" si="4"/>
        <v>8.3094032023243276</v>
      </c>
    </row>
    <row r="35" spans="2:16" s="4" customFormat="1" x14ac:dyDescent="0.35">
      <c r="B35" s="1">
        <v>2018</v>
      </c>
      <c r="C35" s="16">
        <v>10385.196</v>
      </c>
      <c r="D35" s="5">
        <v>150</v>
      </c>
      <c r="E35" s="6">
        <v>150</v>
      </c>
      <c r="F35" s="24">
        <v>0</v>
      </c>
      <c r="G35" s="17">
        <f t="shared" si="0"/>
        <v>1.0131704798620436</v>
      </c>
      <c r="H35" s="6">
        <f>D35+(E34-D34)+F35</f>
        <v>135</v>
      </c>
      <c r="I35" s="17">
        <f>G36</f>
        <v>1</v>
      </c>
      <c r="J35" s="13"/>
      <c r="K35" s="6">
        <f t="shared" si="2"/>
        <v>10385.196</v>
      </c>
      <c r="L35" s="13"/>
      <c r="M35" s="13"/>
      <c r="N35" s="13"/>
      <c r="O35" s="18">
        <f t="shared" si="3"/>
        <v>10.385196000000001</v>
      </c>
      <c r="P35" s="18">
        <f t="shared" si="4"/>
        <v>10.385196000000001</v>
      </c>
    </row>
    <row r="36" spans="2:16" s="4" customFormat="1" x14ac:dyDescent="0.35">
      <c r="C36" s="13"/>
      <c r="D36" s="13"/>
      <c r="E36" s="13"/>
      <c r="F36" s="13"/>
      <c r="G36" s="13">
        <v>1</v>
      </c>
      <c r="H36" s="13"/>
      <c r="I36" s="13"/>
      <c r="J36" s="13"/>
      <c r="K36" s="13"/>
      <c r="L36" s="13"/>
      <c r="M36" s="13"/>
      <c r="N36" s="13"/>
      <c r="O36" s="13"/>
      <c r="P36" s="13"/>
    </row>
    <row r="37" spans="2:16" s="4" customFormat="1" x14ac:dyDescent="0.35">
      <c r="C37" s="13"/>
      <c r="D37" s="13"/>
      <c r="E37" s="13"/>
      <c r="F37" s="13"/>
      <c r="G37" s="13"/>
      <c r="H37" s="13"/>
      <c r="I37" s="13"/>
      <c r="J37" s="13"/>
      <c r="K37" s="13"/>
      <c r="L37" s="13"/>
      <c r="M37" s="13"/>
      <c r="N37" s="13"/>
      <c r="O37" s="13"/>
      <c r="P37" s="13"/>
    </row>
    <row r="38" spans="2:16" s="4" customFormat="1" x14ac:dyDescent="0.35">
      <c r="C38" s="13"/>
      <c r="D38" s="13"/>
      <c r="E38" s="13"/>
      <c r="F38" s="13"/>
      <c r="G38" s="13"/>
      <c r="H38" s="13"/>
      <c r="I38" s="13"/>
      <c r="J38" s="13"/>
      <c r="K38" s="13"/>
      <c r="L38" s="13"/>
      <c r="M38" s="13"/>
      <c r="N38" s="13"/>
      <c r="O38" s="13"/>
      <c r="P38" s="13"/>
    </row>
    <row r="39" spans="2:16" s="4" customFormat="1" x14ac:dyDescent="0.35">
      <c r="C39" s="13"/>
      <c r="D39" s="13"/>
      <c r="E39" s="13"/>
      <c r="F39" s="13"/>
      <c r="G39" s="13"/>
      <c r="H39" s="13"/>
      <c r="I39" s="13"/>
      <c r="J39" s="13"/>
      <c r="K39" s="13"/>
      <c r="L39" s="13"/>
      <c r="M39" s="13"/>
      <c r="N39" s="13"/>
      <c r="O39" s="13"/>
      <c r="P39" s="13"/>
    </row>
    <row r="40" spans="2:16" s="4" customFormat="1" x14ac:dyDescent="0.35">
      <c r="C40" s="13"/>
      <c r="D40" s="13"/>
      <c r="E40" s="13"/>
      <c r="F40" s="13"/>
      <c r="G40" s="13"/>
      <c r="H40" s="13"/>
      <c r="I40" s="13"/>
      <c r="J40" s="13"/>
      <c r="K40" s="13"/>
      <c r="L40" s="13"/>
      <c r="M40" s="13"/>
      <c r="N40" s="13"/>
      <c r="O40" s="13"/>
      <c r="P40" s="13"/>
    </row>
    <row r="41" spans="2:16" s="4" customFormat="1" x14ac:dyDescent="0.35">
      <c r="C41" s="13"/>
      <c r="D41" s="13"/>
      <c r="E41" s="13"/>
      <c r="F41" s="13"/>
      <c r="G41" s="13"/>
      <c r="H41" s="13"/>
      <c r="I41" s="13"/>
      <c r="J41" s="13"/>
      <c r="K41" s="13"/>
      <c r="L41" s="13"/>
      <c r="M41" s="13"/>
      <c r="N41" s="13"/>
      <c r="O41" s="13"/>
      <c r="P41" s="13"/>
    </row>
    <row r="42" spans="2:16" s="4" customFormat="1" x14ac:dyDescent="0.35">
      <c r="C42" s="13"/>
      <c r="D42" s="13"/>
      <c r="E42" s="13"/>
      <c r="F42" s="13"/>
      <c r="G42" s="13"/>
      <c r="H42" s="13"/>
      <c r="I42" s="13"/>
      <c r="J42" s="13"/>
      <c r="K42" s="13"/>
      <c r="L42" s="13"/>
      <c r="M42" s="13"/>
      <c r="N42" s="13"/>
      <c r="O42" s="13"/>
      <c r="P42" s="13"/>
    </row>
    <row r="43" spans="2:16" s="4" customFormat="1" x14ac:dyDescent="0.35">
      <c r="C43" s="13"/>
      <c r="D43" s="13"/>
      <c r="E43" s="13"/>
      <c r="F43" s="13"/>
      <c r="G43" s="13"/>
      <c r="H43" s="13"/>
      <c r="I43" s="13"/>
      <c r="J43" s="13"/>
      <c r="K43" s="13"/>
      <c r="L43" s="13"/>
      <c r="M43" s="13"/>
      <c r="N43" s="13"/>
      <c r="O43" s="13"/>
      <c r="P43" s="13"/>
    </row>
    <row r="44" spans="2:16" s="4" customFormat="1" x14ac:dyDescent="0.35">
      <c r="C44" s="13" t="s">
        <v>21</v>
      </c>
      <c r="D44" s="13"/>
      <c r="E44" s="13"/>
      <c r="F44" s="13"/>
      <c r="G44" s="13"/>
      <c r="H44" s="13"/>
      <c r="I44" s="13"/>
      <c r="J44" s="13"/>
      <c r="K44" s="13"/>
      <c r="L44" s="13"/>
      <c r="M44" s="13"/>
      <c r="N44" s="13"/>
      <c r="O44" s="13"/>
      <c r="P44" s="13"/>
    </row>
    <row r="45" spans="2:16" s="4" customFormat="1" x14ac:dyDescent="0.35">
      <c r="C45" s="13" t="s">
        <v>13</v>
      </c>
      <c r="D45" s="13"/>
      <c r="E45" s="13"/>
      <c r="F45" s="13"/>
      <c r="G45" s="13"/>
      <c r="H45" s="13"/>
      <c r="I45" s="13"/>
      <c r="J45" s="13"/>
      <c r="K45" s="13"/>
      <c r="L45" s="13"/>
      <c r="M45" s="13"/>
      <c r="N45" s="13"/>
      <c r="O45" s="13"/>
      <c r="P45" s="13"/>
    </row>
    <row r="46" spans="2:16" s="4" customFormat="1" x14ac:dyDescent="0.35">
      <c r="C46" s="13" t="s">
        <v>14</v>
      </c>
      <c r="D46" s="13"/>
      <c r="E46" s="13"/>
      <c r="F46" s="13"/>
      <c r="G46" s="13"/>
      <c r="H46" s="13"/>
      <c r="I46" s="13"/>
      <c r="J46" s="13"/>
      <c r="K46" s="13"/>
      <c r="L46" s="13"/>
      <c r="M46" s="13"/>
      <c r="N46" s="13"/>
      <c r="O46" s="13"/>
      <c r="P46" s="13"/>
    </row>
    <row r="47" spans="2:16" s="4" customFormat="1" x14ac:dyDescent="0.35">
      <c r="C47" s="13" t="s">
        <v>15</v>
      </c>
      <c r="D47" s="13"/>
      <c r="E47" s="13"/>
      <c r="F47" s="13"/>
      <c r="G47" s="13"/>
      <c r="H47" s="13"/>
      <c r="I47" s="13"/>
      <c r="J47" s="13"/>
      <c r="K47" s="13"/>
      <c r="L47" s="13"/>
      <c r="M47" s="13"/>
      <c r="N47" s="13"/>
      <c r="O47" s="13"/>
      <c r="P47" s="13"/>
    </row>
    <row r="48" spans="2:16" s="4" customFormat="1" x14ac:dyDescent="0.35">
      <c r="C48" s="13"/>
      <c r="D48" s="13"/>
      <c r="E48" s="13"/>
      <c r="F48" s="13"/>
      <c r="G48" s="13"/>
      <c r="H48" s="13"/>
      <c r="I48" s="13"/>
      <c r="J48" s="13"/>
      <c r="K48" s="13"/>
      <c r="L48" s="13"/>
      <c r="M48" s="13"/>
      <c r="N48" s="13"/>
      <c r="O48" s="13"/>
      <c r="P48" s="13"/>
    </row>
    <row r="49" spans="3:16" s="4" customFormat="1" x14ac:dyDescent="0.35">
      <c r="C49" s="13"/>
      <c r="D49" s="13"/>
      <c r="E49" s="13"/>
      <c r="F49" s="13"/>
      <c r="G49" s="13"/>
      <c r="H49" s="13"/>
      <c r="I49" s="13"/>
      <c r="J49" s="13"/>
      <c r="K49" s="13"/>
      <c r="L49" s="13"/>
      <c r="M49" s="13"/>
      <c r="N49" s="13"/>
      <c r="O49" s="13"/>
      <c r="P49" s="13"/>
    </row>
    <row r="50" spans="3:16" s="4" customFormat="1" x14ac:dyDescent="0.35">
      <c r="C50" s="13"/>
      <c r="D50" s="13"/>
      <c r="E50" s="13"/>
      <c r="F50" s="13"/>
      <c r="G50" s="13"/>
      <c r="H50" s="13"/>
      <c r="I50" s="13"/>
      <c r="J50" s="13"/>
      <c r="K50" s="13"/>
      <c r="L50" s="13"/>
      <c r="M50" s="13"/>
      <c r="N50" s="13"/>
      <c r="O50" s="13"/>
      <c r="P50" s="13"/>
    </row>
    <row r="51" spans="3:16" s="4" customFormat="1" x14ac:dyDescent="0.35">
      <c r="C51" s="13"/>
      <c r="D51" s="13"/>
      <c r="E51" s="13"/>
      <c r="F51" s="13"/>
      <c r="G51" s="13"/>
      <c r="H51" s="13"/>
      <c r="I51" s="13"/>
      <c r="J51" s="13"/>
      <c r="K51" s="13"/>
      <c r="L51" s="13"/>
      <c r="M51" s="13"/>
      <c r="N51" s="13"/>
      <c r="O51" s="13"/>
      <c r="P51" s="13"/>
    </row>
    <row r="52" spans="3:16" s="4" customFormat="1" x14ac:dyDescent="0.35">
      <c r="C52" s="13"/>
      <c r="D52" s="13"/>
      <c r="E52" s="13"/>
      <c r="F52" s="13"/>
      <c r="G52" s="13"/>
      <c r="H52" s="13"/>
      <c r="I52" s="13"/>
      <c r="J52" s="13"/>
      <c r="K52" s="13"/>
      <c r="L52" s="13"/>
      <c r="M52" s="13"/>
      <c r="N52" s="13"/>
      <c r="O52" s="13"/>
      <c r="P52" s="13"/>
    </row>
    <row r="53" spans="3:16" s="4" customFormat="1" x14ac:dyDescent="0.35">
      <c r="C53" s="13"/>
      <c r="D53" s="13"/>
      <c r="E53" s="13"/>
      <c r="F53" s="13"/>
      <c r="G53" s="13"/>
      <c r="H53" s="13"/>
      <c r="I53" s="13"/>
      <c r="J53" s="13"/>
      <c r="K53" s="13"/>
      <c r="L53" s="13"/>
      <c r="M53" s="13"/>
      <c r="N53" s="13"/>
      <c r="O53" s="13"/>
      <c r="P53" s="13"/>
    </row>
    <row r="54" spans="3:16" s="4" customFormat="1" x14ac:dyDescent="0.35">
      <c r="C54" s="13"/>
      <c r="D54" s="13"/>
      <c r="E54" s="13"/>
      <c r="F54" s="13"/>
      <c r="G54" s="13"/>
      <c r="H54" s="13"/>
      <c r="I54" s="13"/>
      <c r="J54" s="13"/>
      <c r="K54" s="13"/>
      <c r="L54" s="13"/>
      <c r="M54" s="13"/>
      <c r="N54" s="13"/>
      <c r="O54" s="13"/>
      <c r="P54" s="13"/>
    </row>
    <row r="55" spans="3:16" s="4" customFormat="1" x14ac:dyDescent="0.35">
      <c r="C55" s="13"/>
      <c r="D55" s="13"/>
      <c r="E55" s="13"/>
      <c r="F55" s="13"/>
      <c r="G55" s="13"/>
      <c r="H55" s="13"/>
      <c r="I55" s="13"/>
      <c r="J55" s="13"/>
      <c r="K55" s="13"/>
      <c r="L55" s="13"/>
      <c r="M55" s="13"/>
      <c r="N55" s="13"/>
      <c r="O55" s="13"/>
      <c r="P55" s="13"/>
    </row>
    <row r="56" spans="3:16" s="4" customFormat="1" x14ac:dyDescent="0.35">
      <c r="C56" s="13"/>
      <c r="D56" s="13"/>
      <c r="E56" s="13"/>
      <c r="F56" s="13"/>
      <c r="G56" s="13"/>
      <c r="H56" s="13"/>
      <c r="I56" s="13"/>
      <c r="J56" s="13"/>
      <c r="K56" s="13"/>
      <c r="L56" s="13"/>
      <c r="M56" s="13"/>
      <c r="N56" s="13"/>
      <c r="O56" s="13"/>
      <c r="P56" s="13"/>
    </row>
    <row r="57" spans="3:16" s="4" customFormat="1" x14ac:dyDescent="0.35">
      <c r="C57" s="13"/>
      <c r="D57" s="13"/>
      <c r="E57" s="13"/>
      <c r="F57" s="13"/>
      <c r="G57" s="13"/>
      <c r="H57" s="13"/>
      <c r="I57" s="13"/>
      <c r="J57" s="13"/>
      <c r="K57" s="13"/>
      <c r="L57" s="13"/>
      <c r="M57" s="13"/>
      <c r="N57" s="13"/>
      <c r="O57" s="13"/>
      <c r="P57" s="13"/>
    </row>
    <row r="58" spans="3:16" s="4" customFormat="1" x14ac:dyDescent="0.35">
      <c r="C58" s="13"/>
      <c r="D58" s="13"/>
      <c r="E58" s="13"/>
      <c r="F58" s="13"/>
      <c r="G58" s="13"/>
      <c r="H58" s="13"/>
      <c r="I58" s="13"/>
      <c r="J58" s="13"/>
      <c r="K58" s="13"/>
      <c r="L58" s="13"/>
      <c r="M58" s="13"/>
      <c r="N58" s="13"/>
      <c r="O58" s="13"/>
      <c r="P58" s="13"/>
    </row>
    <row r="59" spans="3:16" s="4" customFormat="1" x14ac:dyDescent="0.35">
      <c r="C59" s="13"/>
      <c r="D59" s="13"/>
      <c r="E59" s="13"/>
      <c r="F59" s="13"/>
      <c r="G59" s="13"/>
      <c r="H59" s="13"/>
      <c r="I59" s="13"/>
      <c r="J59" s="13"/>
      <c r="K59" s="13"/>
      <c r="L59" s="13"/>
      <c r="M59" s="13"/>
      <c r="N59" s="13"/>
      <c r="O59" s="13"/>
      <c r="P59" s="13"/>
    </row>
    <row r="60" spans="3:16" s="4" customFormat="1" x14ac:dyDescent="0.35">
      <c r="C60" s="13"/>
      <c r="D60" s="13"/>
      <c r="E60" s="13"/>
      <c r="F60" s="13"/>
      <c r="G60" s="13"/>
      <c r="H60" s="13"/>
      <c r="I60" s="13"/>
      <c r="J60" s="13"/>
      <c r="K60" s="13"/>
      <c r="L60" s="13"/>
      <c r="M60" s="13"/>
      <c r="N60" s="13"/>
      <c r="O60" s="13"/>
      <c r="P60" s="13"/>
    </row>
    <row r="61" spans="3:16" s="4" customFormat="1" x14ac:dyDescent="0.35">
      <c r="C61" s="13"/>
      <c r="D61" s="13"/>
      <c r="E61" s="13"/>
      <c r="F61" s="13"/>
      <c r="G61" s="13"/>
      <c r="H61" s="13"/>
      <c r="I61" s="13"/>
      <c r="J61" s="13"/>
      <c r="K61" s="13"/>
      <c r="L61" s="13"/>
      <c r="M61" s="13"/>
      <c r="N61" s="13"/>
      <c r="O61" s="13"/>
      <c r="P61" s="13"/>
    </row>
    <row r="62" spans="3:16" s="4" customFormat="1" x14ac:dyDescent="0.35">
      <c r="C62" s="13"/>
      <c r="D62" s="13"/>
      <c r="E62" s="13"/>
      <c r="F62" s="13"/>
      <c r="G62" s="13"/>
      <c r="H62" s="13"/>
      <c r="I62" s="13"/>
      <c r="J62" s="13"/>
      <c r="K62" s="13"/>
      <c r="L62" s="13"/>
      <c r="M62" s="13"/>
      <c r="N62" s="13"/>
      <c r="O62" s="13"/>
      <c r="P62" s="13"/>
    </row>
    <row r="63" spans="3:16" s="4" customFormat="1" x14ac:dyDescent="0.35">
      <c r="C63" s="13"/>
      <c r="D63" s="13"/>
      <c r="E63" s="13"/>
      <c r="F63" s="13"/>
      <c r="G63" s="13"/>
      <c r="H63" s="13"/>
      <c r="I63" s="13"/>
      <c r="J63" s="13"/>
      <c r="K63" s="13"/>
      <c r="L63" s="13"/>
      <c r="M63" s="13"/>
      <c r="N63" s="13"/>
      <c r="O63" s="13"/>
      <c r="P63" s="13"/>
    </row>
    <row r="64" spans="3:16" s="4" customFormat="1" x14ac:dyDescent="0.35">
      <c r="C64" s="13"/>
      <c r="D64" s="13"/>
      <c r="E64" s="13"/>
      <c r="F64" s="13"/>
      <c r="G64" s="13"/>
      <c r="H64" s="13"/>
      <c r="I64" s="13"/>
      <c r="J64" s="13"/>
      <c r="K64" s="13"/>
      <c r="L64" s="13"/>
      <c r="M64" s="13"/>
      <c r="N64" s="13"/>
      <c r="O64" s="13"/>
      <c r="P64" s="13"/>
    </row>
    <row r="65" spans="3:16" s="4" customFormat="1" x14ac:dyDescent="0.35">
      <c r="C65" s="13"/>
      <c r="D65" s="13"/>
      <c r="E65" s="13"/>
      <c r="F65" s="13"/>
      <c r="G65" s="13"/>
      <c r="H65" s="13"/>
      <c r="I65" s="13"/>
      <c r="J65" s="13"/>
      <c r="K65" s="13"/>
      <c r="L65" s="13"/>
      <c r="M65" s="13"/>
      <c r="N65" s="13"/>
      <c r="O65" s="13"/>
      <c r="P65" s="13"/>
    </row>
    <row r="66" spans="3:16" s="4" customFormat="1" x14ac:dyDescent="0.35">
      <c r="C66" s="13"/>
      <c r="D66" s="13"/>
      <c r="E66" s="13"/>
      <c r="F66" s="13"/>
      <c r="G66" s="13"/>
      <c r="H66" s="13"/>
      <c r="I66" s="13"/>
      <c r="J66" s="13"/>
      <c r="K66" s="13"/>
      <c r="L66" s="13"/>
      <c r="M66" s="13"/>
      <c r="N66" s="13"/>
      <c r="O66" s="13"/>
      <c r="P66" s="13"/>
    </row>
    <row r="67" spans="3:16" s="4" customFormat="1" x14ac:dyDescent="0.35">
      <c r="C67" s="13"/>
      <c r="D67" s="13"/>
      <c r="E67" s="13"/>
      <c r="F67" s="13"/>
      <c r="G67" s="13"/>
      <c r="H67" s="13"/>
      <c r="I67" s="13"/>
      <c r="J67" s="13"/>
      <c r="K67" s="13"/>
      <c r="L67" s="13"/>
      <c r="M67" s="13"/>
      <c r="N67" s="13"/>
      <c r="O67" s="13"/>
      <c r="P67" s="13"/>
    </row>
    <row r="68" spans="3:16" s="4" customFormat="1" x14ac:dyDescent="0.35">
      <c r="C68" s="13"/>
      <c r="D68" s="13"/>
      <c r="E68" s="13"/>
      <c r="F68" s="13"/>
      <c r="G68" s="13"/>
      <c r="H68" s="13"/>
      <c r="I68" s="13"/>
      <c r="J68" s="13"/>
      <c r="K68" s="13"/>
      <c r="L68" s="13"/>
      <c r="M68" s="13"/>
      <c r="N68" s="13"/>
      <c r="O68" s="13"/>
      <c r="P68" s="13"/>
    </row>
    <row r="69" spans="3:16" s="4" customFormat="1" x14ac:dyDescent="0.35">
      <c r="C69" s="13"/>
      <c r="D69" s="13"/>
      <c r="E69" s="13"/>
      <c r="F69" s="13"/>
      <c r="G69" s="13"/>
      <c r="H69" s="13"/>
      <c r="I69" s="13"/>
      <c r="J69" s="13"/>
      <c r="K69" s="13"/>
      <c r="L69" s="13"/>
      <c r="M69" s="13"/>
      <c r="N69" s="13"/>
      <c r="O69" s="13"/>
      <c r="P69" s="13"/>
    </row>
    <row r="70" spans="3:16" s="4" customFormat="1" x14ac:dyDescent="0.35">
      <c r="C70" s="13"/>
      <c r="D70" s="13"/>
      <c r="E70" s="13"/>
      <c r="F70" s="13"/>
      <c r="G70" s="13"/>
      <c r="H70" s="13"/>
      <c r="I70" s="13"/>
      <c r="J70" s="13"/>
      <c r="K70" s="13"/>
      <c r="L70" s="13"/>
      <c r="M70" s="13"/>
      <c r="N70" s="13"/>
      <c r="O70" s="13"/>
      <c r="P70" s="13"/>
    </row>
    <row r="71" spans="3:16" s="4" customFormat="1" x14ac:dyDescent="0.35">
      <c r="C71" s="13"/>
      <c r="D71" s="13"/>
      <c r="E71" s="13"/>
      <c r="F71" s="13"/>
      <c r="G71" s="13"/>
      <c r="H71" s="13"/>
      <c r="I71" s="13"/>
      <c r="J71" s="13"/>
      <c r="K71" s="13"/>
      <c r="L71" s="13"/>
      <c r="M71" s="13"/>
      <c r="N71" s="13"/>
      <c r="O71" s="13"/>
      <c r="P71" s="13"/>
    </row>
    <row r="72" spans="3:16" s="4" customFormat="1" x14ac:dyDescent="0.35">
      <c r="C72" s="13"/>
      <c r="D72" s="13"/>
      <c r="E72" s="13"/>
      <c r="F72" s="13"/>
      <c r="G72" s="13"/>
      <c r="H72" s="13"/>
      <c r="I72" s="13"/>
      <c r="J72" s="13"/>
      <c r="K72" s="13"/>
      <c r="L72" s="13"/>
      <c r="M72" s="13"/>
      <c r="N72" s="13"/>
      <c r="O72" s="13"/>
      <c r="P72" s="13"/>
    </row>
    <row r="73" spans="3:16" s="4" customFormat="1" x14ac:dyDescent="0.35">
      <c r="C73" s="13"/>
      <c r="D73" s="13"/>
      <c r="E73" s="13"/>
      <c r="F73" s="13"/>
      <c r="G73" s="13"/>
      <c r="H73" s="13"/>
      <c r="I73" s="13"/>
      <c r="J73" s="13"/>
      <c r="K73" s="13"/>
      <c r="L73" s="13"/>
      <c r="M73" s="13"/>
      <c r="N73" s="13"/>
      <c r="O73" s="13"/>
      <c r="P73" s="13"/>
    </row>
    <row r="74" spans="3:16" s="4" customFormat="1" x14ac:dyDescent="0.35">
      <c r="C74" s="13"/>
      <c r="D74" s="13"/>
      <c r="E74" s="13"/>
      <c r="F74" s="13"/>
      <c r="G74" s="13"/>
      <c r="H74" s="13"/>
      <c r="I74" s="13"/>
      <c r="J74" s="13"/>
      <c r="K74" s="13"/>
      <c r="L74" s="13"/>
      <c r="M74" s="13"/>
      <c r="N74" s="13"/>
      <c r="O74" s="13"/>
      <c r="P74" s="13"/>
    </row>
    <row r="75" spans="3:16" s="4" customFormat="1" x14ac:dyDescent="0.35">
      <c r="C75" s="13"/>
      <c r="D75" s="13"/>
      <c r="E75" s="13"/>
      <c r="F75" s="13"/>
      <c r="G75" s="13"/>
      <c r="H75" s="13"/>
      <c r="I75" s="13"/>
      <c r="J75" s="13"/>
      <c r="K75" s="13"/>
      <c r="L75" s="13"/>
      <c r="M75" s="13"/>
      <c r="N75" s="13"/>
      <c r="O75" s="13"/>
      <c r="P75" s="13"/>
    </row>
    <row r="76" spans="3:16" s="4" customFormat="1" x14ac:dyDescent="0.35">
      <c r="C76" s="13"/>
      <c r="D76" s="13"/>
      <c r="E76" s="13"/>
      <c r="F76" s="13"/>
      <c r="G76" s="13"/>
      <c r="H76" s="13"/>
      <c r="I76" s="13"/>
      <c r="J76" s="13"/>
      <c r="K76" s="13"/>
      <c r="L76" s="13"/>
      <c r="M76" s="13"/>
      <c r="N76" s="13"/>
      <c r="O76" s="13"/>
      <c r="P76" s="13"/>
    </row>
    <row r="77" spans="3:16" s="4" customFormat="1" x14ac:dyDescent="0.35">
      <c r="C77" s="13"/>
      <c r="D77" s="13"/>
      <c r="E77" s="13"/>
      <c r="F77" s="13"/>
      <c r="G77" s="13"/>
      <c r="H77" s="13"/>
      <c r="I77" s="13"/>
      <c r="J77" s="13"/>
      <c r="K77" s="13"/>
      <c r="L77" s="13"/>
      <c r="M77" s="13"/>
      <c r="N77" s="13"/>
      <c r="O77" s="13"/>
      <c r="P77" s="13"/>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84"/>
  <sheetViews>
    <sheetView workbookViewId="0">
      <pane xSplit="2" ySplit="3" topLeftCell="C4" activePane="bottomRight" state="frozen"/>
      <selection pane="topRight" activeCell="C1" sqref="C1"/>
      <selection pane="bottomLeft" activeCell="A4" sqref="A4"/>
      <selection pane="bottomRight" activeCell="C1" sqref="C1:P1048576"/>
    </sheetView>
  </sheetViews>
  <sheetFormatPr defaultColWidth="9.1796875" defaultRowHeight="14.5" x14ac:dyDescent="0.35"/>
  <cols>
    <col min="1" max="2" width="9.1796875" style="2"/>
    <col min="3" max="3" width="14.7265625" style="22" customWidth="1"/>
    <col min="4" max="7" width="9.1796875" style="22"/>
    <col min="8" max="8" width="14.7265625" style="22" bestFit="1" customWidth="1"/>
    <col min="9" max="16" width="9.1796875" style="22"/>
    <col min="17" max="16384" width="9.1796875" style="2"/>
  </cols>
  <sheetData>
    <row r="1" spans="1:16" s="3" customFormat="1" ht="26" x14ac:dyDescent="0.6">
      <c r="A1" s="3" t="s">
        <v>12</v>
      </c>
      <c r="C1" s="12"/>
      <c r="D1" s="12"/>
      <c r="E1" s="12"/>
      <c r="F1" s="12"/>
      <c r="G1" s="12"/>
      <c r="H1" s="12"/>
      <c r="I1" s="12"/>
      <c r="J1" s="12"/>
      <c r="K1" s="12"/>
      <c r="L1" s="12"/>
      <c r="M1" s="12"/>
      <c r="N1" s="12"/>
      <c r="O1" s="12"/>
      <c r="P1" s="12"/>
    </row>
    <row r="2" spans="1:16" s="4" customFormat="1" x14ac:dyDescent="0.35">
      <c r="A2" s="4" t="s">
        <v>33</v>
      </c>
      <c r="C2" s="13"/>
      <c r="D2" s="13"/>
      <c r="E2" s="13"/>
      <c r="F2" s="13"/>
      <c r="G2" s="13"/>
      <c r="H2" s="13"/>
      <c r="I2" s="13"/>
      <c r="J2" s="13"/>
      <c r="K2" s="13"/>
      <c r="L2" s="13"/>
      <c r="M2" s="13"/>
      <c r="N2" s="13"/>
      <c r="O2" s="13"/>
      <c r="P2" s="13"/>
    </row>
    <row r="3" spans="1:16" s="11" customFormat="1" ht="43.5" x14ac:dyDescent="0.35">
      <c r="C3" s="14" t="s">
        <v>0</v>
      </c>
      <c r="D3" s="25" t="s">
        <v>1</v>
      </c>
      <c r="E3" s="14" t="s">
        <v>2</v>
      </c>
      <c r="F3" s="14" t="s">
        <v>18</v>
      </c>
      <c r="G3" s="14" t="s">
        <v>3</v>
      </c>
      <c r="H3" s="14" t="s">
        <v>19</v>
      </c>
      <c r="I3" s="14" t="s">
        <v>20</v>
      </c>
      <c r="J3" s="14"/>
      <c r="K3" s="14" t="s">
        <v>16</v>
      </c>
      <c r="L3" s="14"/>
      <c r="M3" s="14"/>
      <c r="N3" s="14"/>
      <c r="O3" s="14" t="s">
        <v>0</v>
      </c>
      <c r="P3" s="14" t="s">
        <v>6</v>
      </c>
    </row>
    <row r="4" spans="1:16" s="4" customFormat="1" x14ac:dyDescent="0.35">
      <c r="B4" s="1">
        <v>1987</v>
      </c>
      <c r="C4" s="16">
        <v>51.247898583480193</v>
      </c>
      <c r="D4" s="5">
        <v>0</v>
      </c>
      <c r="E4" s="6">
        <v>0</v>
      </c>
      <c r="F4" s="24">
        <v>0</v>
      </c>
      <c r="G4" s="17">
        <f t="shared" ref="G4:G35" si="0">C4/(C4-H4)</f>
        <v>1</v>
      </c>
      <c r="H4" s="6">
        <f>D4+F4</f>
        <v>0</v>
      </c>
      <c r="I4" s="17">
        <f>G5*G6*G7*G8*G9*G10*G11*G12*G13*G14*G15*G16*G17*G18*G19*G20*G21*G22*G23*G24*G25*G26*G27*G28*G29*G30*G31*G32*G33*G34*G35</f>
        <v>4.1696818445995891</v>
      </c>
      <c r="J4" s="13"/>
      <c r="K4" s="6">
        <f>C4*I4</f>
        <v>213.68743229741835</v>
      </c>
      <c r="L4" s="13"/>
      <c r="M4" s="13"/>
      <c r="N4" s="13"/>
      <c r="O4" s="18">
        <f>C4/1000</f>
        <v>5.1247898583480195E-2</v>
      </c>
      <c r="P4" s="18">
        <f>K4/1000</f>
        <v>0.21368743229741835</v>
      </c>
    </row>
    <row r="5" spans="1:16" s="4" customFormat="1" x14ac:dyDescent="0.35">
      <c r="B5" s="1">
        <v>1988</v>
      </c>
      <c r="C5" s="16">
        <v>78.822800432726737</v>
      </c>
      <c r="D5" s="5">
        <v>0</v>
      </c>
      <c r="E5" s="6">
        <v>0</v>
      </c>
      <c r="F5" s="24">
        <v>0</v>
      </c>
      <c r="G5" s="17">
        <f t="shared" si="0"/>
        <v>1</v>
      </c>
      <c r="H5" s="6">
        <f t="shared" ref="H5:H34" si="1">D5+(E4-D4)+F5</f>
        <v>0</v>
      </c>
      <c r="I5" s="17">
        <f>G6*G7*G8*G9*G10*G11*G12*G13*G14*G15*G16*G17*G18*G19*G20*G21*G22*G23*G24*G25*G26*G27*G28*G29*G30*G31*G32*G33*G34*G35</f>
        <v>4.1696818445995891</v>
      </c>
      <c r="J5" s="13"/>
      <c r="K5" s="6">
        <f t="shared" ref="K5:K35" si="2">C5*I5</f>
        <v>328.66599990483729</v>
      </c>
      <c r="L5" s="13"/>
      <c r="M5" s="13"/>
      <c r="N5" s="13"/>
      <c r="O5" s="18">
        <f t="shared" ref="O5:O35" si="3">C5/1000</f>
        <v>7.8822800432726742E-2</v>
      </c>
      <c r="P5" s="18">
        <f t="shared" ref="P5:P35" si="4">K5/1000</f>
        <v>0.3286659999048373</v>
      </c>
    </row>
    <row r="6" spans="1:16" s="4" customFormat="1" x14ac:dyDescent="0.35">
      <c r="B6" s="1">
        <v>1989</v>
      </c>
      <c r="C6" s="16">
        <v>75.964620018181989</v>
      </c>
      <c r="D6" s="5">
        <v>2.5394761568583633</v>
      </c>
      <c r="E6" s="6">
        <v>2.5394761568583633</v>
      </c>
      <c r="F6" s="24">
        <v>0</v>
      </c>
      <c r="G6" s="17">
        <f t="shared" si="0"/>
        <v>1.0345859200719392</v>
      </c>
      <c r="H6" s="6">
        <f t="shared" si="1"/>
        <v>2.5394761568583633</v>
      </c>
      <c r="I6" s="17">
        <f>G7*G8*G9*G10*G11*G12*G13*G14*G15*G16*G17*G18*G19*G20*G21*G22*G23*G24*G25*G26*G27*G28*G29*G30*G31*G32*G33*G34*G35</f>
        <v>4.030290538179421</v>
      </c>
      <c r="J6" s="13"/>
      <c r="K6" s="6">
        <f t="shared" si="2"/>
        <v>306.15948929567389</v>
      </c>
      <c r="L6" s="13"/>
      <c r="M6" s="13"/>
      <c r="N6" s="13"/>
      <c r="O6" s="18">
        <f t="shared" si="3"/>
        <v>7.5964620018181994E-2</v>
      </c>
      <c r="P6" s="18">
        <f t="shared" si="4"/>
        <v>0.30615948929567388</v>
      </c>
    </row>
    <row r="7" spans="1:16" s="4" customFormat="1" x14ac:dyDescent="0.35">
      <c r="B7" s="1">
        <v>1990</v>
      </c>
      <c r="C7" s="16">
        <v>90.513000000000005</v>
      </c>
      <c r="D7" s="5">
        <v>-0.44440832745021353</v>
      </c>
      <c r="E7" s="6">
        <v>-1.7141464058793952</v>
      </c>
      <c r="F7" s="24">
        <v>0</v>
      </c>
      <c r="G7" s="17">
        <f t="shared" si="0"/>
        <v>0.99511410521009647</v>
      </c>
      <c r="H7" s="6">
        <f t="shared" si="1"/>
        <v>-0.44440832745021353</v>
      </c>
      <c r="I7" s="17">
        <f>G8*G9*G10*G11*G12*G13*G14*G15*G16*G17*G18*G19*G20*G21*G22*G23*G24*G25*G26*G27*G28*G29*G30*G31*G32*G33*G34*G35</f>
        <v>4.0500787970727377</v>
      </c>
      <c r="J7" s="13"/>
      <c r="K7" s="6">
        <f t="shared" si="2"/>
        <v>366.58478215944473</v>
      </c>
      <c r="L7" s="13"/>
      <c r="M7" s="13"/>
      <c r="N7" s="13"/>
      <c r="O7" s="18">
        <f t="shared" si="3"/>
        <v>9.051300000000001E-2</v>
      </c>
      <c r="P7" s="18">
        <f t="shared" si="4"/>
        <v>0.36658478215944473</v>
      </c>
    </row>
    <row r="8" spans="1:16" s="4" customFormat="1" x14ac:dyDescent="0.35">
      <c r="B8" s="1">
        <v>1991</v>
      </c>
      <c r="C8" s="16">
        <v>131.28100000000001</v>
      </c>
      <c r="D8" s="5">
        <v>17.649359290165624</v>
      </c>
      <c r="E8" s="6">
        <v>17.268437866636869</v>
      </c>
      <c r="F8" s="24">
        <v>0</v>
      </c>
      <c r="G8" s="17">
        <f t="shared" si="0"/>
        <v>1.1425537394283167</v>
      </c>
      <c r="H8" s="6">
        <f t="shared" si="1"/>
        <v>16.379621211736442</v>
      </c>
      <c r="I8" s="17">
        <f>G9*G10*G11*G12*G13*G14*G15*G16*G17*G18*G19*G20*G21*G22*G23*G24*G25*G26*G27*G28*G29*G30*G31*G32*G33*G34*G35</f>
        <v>3.5447600032355737</v>
      </c>
      <c r="J8" s="13"/>
      <c r="K8" s="6">
        <f t="shared" si="2"/>
        <v>465.35963798476939</v>
      </c>
      <c r="L8" s="13"/>
      <c r="M8" s="13"/>
      <c r="N8" s="13"/>
      <c r="O8" s="18">
        <f t="shared" si="3"/>
        <v>0.13128100000000001</v>
      </c>
      <c r="P8" s="18">
        <f t="shared" si="4"/>
        <v>0.46535963798476937</v>
      </c>
    </row>
    <row r="9" spans="1:16" s="4" customFormat="1" x14ac:dyDescent="0.35">
      <c r="B9" s="1">
        <v>1992</v>
      </c>
      <c r="C9" s="16">
        <v>124.223</v>
      </c>
      <c r="D9" s="5">
        <v>0</v>
      </c>
      <c r="E9" s="6">
        <v>2.5394761568583633</v>
      </c>
      <c r="F9" s="24">
        <v>0</v>
      </c>
      <c r="G9" s="17">
        <f t="shared" si="0"/>
        <v>0.9969429419301018</v>
      </c>
      <c r="H9" s="6">
        <f t="shared" si="1"/>
        <v>-0.38092142352875413</v>
      </c>
      <c r="I9" s="17">
        <f>G10*G11*G12*G13*G14*G15*G16*G17*G18*G19*G20*G21*G22*G23*G24*G25*G26*G27*G28*G29*G30*G31*G32*G33*G34*G35</f>
        <v>3.5556297699172701</v>
      </c>
      <c r="J9" s="13"/>
      <c r="K9" s="6">
        <f t="shared" si="2"/>
        <v>441.69099690843302</v>
      </c>
      <c r="L9" s="13"/>
      <c r="M9" s="13"/>
      <c r="N9" s="13"/>
      <c r="O9" s="18">
        <f t="shared" si="3"/>
        <v>0.124223</v>
      </c>
      <c r="P9" s="18">
        <f t="shared" si="4"/>
        <v>0.441690996908433</v>
      </c>
    </row>
    <row r="10" spans="1:16" s="4" customFormat="1" x14ac:dyDescent="0.35">
      <c r="B10" s="1">
        <v>1993</v>
      </c>
      <c r="C10" s="16">
        <v>110.887</v>
      </c>
      <c r="D10" s="5">
        <v>-0.38092142352875447</v>
      </c>
      <c r="E10" s="6">
        <v>-1.2697380784291816</v>
      </c>
      <c r="F10" s="24">
        <v>0</v>
      </c>
      <c r="G10" s="17">
        <f t="shared" si="0"/>
        <v>1.0198527140532128</v>
      </c>
      <c r="H10" s="6">
        <f t="shared" si="1"/>
        <v>2.1585547333296087</v>
      </c>
      <c r="I10" s="17">
        <f>G11*G12*G13*G14*G15*G16*G17*G18*G19*G20*G21*G22*G23*G24*G25*G26*G27*G28*G29*G30*G31*G32*G33*G34*G35</f>
        <v>3.4864149704383189</v>
      </c>
      <c r="J10" s="13"/>
      <c r="K10" s="6">
        <f t="shared" si="2"/>
        <v>386.59809682699387</v>
      </c>
      <c r="L10" s="13"/>
      <c r="M10" s="13"/>
      <c r="N10" s="13"/>
      <c r="O10" s="18">
        <f t="shared" si="3"/>
        <v>0.110887</v>
      </c>
      <c r="P10" s="18">
        <f t="shared" si="4"/>
        <v>0.38659809682699386</v>
      </c>
    </row>
    <row r="11" spans="1:16" s="4" customFormat="1" x14ac:dyDescent="0.35">
      <c r="B11" s="1">
        <v>1994</v>
      </c>
      <c r="C11" s="16">
        <v>152.53700000000001</v>
      </c>
      <c r="D11" s="5">
        <v>-1.9046071176437724</v>
      </c>
      <c r="E11" s="6">
        <v>-7.9993498941038439</v>
      </c>
      <c r="F11" s="24">
        <v>0</v>
      </c>
      <c r="G11" s="17">
        <f t="shared" si="0"/>
        <v>0.98201624830023826</v>
      </c>
      <c r="H11" s="6">
        <f t="shared" si="1"/>
        <v>-2.7934237725441995</v>
      </c>
      <c r="I11" s="17">
        <f>G12*G13*G14*G15*G16*G17*G18*G19*G20*G21*G22*G23*G24*G25*G26*G27*G28*G29*G30*G31*G32*G33*G34*G35</f>
        <v>3.5502620007285195</v>
      </c>
      <c r="J11" s="13"/>
      <c r="K11" s="6">
        <f t="shared" si="2"/>
        <v>541.54631480512614</v>
      </c>
      <c r="L11" s="13"/>
      <c r="M11" s="13"/>
      <c r="N11" s="13"/>
      <c r="O11" s="18">
        <f t="shared" si="3"/>
        <v>0.15253700000000001</v>
      </c>
      <c r="P11" s="18">
        <f t="shared" si="4"/>
        <v>0.54154631480512616</v>
      </c>
    </row>
    <row r="12" spans="1:16" s="4" customFormat="1" x14ac:dyDescent="0.35">
      <c r="B12" s="1">
        <v>1995</v>
      </c>
      <c r="C12" s="16">
        <v>148.672</v>
      </c>
      <c r="D12" s="5">
        <v>-0.63486903921459081</v>
      </c>
      <c r="E12" s="6">
        <v>-6.3486903921459081</v>
      </c>
      <c r="F12" s="24">
        <v>-1.2697380784291816</v>
      </c>
      <c r="G12" s="17">
        <f t="shared" si="0"/>
        <v>0.94894184610325549</v>
      </c>
      <c r="H12" s="6">
        <f t="shared" si="1"/>
        <v>-7.9993498941038439</v>
      </c>
      <c r="I12" s="17">
        <f>G13*G14*G15*G16*G17*G18*G19*G20*G21*G22*G23*G24*G25*G26*G27*G28*G29*G30*G31*G32*G33*G34*G35</f>
        <v>3.7412851117350874</v>
      </c>
      <c r="J12" s="13"/>
      <c r="K12" s="6">
        <f t="shared" si="2"/>
        <v>556.22434013187888</v>
      </c>
      <c r="L12" s="13"/>
      <c r="M12" s="13"/>
      <c r="N12" s="13"/>
      <c r="O12" s="18">
        <f t="shared" si="3"/>
        <v>0.148672</v>
      </c>
      <c r="P12" s="18">
        <f t="shared" si="4"/>
        <v>0.55622434013187882</v>
      </c>
    </row>
    <row r="13" spans="1:16" s="4" customFormat="1" x14ac:dyDescent="0.35">
      <c r="B13" s="1">
        <v>1996</v>
      </c>
      <c r="C13" s="16">
        <v>226.45599999999999</v>
      </c>
      <c r="D13" s="5">
        <v>-1.2697380784291816</v>
      </c>
      <c r="E13" s="6">
        <v>-5.0789523137167265</v>
      </c>
      <c r="F13" s="24">
        <v>-3.8092142352875449</v>
      </c>
      <c r="G13" s="17">
        <f t="shared" si="0"/>
        <v>0.95450862189992736</v>
      </c>
      <c r="H13" s="6">
        <f t="shared" si="1"/>
        <v>-10.792773666648044</v>
      </c>
      <c r="I13" s="17">
        <f>G14*G15*G16*G17*G18*G19*G20*G21*G22*G23*G24*G25*G26*G27*G28*G29*G30*G31*G32*G33*G34*G35</f>
        <v>3.9195927893119977</v>
      </c>
      <c r="J13" s="13"/>
      <c r="K13" s="6">
        <f t="shared" si="2"/>
        <v>887.61530469643776</v>
      </c>
      <c r="L13" s="13"/>
      <c r="M13" s="13"/>
      <c r="N13" s="13"/>
      <c r="O13" s="18">
        <f t="shared" si="3"/>
        <v>0.22645599999999999</v>
      </c>
      <c r="P13" s="18">
        <f t="shared" si="4"/>
        <v>0.88761530469643779</v>
      </c>
    </row>
    <row r="14" spans="1:16" s="4" customFormat="1" x14ac:dyDescent="0.35">
      <c r="B14" s="1">
        <v>1997</v>
      </c>
      <c r="C14" s="16">
        <v>285.51100000000002</v>
      </c>
      <c r="D14" s="5">
        <v>-1.1427642705862633</v>
      </c>
      <c r="E14" s="6">
        <v>-4.9519785058738082</v>
      </c>
      <c r="F14" s="24">
        <v>0</v>
      </c>
      <c r="G14" s="17">
        <f t="shared" si="0"/>
        <v>0.98295142970940219</v>
      </c>
      <c r="H14" s="6">
        <f t="shared" si="1"/>
        <v>-4.9519785058738082</v>
      </c>
      <c r="I14" s="17">
        <f>G15*G16*G17*G18*G19*G20*G21*G22*G23*G24*G25*G26*G27*G28*G29*G30*G31*G32*G33*G34*G35</f>
        <v>3.9875752461856431</v>
      </c>
      <c r="J14" s="13"/>
      <c r="K14" s="6">
        <f t="shared" si="2"/>
        <v>1138.4965961137093</v>
      </c>
      <c r="L14" s="13"/>
      <c r="M14" s="13"/>
      <c r="N14" s="13"/>
      <c r="O14" s="18">
        <f t="shared" si="3"/>
        <v>0.28551100000000001</v>
      </c>
      <c r="P14" s="18">
        <f t="shared" si="4"/>
        <v>1.1384965961137092</v>
      </c>
    </row>
    <row r="15" spans="1:16" s="4" customFormat="1" x14ac:dyDescent="0.35">
      <c r="B15" s="1">
        <v>1998</v>
      </c>
      <c r="C15" s="16">
        <v>387.66300000000001</v>
      </c>
      <c r="D15" s="5">
        <v>-5.8407951607742357</v>
      </c>
      <c r="E15" s="6">
        <v>-25.712196088190925</v>
      </c>
      <c r="F15" s="24">
        <v>0</v>
      </c>
      <c r="G15" s="17">
        <f t="shared" si="0"/>
        <v>0.97571182123955535</v>
      </c>
      <c r="H15" s="6">
        <f t="shared" si="1"/>
        <v>-9.6500093960617797</v>
      </c>
      <c r="I15" s="17">
        <f>G16*G17*G18*G19*G20*G21*G22*G23*G24*G25*G26*G27*G28*G29*G30*G31*G32*G33*G34*G35</f>
        <v>4.0868370756436896</v>
      </c>
      <c r="J15" s="13"/>
      <c r="K15" s="6">
        <f t="shared" si="2"/>
        <v>1584.3155212552597</v>
      </c>
      <c r="L15" s="13"/>
      <c r="M15" s="13"/>
      <c r="N15" s="13"/>
      <c r="O15" s="18">
        <f t="shared" si="3"/>
        <v>0.38766300000000004</v>
      </c>
      <c r="P15" s="18">
        <f t="shared" si="4"/>
        <v>1.5843155212552598</v>
      </c>
    </row>
    <row r="16" spans="1:16" s="4" customFormat="1" x14ac:dyDescent="0.35">
      <c r="B16" s="1">
        <v>1999</v>
      </c>
      <c r="C16" s="16">
        <v>646.54399999999998</v>
      </c>
      <c r="D16" s="5">
        <v>-2.5394761568583633</v>
      </c>
      <c r="E16" s="6">
        <v>-7.6184284705750898</v>
      </c>
      <c r="F16" s="24">
        <v>0</v>
      </c>
      <c r="G16" s="17">
        <f t="shared" si="0"/>
        <v>0.96649867150687996</v>
      </c>
      <c r="H16" s="6">
        <f t="shared" si="1"/>
        <v>-22.410877084275054</v>
      </c>
      <c r="I16" s="17">
        <f>G17*G18*G19*G20*G21*G22*G23*G24*G25*G26*G27*G28*G29*G30*G31*G32*G33*G34*G35</f>
        <v>4.2284973545507833</v>
      </c>
      <c r="J16" s="13"/>
      <c r="K16" s="6">
        <f t="shared" si="2"/>
        <v>2733.9095936006815</v>
      </c>
      <c r="L16" s="13"/>
      <c r="M16" s="13"/>
      <c r="N16" s="13"/>
      <c r="O16" s="18">
        <f t="shared" si="3"/>
        <v>0.64654400000000001</v>
      </c>
      <c r="P16" s="18">
        <f t="shared" si="4"/>
        <v>2.7339095936006816</v>
      </c>
    </row>
    <row r="17" spans="2:16" s="4" customFormat="1" x14ac:dyDescent="0.35">
      <c r="B17" s="1">
        <v>2000</v>
      </c>
      <c r="C17" s="16">
        <v>997.69</v>
      </c>
      <c r="D17" s="5">
        <v>-20.061861639181068</v>
      </c>
      <c r="E17" s="6">
        <v>-60.312558725386126</v>
      </c>
      <c r="F17" s="24">
        <v>0</v>
      </c>
      <c r="G17" s="17">
        <f t="shared" si="0"/>
        <v>0.97542035925204773</v>
      </c>
      <c r="H17" s="6">
        <f t="shared" si="1"/>
        <v>-25.140813952897794</v>
      </c>
      <c r="I17" s="17">
        <f>G18*G19*G20*G21*G22*G23*G24*G25*G26*G27*G28*G29*G30*G31*G32*G33*G34*G35</f>
        <v>4.3350513595935141</v>
      </c>
      <c r="J17" s="13"/>
      <c r="K17" s="6">
        <f t="shared" si="2"/>
        <v>4325.0373909528535</v>
      </c>
      <c r="L17" s="13"/>
      <c r="M17" s="13"/>
      <c r="N17" s="13"/>
      <c r="O17" s="18">
        <f t="shared" si="3"/>
        <v>0.99769000000000008</v>
      </c>
      <c r="P17" s="18">
        <f t="shared" si="4"/>
        <v>4.3250373909528532</v>
      </c>
    </row>
    <row r="18" spans="2:16" s="4" customFormat="1" x14ac:dyDescent="0.35">
      <c r="B18" s="1">
        <v>2001</v>
      </c>
      <c r="C18" s="16">
        <v>1050.758</v>
      </c>
      <c r="D18" s="5">
        <v>-19.046071176437724</v>
      </c>
      <c r="E18" s="6">
        <v>-38.092142352875449</v>
      </c>
      <c r="F18" s="24">
        <v>0</v>
      </c>
      <c r="G18" s="17">
        <f t="shared" si="0"/>
        <v>0.94658212373120221</v>
      </c>
      <c r="H18" s="6">
        <f t="shared" si="1"/>
        <v>-59.296768262642786</v>
      </c>
      <c r="I18" s="17">
        <f>G19*G20*G21*G22*G23*G24*G25*G26*G27*G28*G29*G30*G31*G32*G33*G34*G35</f>
        <v>4.5796885984976878</v>
      </c>
      <c r="J18" s="13"/>
      <c r="K18" s="6">
        <f t="shared" si="2"/>
        <v>4812.1444323802334</v>
      </c>
      <c r="L18" s="13"/>
      <c r="M18" s="13"/>
      <c r="N18" s="13"/>
      <c r="O18" s="18">
        <f t="shared" si="3"/>
        <v>1.0507580000000001</v>
      </c>
      <c r="P18" s="18">
        <f t="shared" si="4"/>
        <v>4.8121444323802338</v>
      </c>
    </row>
    <row r="19" spans="2:16" s="4" customFormat="1" x14ac:dyDescent="0.35">
      <c r="B19" s="1">
        <v>2002</v>
      </c>
      <c r="C19" s="16">
        <v>778.37300000000005</v>
      </c>
      <c r="D19" s="5">
        <v>-0.5</v>
      </c>
      <c r="E19" s="6">
        <v>-1.5</v>
      </c>
      <c r="F19" s="24">
        <v>0</v>
      </c>
      <c r="G19" s="17">
        <f t="shared" si="0"/>
        <v>0.97550369218820732</v>
      </c>
      <c r="H19" s="6">
        <f t="shared" si="1"/>
        <v>-19.546071176437724</v>
      </c>
      <c r="I19" s="17">
        <f>G20*G21*G22*G23*G24*G25*G26*G27*G28*G29*G30*G31*G32*G33*G34*G35</f>
        <v>4.6946911991944704</v>
      </c>
      <c r="J19" s="13"/>
      <c r="K19" s="6">
        <f t="shared" si="2"/>
        <v>3654.2208727905977</v>
      </c>
      <c r="L19" s="13"/>
      <c r="M19" s="13"/>
      <c r="N19" s="13"/>
      <c r="O19" s="18">
        <f t="shared" si="3"/>
        <v>0.77837300000000009</v>
      </c>
      <c r="P19" s="18">
        <f t="shared" si="4"/>
        <v>3.6542208727905976</v>
      </c>
    </row>
    <row r="20" spans="2:16" s="4" customFormat="1" x14ac:dyDescent="0.35">
      <c r="B20" s="1">
        <v>2003</v>
      </c>
      <c r="C20" s="16">
        <v>1657.3909999999998</v>
      </c>
      <c r="D20" s="5">
        <v>20</v>
      </c>
      <c r="E20" s="6">
        <v>100</v>
      </c>
      <c r="F20" s="24">
        <v>250</v>
      </c>
      <c r="G20" s="17">
        <f t="shared" si="0"/>
        <v>1.1937494553047376</v>
      </c>
      <c r="H20" s="6">
        <f t="shared" si="1"/>
        <v>269</v>
      </c>
      <c r="I20" s="17">
        <f>G21*G22*G23*G24*G25*G26*G27*G28*G29*G30*G31*G32*G33*G34*G35</f>
        <v>3.9327274063517956</v>
      </c>
      <c r="J20" s="13"/>
      <c r="K20" s="6">
        <f t="shared" si="2"/>
        <v>6518.067008740808</v>
      </c>
      <c r="L20" s="13"/>
      <c r="M20" s="13"/>
      <c r="N20" s="13"/>
      <c r="O20" s="18">
        <f t="shared" si="3"/>
        <v>1.6573909999999998</v>
      </c>
      <c r="P20" s="18">
        <f t="shared" si="4"/>
        <v>6.5180670087408084</v>
      </c>
    </row>
    <row r="21" spans="2:16" s="4" customFormat="1" x14ac:dyDescent="0.35">
      <c r="B21" s="1">
        <v>2004</v>
      </c>
      <c r="C21" s="16">
        <v>1706.001</v>
      </c>
      <c r="D21" s="5">
        <v>0</v>
      </c>
      <c r="E21" s="6">
        <v>0</v>
      </c>
      <c r="F21" s="24">
        <v>0</v>
      </c>
      <c r="G21" s="17">
        <f t="shared" si="0"/>
        <v>1.0492004617463335</v>
      </c>
      <c r="H21" s="6">
        <f t="shared" si="1"/>
        <v>80</v>
      </c>
      <c r="I21" s="17">
        <f>G22*G23*G24*G25*G26*G27*G28*G29*G30*G31*G32*G33*G34*G35</f>
        <v>3.7483088787494414</v>
      </c>
      <c r="J21" s="13"/>
      <c r="K21" s="6">
        <f t="shared" si="2"/>
        <v>6394.618695455426</v>
      </c>
      <c r="L21" s="13"/>
      <c r="M21" s="13"/>
      <c r="N21" s="13"/>
      <c r="O21" s="18">
        <f t="shared" si="3"/>
        <v>1.7060009999999999</v>
      </c>
      <c r="P21" s="18">
        <f t="shared" si="4"/>
        <v>6.394618695455426</v>
      </c>
    </row>
    <row r="22" spans="2:16" s="4" customFormat="1" x14ac:dyDescent="0.35">
      <c r="B22" s="1">
        <v>2005</v>
      </c>
      <c r="C22" s="16">
        <v>2208.931</v>
      </c>
      <c r="D22" s="5">
        <v>0</v>
      </c>
      <c r="E22" s="6">
        <v>0</v>
      </c>
      <c r="F22" s="24">
        <v>0</v>
      </c>
      <c r="G22" s="17">
        <f t="shared" si="0"/>
        <v>1</v>
      </c>
      <c r="H22" s="6">
        <f t="shared" si="1"/>
        <v>0</v>
      </c>
      <c r="I22" s="17">
        <f>G23*G24*G25*G26*G27*G28*G29*G30*G31*G32*G33*G34*G35</f>
        <v>3.7483088787494414</v>
      </c>
      <c r="J22" s="13"/>
      <c r="K22" s="6">
        <f t="shared" si="2"/>
        <v>8279.7556798448823</v>
      </c>
      <c r="L22" s="13"/>
      <c r="M22" s="13"/>
      <c r="N22" s="13"/>
      <c r="O22" s="18">
        <f t="shared" si="3"/>
        <v>2.2089310000000002</v>
      </c>
      <c r="P22" s="18">
        <f t="shared" si="4"/>
        <v>8.2797556798448824</v>
      </c>
    </row>
    <row r="23" spans="2:16" s="4" customFormat="1" x14ac:dyDescent="0.35">
      <c r="B23" s="1">
        <v>2006</v>
      </c>
      <c r="C23" s="16">
        <v>3452.5929999999998</v>
      </c>
      <c r="D23" s="5">
        <v>0</v>
      </c>
      <c r="E23" s="6">
        <v>0</v>
      </c>
      <c r="F23" s="24">
        <v>0</v>
      </c>
      <c r="G23" s="17">
        <f t="shared" si="0"/>
        <v>1</v>
      </c>
      <c r="H23" s="6">
        <f t="shared" si="1"/>
        <v>0</v>
      </c>
      <c r="I23" s="17">
        <f>G24*G25*G26*G27*G28*G29*G30*G31*G32*G33*G34*G35</f>
        <v>3.7483088787494414</v>
      </c>
      <c r="J23" s="13"/>
      <c r="K23" s="6">
        <f t="shared" si="2"/>
        <v>12941.384996608169</v>
      </c>
      <c r="L23" s="13"/>
      <c r="M23" s="13"/>
      <c r="N23" s="13"/>
      <c r="O23" s="18">
        <f t="shared" si="3"/>
        <v>3.4525929999999998</v>
      </c>
      <c r="P23" s="18">
        <f t="shared" si="4"/>
        <v>12.94138499660817</v>
      </c>
    </row>
    <row r="24" spans="2:16" s="4" customFormat="1" x14ac:dyDescent="0.35">
      <c r="B24" s="1">
        <v>2007</v>
      </c>
      <c r="C24" s="16">
        <v>3497.8440000000001</v>
      </c>
      <c r="D24" s="5">
        <v>-7</v>
      </c>
      <c r="E24" s="6">
        <v>-10</v>
      </c>
      <c r="F24" s="24">
        <v>0</v>
      </c>
      <c r="G24" s="17">
        <f t="shared" si="0"/>
        <v>0.99800276417438261</v>
      </c>
      <c r="H24" s="6">
        <f t="shared" si="1"/>
        <v>-7</v>
      </c>
      <c r="I24" s="17">
        <f>G25*G26*G27*G28*G29*G30*G31*G32*G33*G34*G35</f>
        <v>3.7558101172698697</v>
      </c>
      <c r="J24" s="13"/>
      <c r="K24" s="6">
        <f t="shared" si="2"/>
        <v>13137.237883831711</v>
      </c>
      <c r="L24" s="13"/>
      <c r="M24" s="13"/>
      <c r="N24" s="13"/>
      <c r="O24" s="18">
        <f t="shared" si="3"/>
        <v>3.4978440000000002</v>
      </c>
      <c r="P24" s="18">
        <f t="shared" si="4"/>
        <v>13.137237883831711</v>
      </c>
    </row>
    <row r="25" spans="2:16" s="4" customFormat="1" x14ac:dyDescent="0.35">
      <c r="B25" s="1">
        <v>2008</v>
      </c>
      <c r="C25" s="16">
        <v>1761.6799999999998</v>
      </c>
      <c r="D25" s="5">
        <v>-10</v>
      </c>
      <c r="E25" s="6">
        <v>-10</v>
      </c>
      <c r="F25" s="24">
        <v>0</v>
      </c>
      <c r="G25" s="17">
        <f t="shared" si="0"/>
        <v>0.99267473572700426</v>
      </c>
      <c r="H25" s="6">
        <f t="shared" si="1"/>
        <v>-13</v>
      </c>
      <c r="I25" s="17">
        <f>G26*G27*G28*G29*G30*G31*G32*G33*G34*G35</f>
        <v>3.7835254410088619</v>
      </c>
      <c r="J25" s="13"/>
      <c r="K25" s="6">
        <f t="shared" si="2"/>
        <v>6665.3610989164908</v>
      </c>
      <c r="L25" s="13"/>
      <c r="M25" s="13"/>
      <c r="N25" s="13"/>
      <c r="O25" s="18">
        <f t="shared" si="3"/>
        <v>1.7616799999999999</v>
      </c>
      <c r="P25" s="18">
        <f t="shared" si="4"/>
        <v>6.6653610989164909</v>
      </c>
    </row>
    <row r="26" spans="2:16" s="4" customFormat="1" x14ac:dyDescent="0.35">
      <c r="B26" s="1">
        <v>2009</v>
      </c>
      <c r="C26" s="16">
        <v>796.10700000000008</v>
      </c>
      <c r="D26" s="5">
        <v>241</v>
      </c>
      <c r="E26" s="6">
        <v>317</v>
      </c>
      <c r="F26" s="24">
        <v>200</v>
      </c>
      <c r="G26" s="17">
        <f t="shared" si="0"/>
        <v>2.2418792082386432</v>
      </c>
      <c r="H26" s="6">
        <f t="shared" si="1"/>
        <v>441</v>
      </c>
      <c r="I26" s="17">
        <f>G27*G28*G29*G30*G31*G32*G33*G34*G35</f>
        <v>1.6876580268485695</v>
      </c>
      <c r="J26" s="13"/>
      <c r="K26" s="6">
        <f t="shared" si="2"/>
        <v>1343.5563687803342</v>
      </c>
      <c r="L26" s="13"/>
      <c r="M26" s="13"/>
      <c r="N26" s="13"/>
      <c r="O26" s="18">
        <f t="shared" si="3"/>
        <v>0.79610700000000012</v>
      </c>
      <c r="P26" s="18">
        <f t="shared" si="4"/>
        <v>1.3435563687803342</v>
      </c>
    </row>
    <row r="27" spans="2:16" s="4" customFormat="1" x14ac:dyDescent="0.35">
      <c r="B27" s="1">
        <v>2010</v>
      </c>
      <c r="C27" s="16">
        <v>584.48</v>
      </c>
      <c r="D27" s="5">
        <v>0</v>
      </c>
      <c r="E27" s="6">
        <v>0</v>
      </c>
      <c r="F27" s="24">
        <v>0</v>
      </c>
      <c r="G27" s="17">
        <f t="shared" si="0"/>
        <v>1.1494650723725615</v>
      </c>
      <c r="H27" s="6">
        <f t="shared" si="1"/>
        <v>76</v>
      </c>
      <c r="I27" s="17">
        <f>G28*G29*G30*G31*G32*G33*G34*G35</f>
        <v>1.4682116642005898</v>
      </c>
      <c r="J27" s="13"/>
      <c r="K27" s="6">
        <f t="shared" si="2"/>
        <v>858.1403534919607</v>
      </c>
      <c r="L27" s="13"/>
      <c r="M27" s="13"/>
      <c r="N27" s="13"/>
      <c r="O27" s="18">
        <f t="shared" si="3"/>
        <v>0.58448</v>
      </c>
      <c r="P27" s="18">
        <f t="shared" si="4"/>
        <v>0.85814035349196072</v>
      </c>
    </row>
    <row r="28" spans="2:16" s="4" customFormat="1" x14ac:dyDescent="0.35">
      <c r="B28" s="1">
        <v>2011</v>
      </c>
      <c r="C28" s="16">
        <v>659.48099999999999</v>
      </c>
      <c r="D28" s="5">
        <v>27</v>
      </c>
      <c r="E28" s="6">
        <v>40</v>
      </c>
      <c r="F28" s="24">
        <v>0</v>
      </c>
      <c r="G28" s="17">
        <f t="shared" si="0"/>
        <v>1.0426890293937683</v>
      </c>
      <c r="H28" s="6">
        <f t="shared" si="1"/>
        <v>27</v>
      </c>
      <c r="I28" s="17">
        <f>G29*G30*G31*G32*G33*G34*G35</f>
        <v>1.4081011910657826</v>
      </c>
      <c r="J28" s="13"/>
      <c r="K28" s="6">
        <f t="shared" si="2"/>
        <v>928.61598158525339</v>
      </c>
      <c r="L28" s="13"/>
      <c r="M28" s="13"/>
      <c r="N28" s="13"/>
      <c r="O28" s="18">
        <f t="shared" si="3"/>
        <v>0.65948099999999998</v>
      </c>
      <c r="P28" s="18">
        <f t="shared" si="4"/>
        <v>0.92861598158525338</v>
      </c>
    </row>
    <row r="29" spans="2:16" s="4" customFormat="1" x14ac:dyDescent="0.35">
      <c r="B29" s="1">
        <v>2012</v>
      </c>
      <c r="C29" s="16">
        <v>697.41800000000001</v>
      </c>
      <c r="D29" s="5">
        <v>132</v>
      </c>
      <c r="E29" s="6">
        <v>159</v>
      </c>
      <c r="F29" s="24">
        <v>0</v>
      </c>
      <c r="G29" s="17">
        <f t="shared" si="0"/>
        <v>1.2624823955772622</v>
      </c>
      <c r="H29" s="6">
        <f t="shared" si="1"/>
        <v>145</v>
      </c>
      <c r="I29" s="17">
        <f>G30*G31*G32*G33*G34*G35</f>
        <v>1.1153432285461191</v>
      </c>
      <c r="J29" s="13"/>
      <c r="K29" s="6">
        <f t="shared" si="2"/>
        <v>777.86044376617735</v>
      </c>
      <c r="L29" s="13"/>
      <c r="M29" s="13"/>
      <c r="N29" s="13"/>
      <c r="O29" s="18">
        <f t="shared" si="3"/>
        <v>0.69741799999999998</v>
      </c>
      <c r="P29" s="18">
        <f t="shared" si="4"/>
        <v>0.77786044376617736</v>
      </c>
    </row>
    <row r="30" spans="2:16" s="4" customFormat="1" x14ac:dyDescent="0.35">
      <c r="B30" s="1">
        <v>2013</v>
      </c>
      <c r="C30" s="16">
        <v>647.40100000000007</v>
      </c>
      <c r="D30" s="5">
        <v>77</v>
      </c>
      <c r="E30" s="6">
        <v>88</v>
      </c>
      <c r="F30" s="24">
        <v>0</v>
      </c>
      <c r="G30" s="17">
        <f t="shared" si="0"/>
        <v>1.1913872076054333</v>
      </c>
      <c r="H30" s="6">
        <f t="shared" si="1"/>
        <v>104</v>
      </c>
      <c r="I30" s="17">
        <f>G31*G32*G33*G34*G35</f>
        <v>0.93617190232203795</v>
      </c>
      <c r="J30" s="13"/>
      <c r="K30" s="6">
        <f t="shared" si="2"/>
        <v>606.0786257351898</v>
      </c>
      <c r="L30" s="13"/>
      <c r="M30" s="13"/>
      <c r="N30" s="13"/>
      <c r="O30" s="18">
        <f t="shared" si="3"/>
        <v>0.64740100000000012</v>
      </c>
      <c r="P30" s="18">
        <f t="shared" si="4"/>
        <v>0.60607862573518978</v>
      </c>
    </row>
    <row r="31" spans="2:16" s="4" customFormat="1" x14ac:dyDescent="0.35">
      <c r="B31" s="1">
        <v>2014</v>
      </c>
      <c r="C31" s="16">
        <v>917.94</v>
      </c>
      <c r="D31" s="5">
        <v>-1</v>
      </c>
      <c r="E31" s="6">
        <v>-1</v>
      </c>
      <c r="F31" s="24">
        <v>0</v>
      </c>
      <c r="G31" s="17">
        <f t="shared" si="0"/>
        <v>1.0110139436526642</v>
      </c>
      <c r="H31" s="6">
        <f t="shared" si="1"/>
        <v>10</v>
      </c>
      <c r="I31" s="17">
        <f>G32*G33*G34*G35</f>
        <v>0.9259732847400387</v>
      </c>
      <c r="J31" s="13"/>
      <c r="K31" s="6">
        <f t="shared" si="2"/>
        <v>849.98791699427113</v>
      </c>
      <c r="L31" s="13"/>
      <c r="M31" s="13"/>
      <c r="N31" s="13"/>
      <c r="O31" s="18">
        <f t="shared" si="3"/>
        <v>0.91794000000000009</v>
      </c>
      <c r="P31" s="18">
        <f t="shared" si="4"/>
        <v>0.84998791699427112</v>
      </c>
    </row>
    <row r="32" spans="2:16" s="4" customFormat="1" x14ac:dyDescent="0.35">
      <c r="B32" s="1">
        <v>2015</v>
      </c>
      <c r="C32" s="16">
        <v>1068.9259999999999</v>
      </c>
      <c r="D32" s="5">
        <v>0</v>
      </c>
      <c r="E32" s="6">
        <v>0</v>
      </c>
      <c r="F32" s="24">
        <v>0</v>
      </c>
      <c r="G32" s="17">
        <f t="shared" si="0"/>
        <v>1</v>
      </c>
      <c r="H32" s="6">
        <f t="shared" si="1"/>
        <v>0</v>
      </c>
      <c r="I32" s="17">
        <f>G33*G34*G35</f>
        <v>0.9259732847400387</v>
      </c>
      <c r="J32" s="13"/>
      <c r="K32" s="6">
        <f t="shared" si="2"/>
        <v>989.7969193640306</v>
      </c>
      <c r="L32" s="13"/>
      <c r="M32" s="13"/>
      <c r="N32" s="13"/>
      <c r="O32" s="18">
        <f t="shared" si="3"/>
        <v>1.0689259999999998</v>
      </c>
      <c r="P32" s="18">
        <f t="shared" si="4"/>
        <v>0.98979691936403058</v>
      </c>
    </row>
    <row r="33" spans="2:16" s="4" customFormat="1" x14ac:dyDescent="0.35">
      <c r="B33" s="1">
        <v>2016</v>
      </c>
      <c r="C33" s="16">
        <v>1237.1659999999999</v>
      </c>
      <c r="D33" s="5">
        <v>-53.000000000000007</v>
      </c>
      <c r="E33" s="6">
        <v>-59.999999999999993</v>
      </c>
      <c r="F33" s="24">
        <v>0</v>
      </c>
      <c r="G33" s="17">
        <f t="shared" si="0"/>
        <v>0.9589200149438134</v>
      </c>
      <c r="H33" s="6">
        <f t="shared" si="1"/>
        <v>-53.000000000000007</v>
      </c>
      <c r="I33" s="17">
        <f>G34*G35</f>
        <v>0.9656418369724975</v>
      </c>
      <c r="J33" s="13"/>
      <c r="K33" s="6">
        <f t="shared" si="2"/>
        <v>1194.6592488799167</v>
      </c>
      <c r="L33" s="13"/>
      <c r="M33" s="13"/>
      <c r="N33" s="13"/>
      <c r="O33" s="18">
        <f t="shared" si="3"/>
        <v>1.237166</v>
      </c>
      <c r="P33" s="18">
        <f t="shared" si="4"/>
        <v>1.1946592488799168</v>
      </c>
    </row>
    <row r="34" spans="2:16" s="4" customFormat="1" x14ac:dyDescent="0.35">
      <c r="B34" s="1">
        <v>2017</v>
      </c>
      <c r="C34" s="16">
        <v>1285.9390000000001</v>
      </c>
      <c r="D34" s="5">
        <v>-37</v>
      </c>
      <c r="E34" s="6">
        <v>-39</v>
      </c>
      <c r="F34" s="24">
        <v>0</v>
      </c>
      <c r="G34" s="17">
        <f t="shared" si="0"/>
        <v>0.96691577583633537</v>
      </c>
      <c r="H34" s="6">
        <f t="shared" si="1"/>
        <v>-43.999999999999986</v>
      </c>
      <c r="I34" s="17">
        <f>G35</f>
        <v>0.99868247173572489</v>
      </c>
      <c r="J34" s="13"/>
      <c r="K34" s="6">
        <f t="shared" si="2"/>
        <v>1284.2447390213665</v>
      </c>
      <c r="L34" s="13"/>
      <c r="M34" s="13"/>
      <c r="N34" s="13"/>
      <c r="O34" s="18">
        <f t="shared" si="3"/>
        <v>1.2859390000000002</v>
      </c>
      <c r="P34" s="18">
        <f t="shared" si="4"/>
        <v>1.2842447390213665</v>
      </c>
    </row>
    <row r="35" spans="2:16" s="4" customFormat="1" x14ac:dyDescent="0.35">
      <c r="B35" s="1">
        <v>2018</v>
      </c>
      <c r="C35" s="16">
        <v>1515.9940000000001</v>
      </c>
      <c r="D35" s="5">
        <v>0</v>
      </c>
      <c r="E35" s="6">
        <v>0</v>
      </c>
      <c r="F35" s="24">
        <v>0</v>
      </c>
      <c r="G35" s="17">
        <f t="shared" si="0"/>
        <v>0.99868247173572489</v>
      </c>
      <c r="H35" s="6">
        <f>D35+(E34-D34)+F35</f>
        <v>-2</v>
      </c>
      <c r="I35" s="17">
        <f>G36</f>
        <v>1</v>
      </c>
      <c r="J35" s="13"/>
      <c r="K35" s="6">
        <f t="shared" si="2"/>
        <v>1515.9940000000001</v>
      </c>
      <c r="L35" s="13"/>
      <c r="M35" s="13"/>
      <c r="N35" s="13"/>
      <c r="O35" s="18">
        <f t="shared" si="3"/>
        <v>1.5159940000000001</v>
      </c>
      <c r="P35" s="18">
        <f t="shared" si="4"/>
        <v>1.5159940000000001</v>
      </c>
    </row>
    <row r="36" spans="2:16" s="4" customFormat="1" x14ac:dyDescent="0.35">
      <c r="C36" s="13"/>
      <c r="D36" s="13"/>
      <c r="E36" s="13"/>
      <c r="F36" s="13"/>
      <c r="G36" s="13">
        <v>1</v>
      </c>
      <c r="H36" s="13"/>
      <c r="I36" s="13"/>
      <c r="J36" s="13"/>
      <c r="K36" s="13"/>
      <c r="L36" s="13"/>
      <c r="M36" s="13"/>
      <c r="N36" s="13"/>
      <c r="O36" s="13"/>
      <c r="P36" s="13"/>
    </row>
    <row r="37" spans="2:16" s="4" customFormat="1" x14ac:dyDescent="0.35">
      <c r="C37" s="13"/>
      <c r="D37" s="13"/>
      <c r="E37" s="13"/>
      <c r="F37" s="13"/>
      <c r="G37" s="13"/>
      <c r="H37" s="13"/>
      <c r="I37" s="13"/>
      <c r="J37" s="13"/>
      <c r="K37" s="13"/>
      <c r="L37" s="13"/>
      <c r="M37" s="13"/>
      <c r="N37" s="13"/>
      <c r="O37" s="13"/>
      <c r="P37" s="13"/>
    </row>
    <row r="38" spans="2:16" s="4" customFormat="1" x14ac:dyDescent="0.35">
      <c r="C38" s="13"/>
      <c r="D38" s="13"/>
      <c r="E38" s="13"/>
      <c r="F38" s="13"/>
      <c r="G38" s="13"/>
      <c r="H38" s="13"/>
      <c r="I38" s="13"/>
      <c r="J38" s="13"/>
      <c r="K38" s="13"/>
      <c r="L38" s="13"/>
      <c r="M38" s="13"/>
      <c r="N38" s="13"/>
      <c r="O38" s="13"/>
      <c r="P38" s="13"/>
    </row>
    <row r="39" spans="2:16" s="4" customFormat="1" x14ac:dyDescent="0.35">
      <c r="C39" s="13"/>
      <c r="D39" s="13"/>
      <c r="E39" s="13"/>
      <c r="F39" s="13"/>
      <c r="G39" s="13"/>
      <c r="H39" s="13"/>
      <c r="I39" s="13"/>
      <c r="J39" s="13"/>
      <c r="K39" s="13"/>
      <c r="L39" s="13"/>
      <c r="M39" s="13"/>
      <c r="N39" s="13"/>
      <c r="O39" s="13"/>
      <c r="P39" s="13"/>
    </row>
    <row r="40" spans="2:16" s="4" customFormat="1" x14ac:dyDescent="0.35">
      <c r="C40" s="13"/>
      <c r="D40" s="13"/>
      <c r="E40" s="13"/>
      <c r="F40" s="13"/>
      <c r="G40" s="13"/>
      <c r="H40" s="13"/>
      <c r="I40" s="13"/>
      <c r="J40" s="13"/>
      <c r="K40" s="13"/>
      <c r="L40" s="13"/>
      <c r="M40" s="13"/>
      <c r="N40" s="13"/>
      <c r="O40" s="13"/>
      <c r="P40" s="13"/>
    </row>
    <row r="41" spans="2:16" s="4" customFormat="1" x14ac:dyDescent="0.35">
      <c r="C41" s="13"/>
      <c r="D41" s="13"/>
      <c r="E41" s="13"/>
      <c r="F41" s="13"/>
      <c r="G41" s="13"/>
      <c r="H41" s="13"/>
      <c r="I41" s="13"/>
      <c r="J41" s="13"/>
      <c r="K41" s="13"/>
      <c r="L41" s="13"/>
      <c r="M41" s="13"/>
      <c r="N41" s="13"/>
      <c r="O41" s="13"/>
      <c r="P41" s="13"/>
    </row>
    <row r="42" spans="2:16" s="4" customFormat="1" x14ac:dyDescent="0.35">
      <c r="C42" s="13"/>
      <c r="D42" s="13"/>
      <c r="E42" s="13"/>
      <c r="F42" s="13"/>
      <c r="G42" s="13"/>
      <c r="H42" s="13"/>
      <c r="I42" s="13"/>
      <c r="J42" s="13"/>
      <c r="K42" s="13"/>
      <c r="L42" s="13"/>
      <c r="M42" s="13"/>
      <c r="N42" s="13"/>
      <c r="O42" s="13"/>
      <c r="P42" s="13"/>
    </row>
    <row r="43" spans="2:16" s="4" customFormat="1" x14ac:dyDescent="0.35">
      <c r="C43" s="13"/>
      <c r="D43" s="13"/>
      <c r="E43" s="13"/>
      <c r="F43" s="13"/>
      <c r="G43" s="13"/>
      <c r="H43" s="13"/>
      <c r="I43" s="13"/>
      <c r="J43" s="13"/>
      <c r="K43" s="13"/>
      <c r="L43" s="13"/>
      <c r="M43" s="13"/>
      <c r="N43" s="13"/>
      <c r="O43" s="13"/>
      <c r="P43" s="13"/>
    </row>
    <row r="44" spans="2:16" s="4" customFormat="1" x14ac:dyDescent="0.35">
      <c r="C44" s="13" t="s">
        <v>21</v>
      </c>
      <c r="D44" s="13"/>
      <c r="E44" s="13"/>
      <c r="F44" s="13"/>
      <c r="G44" s="13"/>
      <c r="H44" s="13"/>
      <c r="I44" s="13"/>
      <c r="J44" s="13"/>
      <c r="K44" s="13"/>
      <c r="L44" s="13"/>
      <c r="M44" s="13"/>
      <c r="N44" s="13"/>
      <c r="O44" s="13"/>
      <c r="P44" s="13"/>
    </row>
    <row r="45" spans="2:16" s="4" customFormat="1" x14ac:dyDescent="0.35">
      <c r="C45" s="13" t="s">
        <v>13</v>
      </c>
      <c r="D45" s="13"/>
      <c r="E45" s="13"/>
      <c r="F45" s="13"/>
      <c r="G45" s="13"/>
      <c r="H45" s="13"/>
      <c r="I45" s="13"/>
      <c r="J45" s="13"/>
      <c r="K45" s="13"/>
      <c r="L45" s="13"/>
      <c r="M45" s="13"/>
      <c r="N45" s="13"/>
      <c r="O45" s="13"/>
      <c r="P45" s="13"/>
    </row>
    <row r="46" spans="2:16" s="4" customFormat="1" x14ac:dyDescent="0.35">
      <c r="C46" s="13" t="s">
        <v>14</v>
      </c>
      <c r="D46" s="13"/>
      <c r="E46" s="13"/>
      <c r="F46" s="13"/>
      <c r="G46" s="13"/>
      <c r="H46" s="13"/>
      <c r="I46" s="13"/>
      <c r="J46" s="13"/>
      <c r="K46" s="13"/>
      <c r="L46" s="13"/>
      <c r="M46" s="13"/>
      <c r="N46" s="13"/>
      <c r="O46" s="13"/>
      <c r="P46" s="13"/>
    </row>
    <row r="47" spans="2:16" s="4" customFormat="1" x14ac:dyDescent="0.35">
      <c r="C47" s="13" t="s">
        <v>15</v>
      </c>
      <c r="D47" s="13"/>
      <c r="E47" s="13"/>
      <c r="F47" s="13"/>
      <c r="G47" s="13"/>
      <c r="H47" s="13"/>
      <c r="I47" s="13"/>
      <c r="J47" s="13"/>
      <c r="K47" s="13"/>
      <c r="L47" s="13"/>
      <c r="M47" s="13"/>
      <c r="N47" s="13"/>
      <c r="O47" s="13"/>
      <c r="P47" s="13"/>
    </row>
    <row r="48" spans="2:16" s="4" customFormat="1" x14ac:dyDescent="0.35">
      <c r="C48" s="13"/>
      <c r="D48" s="13"/>
      <c r="E48" s="13"/>
      <c r="F48" s="13"/>
      <c r="G48" s="13"/>
      <c r="H48" s="13"/>
      <c r="I48" s="13"/>
      <c r="J48" s="13"/>
      <c r="K48" s="13"/>
      <c r="L48" s="13"/>
      <c r="M48" s="13"/>
      <c r="N48" s="13"/>
      <c r="O48" s="13"/>
      <c r="P48" s="13"/>
    </row>
    <row r="49" spans="3:16" s="4" customFormat="1" x14ac:dyDescent="0.35">
      <c r="C49" s="13"/>
      <c r="D49" s="13"/>
      <c r="E49" s="13"/>
      <c r="F49" s="13"/>
      <c r="G49" s="13"/>
      <c r="H49" s="13"/>
      <c r="I49" s="13"/>
      <c r="J49" s="13"/>
      <c r="K49" s="13"/>
      <c r="L49" s="13"/>
      <c r="M49" s="13"/>
      <c r="N49" s="13"/>
      <c r="O49" s="13"/>
      <c r="P49" s="13"/>
    </row>
    <row r="50" spans="3:16" s="4" customFormat="1" x14ac:dyDescent="0.35">
      <c r="C50" s="13"/>
      <c r="D50" s="13"/>
      <c r="E50" s="13"/>
      <c r="F50" s="13"/>
      <c r="G50" s="13"/>
      <c r="H50" s="13"/>
      <c r="I50" s="13"/>
      <c r="J50" s="13"/>
      <c r="K50" s="13"/>
      <c r="L50" s="13"/>
      <c r="M50" s="13"/>
      <c r="N50" s="13"/>
      <c r="O50" s="13"/>
      <c r="P50" s="13"/>
    </row>
    <row r="51" spans="3:16" s="4" customFormat="1" x14ac:dyDescent="0.35">
      <c r="C51" s="13"/>
      <c r="D51" s="13"/>
      <c r="E51" s="13"/>
      <c r="F51" s="13"/>
      <c r="G51" s="13"/>
      <c r="H51" s="13"/>
      <c r="I51" s="13"/>
      <c r="J51" s="13"/>
      <c r="K51" s="13"/>
      <c r="L51" s="13"/>
      <c r="M51" s="13"/>
      <c r="N51" s="13"/>
      <c r="O51" s="13"/>
      <c r="P51" s="13"/>
    </row>
    <row r="52" spans="3:16" s="4" customFormat="1" x14ac:dyDescent="0.35">
      <c r="C52" s="13"/>
      <c r="D52" s="13"/>
      <c r="E52" s="13"/>
      <c r="F52" s="13"/>
      <c r="G52" s="13"/>
      <c r="H52" s="13"/>
      <c r="I52" s="13"/>
      <c r="J52" s="13"/>
      <c r="K52" s="13"/>
      <c r="L52" s="13"/>
      <c r="M52" s="13"/>
      <c r="N52" s="13"/>
      <c r="O52" s="13"/>
      <c r="P52" s="13"/>
    </row>
    <row r="53" spans="3:16" s="4" customFormat="1" x14ac:dyDescent="0.35">
      <c r="C53" s="13"/>
      <c r="D53" s="13"/>
      <c r="E53" s="13"/>
      <c r="F53" s="13"/>
      <c r="G53" s="13"/>
      <c r="H53" s="13"/>
      <c r="I53" s="13"/>
      <c r="J53" s="13"/>
      <c r="K53" s="13"/>
      <c r="L53" s="13"/>
      <c r="M53" s="13"/>
      <c r="N53" s="13"/>
      <c r="O53" s="13"/>
      <c r="P53" s="13"/>
    </row>
    <row r="54" spans="3:16" s="4" customFormat="1" x14ac:dyDescent="0.35">
      <c r="C54" s="13"/>
      <c r="D54" s="13"/>
      <c r="E54" s="13"/>
      <c r="F54" s="13"/>
      <c r="G54" s="13"/>
      <c r="H54" s="13"/>
      <c r="I54" s="13"/>
      <c r="J54" s="13"/>
      <c r="K54" s="13"/>
      <c r="L54" s="13"/>
      <c r="M54" s="13"/>
      <c r="N54" s="13"/>
      <c r="O54" s="13"/>
      <c r="P54" s="13"/>
    </row>
    <row r="55" spans="3:16" s="4" customFormat="1" x14ac:dyDescent="0.35">
      <c r="C55" s="13"/>
      <c r="D55" s="13"/>
      <c r="E55" s="13"/>
      <c r="F55" s="13"/>
      <c r="G55" s="13"/>
      <c r="H55" s="13"/>
      <c r="I55" s="13"/>
      <c r="J55" s="13"/>
      <c r="K55" s="13"/>
      <c r="L55" s="13"/>
      <c r="M55" s="13"/>
      <c r="N55" s="13"/>
      <c r="O55" s="13"/>
      <c r="P55" s="13"/>
    </row>
    <row r="56" spans="3:16" s="4" customFormat="1" x14ac:dyDescent="0.35">
      <c r="C56" s="13"/>
      <c r="D56" s="13"/>
      <c r="E56" s="13"/>
      <c r="F56" s="13"/>
      <c r="G56" s="13"/>
      <c r="H56" s="13"/>
      <c r="I56" s="13"/>
      <c r="J56" s="13"/>
      <c r="K56" s="13"/>
      <c r="L56" s="13"/>
      <c r="M56" s="13"/>
      <c r="N56" s="13"/>
      <c r="O56" s="13"/>
      <c r="P56" s="13"/>
    </row>
    <row r="57" spans="3:16" s="4" customFormat="1" x14ac:dyDescent="0.35">
      <c r="C57" s="13"/>
      <c r="D57" s="13"/>
      <c r="E57" s="13"/>
      <c r="F57" s="13"/>
      <c r="G57" s="13"/>
      <c r="H57" s="13"/>
      <c r="I57" s="13"/>
      <c r="J57" s="13"/>
      <c r="K57" s="13"/>
      <c r="L57" s="13"/>
      <c r="M57" s="13"/>
      <c r="N57" s="13"/>
      <c r="O57" s="13"/>
      <c r="P57" s="13"/>
    </row>
    <row r="58" spans="3:16" s="4" customFormat="1" x14ac:dyDescent="0.35">
      <c r="C58" s="13"/>
      <c r="D58" s="13"/>
      <c r="E58" s="13"/>
      <c r="F58" s="13"/>
      <c r="G58" s="13"/>
      <c r="H58" s="13"/>
      <c r="I58" s="13"/>
      <c r="J58" s="13"/>
      <c r="K58" s="13"/>
      <c r="L58" s="13"/>
      <c r="M58" s="13"/>
      <c r="N58" s="13"/>
      <c r="O58" s="13"/>
      <c r="P58" s="13"/>
    </row>
    <row r="59" spans="3:16" s="4" customFormat="1" x14ac:dyDescent="0.35">
      <c r="C59" s="13"/>
      <c r="D59" s="13"/>
      <c r="E59" s="13"/>
      <c r="F59" s="13"/>
      <c r="G59" s="13"/>
      <c r="H59" s="13"/>
      <c r="I59" s="13"/>
      <c r="J59" s="13"/>
      <c r="K59" s="13"/>
      <c r="L59" s="13"/>
      <c r="M59" s="13"/>
      <c r="N59" s="13"/>
      <c r="O59" s="13"/>
      <c r="P59" s="13"/>
    </row>
    <row r="60" spans="3:16" s="4" customFormat="1" x14ac:dyDescent="0.35">
      <c r="C60" s="13"/>
      <c r="D60" s="13"/>
      <c r="E60" s="13"/>
      <c r="F60" s="13"/>
      <c r="G60" s="13"/>
      <c r="H60" s="13"/>
      <c r="I60" s="13"/>
      <c r="J60" s="13"/>
      <c r="K60" s="13"/>
      <c r="L60" s="13"/>
      <c r="M60" s="13"/>
      <c r="N60" s="13"/>
      <c r="O60" s="13"/>
      <c r="P60" s="13"/>
    </row>
    <row r="61" spans="3:16" s="4" customFormat="1" x14ac:dyDescent="0.35">
      <c r="C61" s="13"/>
      <c r="D61" s="13"/>
      <c r="E61" s="13"/>
      <c r="F61" s="13"/>
      <c r="G61" s="13"/>
      <c r="H61" s="13"/>
      <c r="I61" s="13"/>
      <c r="J61" s="13"/>
      <c r="K61" s="13"/>
      <c r="L61" s="13"/>
      <c r="M61" s="13"/>
      <c r="N61" s="13"/>
      <c r="O61" s="13"/>
      <c r="P61" s="13"/>
    </row>
    <row r="62" spans="3:16" s="4" customFormat="1" x14ac:dyDescent="0.35">
      <c r="C62" s="13"/>
      <c r="D62" s="13"/>
      <c r="E62" s="13"/>
      <c r="F62" s="13"/>
      <c r="G62" s="13"/>
      <c r="H62" s="13"/>
      <c r="I62" s="13"/>
      <c r="J62" s="13"/>
      <c r="K62" s="13"/>
      <c r="L62" s="13"/>
      <c r="M62" s="13"/>
      <c r="N62" s="13"/>
      <c r="O62" s="13"/>
      <c r="P62" s="13"/>
    </row>
    <row r="63" spans="3:16" s="4" customFormat="1" x14ac:dyDescent="0.35">
      <c r="C63" s="13"/>
      <c r="D63" s="13"/>
      <c r="E63" s="13"/>
      <c r="F63" s="13"/>
      <c r="G63" s="13"/>
      <c r="H63" s="13"/>
      <c r="I63" s="13"/>
      <c r="J63" s="13"/>
      <c r="K63" s="13"/>
      <c r="L63" s="13"/>
      <c r="M63" s="13"/>
      <c r="N63" s="13"/>
      <c r="O63" s="13"/>
      <c r="P63" s="13"/>
    </row>
    <row r="64" spans="3:16" s="4" customFormat="1" x14ac:dyDescent="0.35">
      <c r="C64" s="13"/>
      <c r="D64" s="13"/>
      <c r="E64" s="13"/>
      <c r="F64" s="13"/>
      <c r="G64" s="13"/>
      <c r="H64" s="13"/>
      <c r="I64" s="13"/>
      <c r="J64" s="13"/>
      <c r="K64" s="13"/>
      <c r="L64" s="13"/>
      <c r="M64" s="13"/>
      <c r="N64" s="13"/>
      <c r="O64" s="13"/>
      <c r="P64" s="13"/>
    </row>
    <row r="65" spans="3:16" s="4" customFormat="1" x14ac:dyDescent="0.35">
      <c r="C65" s="13"/>
      <c r="D65" s="13"/>
      <c r="E65" s="13"/>
      <c r="F65" s="13"/>
      <c r="G65" s="13"/>
      <c r="H65" s="13"/>
      <c r="I65" s="13"/>
      <c r="J65" s="13"/>
      <c r="K65" s="13"/>
      <c r="L65" s="13"/>
      <c r="M65" s="13"/>
      <c r="N65" s="13"/>
      <c r="O65" s="13"/>
      <c r="P65" s="13"/>
    </row>
    <row r="66" spans="3:16" s="4" customFormat="1" x14ac:dyDescent="0.35">
      <c r="C66" s="13"/>
      <c r="D66" s="13"/>
      <c r="E66" s="13"/>
      <c r="F66" s="13"/>
      <c r="G66" s="13"/>
      <c r="H66" s="13"/>
      <c r="I66" s="13"/>
      <c r="J66" s="13"/>
      <c r="K66" s="13"/>
      <c r="L66" s="13"/>
      <c r="M66" s="13"/>
      <c r="N66" s="13"/>
      <c r="O66" s="13"/>
      <c r="P66" s="13"/>
    </row>
    <row r="67" spans="3:16" s="4" customFormat="1" x14ac:dyDescent="0.35">
      <c r="C67" s="13"/>
      <c r="D67" s="13"/>
      <c r="E67" s="13"/>
      <c r="F67" s="13"/>
      <c r="G67" s="13"/>
      <c r="H67" s="13"/>
      <c r="I67" s="13"/>
      <c r="J67" s="13"/>
      <c r="K67" s="13"/>
      <c r="L67" s="13"/>
      <c r="M67" s="13"/>
      <c r="N67" s="13"/>
      <c r="O67" s="13"/>
      <c r="P67" s="13"/>
    </row>
    <row r="68" spans="3:16" s="4" customFormat="1" x14ac:dyDescent="0.35">
      <c r="C68" s="13"/>
      <c r="D68" s="13"/>
      <c r="E68" s="13"/>
      <c r="F68" s="13"/>
      <c r="G68" s="13"/>
      <c r="H68" s="13"/>
      <c r="I68" s="13"/>
      <c r="J68" s="13"/>
      <c r="K68" s="13"/>
      <c r="L68" s="13"/>
      <c r="M68" s="13"/>
      <c r="N68" s="13"/>
      <c r="O68" s="13"/>
      <c r="P68" s="13"/>
    </row>
    <row r="69" spans="3:16" s="4" customFormat="1" x14ac:dyDescent="0.35">
      <c r="C69" s="13"/>
      <c r="D69" s="13"/>
      <c r="E69" s="13"/>
      <c r="F69" s="13"/>
      <c r="G69" s="13"/>
      <c r="H69" s="13"/>
      <c r="I69" s="13"/>
      <c r="J69" s="13"/>
      <c r="K69" s="13"/>
      <c r="L69" s="13"/>
      <c r="M69" s="13"/>
      <c r="N69" s="13"/>
      <c r="O69" s="13"/>
      <c r="P69" s="13"/>
    </row>
    <row r="70" spans="3:16" s="4" customFormat="1" x14ac:dyDescent="0.35">
      <c r="C70" s="13"/>
      <c r="D70" s="13"/>
      <c r="E70" s="13"/>
      <c r="F70" s="13"/>
      <c r="G70" s="13"/>
      <c r="H70" s="13"/>
      <c r="I70" s="13"/>
      <c r="J70" s="13"/>
      <c r="K70" s="13"/>
      <c r="L70" s="13"/>
      <c r="M70" s="13"/>
      <c r="N70" s="13"/>
      <c r="O70" s="13"/>
      <c r="P70" s="13"/>
    </row>
    <row r="71" spans="3:16" s="4" customFormat="1" x14ac:dyDescent="0.35">
      <c r="C71" s="13"/>
      <c r="D71" s="13"/>
      <c r="E71" s="13"/>
      <c r="F71" s="13"/>
      <c r="G71" s="13"/>
      <c r="H71" s="13"/>
      <c r="I71" s="13"/>
      <c r="J71" s="13"/>
      <c r="K71" s="13"/>
      <c r="L71" s="13"/>
      <c r="M71" s="13"/>
      <c r="N71" s="13"/>
      <c r="O71" s="13"/>
      <c r="P71" s="13"/>
    </row>
    <row r="72" spans="3:16" s="4" customFormat="1" x14ac:dyDescent="0.35">
      <c r="C72" s="13"/>
      <c r="D72" s="13"/>
      <c r="E72" s="13"/>
      <c r="F72" s="13"/>
      <c r="G72" s="13"/>
      <c r="H72" s="13"/>
      <c r="I72" s="13"/>
      <c r="J72" s="13"/>
      <c r="K72" s="13"/>
      <c r="L72" s="13"/>
      <c r="M72" s="13"/>
      <c r="N72" s="13"/>
      <c r="O72" s="13"/>
      <c r="P72" s="13"/>
    </row>
    <row r="73" spans="3:16" s="4" customFormat="1" x14ac:dyDescent="0.35">
      <c r="C73" s="13"/>
      <c r="D73" s="13"/>
      <c r="E73" s="13"/>
      <c r="F73" s="13"/>
      <c r="G73" s="13"/>
      <c r="H73" s="13"/>
      <c r="I73" s="13"/>
      <c r="J73" s="13"/>
      <c r="K73" s="13"/>
      <c r="L73" s="13"/>
      <c r="M73" s="13"/>
      <c r="N73" s="13"/>
      <c r="O73" s="13"/>
      <c r="P73" s="13"/>
    </row>
    <row r="74" spans="3:16" s="4" customFormat="1" x14ac:dyDescent="0.35">
      <c r="C74" s="13"/>
      <c r="D74" s="13"/>
      <c r="E74" s="13"/>
      <c r="F74" s="13"/>
      <c r="G74" s="13"/>
      <c r="H74" s="13"/>
      <c r="I74" s="13"/>
      <c r="J74" s="13"/>
      <c r="K74" s="13"/>
      <c r="L74" s="13"/>
      <c r="M74" s="13"/>
      <c r="N74" s="13"/>
      <c r="O74" s="13"/>
      <c r="P74" s="13"/>
    </row>
    <row r="75" spans="3:16" s="4" customFormat="1" x14ac:dyDescent="0.35">
      <c r="C75" s="13"/>
      <c r="D75" s="13"/>
      <c r="E75" s="13"/>
      <c r="F75" s="13"/>
      <c r="G75" s="13"/>
      <c r="H75" s="13"/>
      <c r="I75" s="13"/>
      <c r="J75" s="13"/>
      <c r="K75" s="13"/>
      <c r="L75" s="13"/>
      <c r="M75" s="13"/>
      <c r="N75" s="13"/>
      <c r="O75" s="13"/>
      <c r="P75" s="13"/>
    </row>
    <row r="76" spans="3:16" s="4" customFormat="1" x14ac:dyDescent="0.35">
      <c r="C76" s="13"/>
      <c r="D76" s="13"/>
      <c r="E76" s="13"/>
      <c r="F76" s="13"/>
      <c r="G76" s="13"/>
      <c r="H76" s="13"/>
      <c r="I76" s="13"/>
      <c r="J76" s="13"/>
      <c r="K76" s="13"/>
      <c r="L76" s="13"/>
      <c r="M76" s="13"/>
      <c r="N76" s="13"/>
      <c r="O76" s="13"/>
      <c r="P76" s="13"/>
    </row>
    <row r="77" spans="3:16" s="4" customFormat="1" x14ac:dyDescent="0.35">
      <c r="C77" s="13"/>
      <c r="D77" s="13"/>
      <c r="E77" s="13"/>
      <c r="F77" s="13"/>
      <c r="G77" s="13"/>
      <c r="H77" s="13"/>
      <c r="I77" s="13"/>
      <c r="J77" s="13"/>
      <c r="K77" s="13"/>
      <c r="L77" s="13"/>
      <c r="M77" s="13"/>
      <c r="N77" s="13"/>
      <c r="O77" s="13"/>
      <c r="P77" s="13"/>
    </row>
    <row r="78" spans="3:16" s="4" customFormat="1" x14ac:dyDescent="0.35">
      <c r="C78" s="13"/>
      <c r="D78" s="13"/>
      <c r="E78" s="13"/>
      <c r="F78" s="13"/>
      <c r="G78" s="13"/>
      <c r="H78" s="13"/>
      <c r="I78" s="13"/>
      <c r="J78" s="13"/>
      <c r="K78" s="13"/>
      <c r="L78" s="13"/>
      <c r="M78" s="13"/>
      <c r="N78" s="13"/>
      <c r="O78" s="13"/>
      <c r="P78" s="13"/>
    </row>
    <row r="79" spans="3:16" s="4" customFormat="1" x14ac:dyDescent="0.35">
      <c r="C79" s="13"/>
      <c r="D79" s="13"/>
      <c r="E79" s="13"/>
      <c r="F79" s="13"/>
      <c r="G79" s="13"/>
      <c r="H79" s="13"/>
      <c r="I79" s="13"/>
      <c r="J79" s="13"/>
      <c r="K79" s="13"/>
      <c r="L79" s="13"/>
      <c r="M79" s="13"/>
      <c r="N79" s="13"/>
      <c r="O79" s="13"/>
      <c r="P79" s="13"/>
    </row>
    <row r="80" spans="3:16" s="4" customFormat="1" x14ac:dyDescent="0.35">
      <c r="C80" s="13"/>
      <c r="D80" s="13"/>
      <c r="E80" s="13"/>
      <c r="F80" s="13"/>
      <c r="G80" s="13"/>
      <c r="H80" s="13"/>
      <c r="I80" s="13"/>
      <c r="J80" s="13"/>
      <c r="K80" s="13"/>
      <c r="L80" s="13"/>
      <c r="M80" s="13"/>
      <c r="N80" s="13"/>
      <c r="O80" s="13"/>
      <c r="P80" s="13"/>
    </row>
    <row r="81" spans="3:16" s="4" customFormat="1" x14ac:dyDescent="0.35">
      <c r="C81" s="13"/>
      <c r="D81" s="13"/>
      <c r="E81" s="13"/>
      <c r="F81" s="13"/>
      <c r="G81" s="13"/>
      <c r="H81" s="13"/>
      <c r="I81" s="13"/>
      <c r="J81" s="13"/>
      <c r="K81" s="13"/>
      <c r="L81" s="13"/>
      <c r="M81" s="13"/>
      <c r="N81" s="13"/>
      <c r="O81" s="13"/>
      <c r="P81" s="13"/>
    </row>
    <row r="82" spans="3:16" s="4" customFormat="1" x14ac:dyDescent="0.35">
      <c r="C82" s="13"/>
      <c r="D82" s="13"/>
      <c r="E82" s="13"/>
      <c r="F82" s="13"/>
      <c r="G82" s="13"/>
      <c r="H82" s="13"/>
      <c r="I82" s="13"/>
      <c r="J82" s="13"/>
      <c r="K82" s="13"/>
      <c r="L82" s="13"/>
      <c r="M82" s="13"/>
      <c r="N82" s="13"/>
      <c r="O82" s="13"/>
      <c r="P82" s="13"/>
    </row>
    <row r="83" spans="3:16" s="4" customFormat="1" x14ac:dyDescent="0.35">
      <c r="C83" s="13"/>
      <c r="D83" s="13"/>
      <c r="E83" s="13"/>
      <c r="F83" s="13"/>
      <c r="G83" s="13"/>
      <c r="H83" s="13"/>
      <c r="I83" s="13"/>
      <c r="J83" s="13"/>
      <c r="K83" s="13"/>
      <c r="L83" s="13"/>
      <c r="M83" s="13"/>
      <c r="N83" s="13"/>
      <c r="O83" s="13"/>
      <c r="P83" s="13"/>
    </row>
    <row r="84" spans="3:16" s="4" customFormat="1" x14ac:dyDescent="0.35">
      <c r="C84" s="13"/>
      <c r="D84" s="13"/>
      <c r="E84" s="13"/>
      <c r="F84" s="13"/>
      <c r="G84" s="13"/>
      <c r="H84" s="13"/>
      <c r="I84" s="13"/>
      <c r="J84" s="13"/>
      <c r="K84" s="13"/>
      <c r="L84" s="13"/>
      <c r="M84" s="13"/>
      <c r="N84" s="13"/>
      <c r="O84" s="13"/>
      <c r="P84" s="13"/>
    </row>
    <row r="85" spans="3:16" s="4" customFormat="1" x14ac:dyDescent="0.35">
      <c r="C85" s="13"/>
      <c r="D85" s="13"/>
      <c r="E85" s="13"/>
      <c r="F85" s="13"/>
      <c r="G85" s="13"/>
      <c r="H85" s="13"/>
      <c r="I85" s="13"/>
      <c r="J85" s="13"/>
      <c r="K85" s="13"/>
      <c r="L85" s="13"/>
      <c r="M85" s="13"/>
      <c r="N85" s="13"/>
      <c r="O85" s="13"/>
      <c r="P85" s="13"/>
    </row>
    <row r="86" spans="3:16" s="4" customFormat="1" x14ac:dyDescent="0.35">
      <c r="C86" s="13"/>
      <c r="D86" s="13"/>
      <c r="E86" s="13"/>
      <c r="F86" s="13"/>
      <c r="G86" s="13"/>
      <c r="H86" s="13"/>
      <c r="I86" s="13"/>
      <c r="J86" s="13"/>
      <c r="K86" s="13"/>
      <c r="L86" s="13"/>
      <c r="M86" s="13"/>
      <c r="N86" s="13"/>
      <c r="O86" s="13"/>
      <c r="P86" s="13"/>
    </row>
    <row r="87" spans="3:16" s="4" customFormat="1" x14ac:dyDescent="0.35">
      <c r="C87" s="13"/>
      <c r="D87" s="13"/>
      <c r="E87" s="13"/>
      <c r="F87" s="13"/>
      <c r="G87" s="13"/>
      <c r="H87" s="13"/>
      <c r="I87" s="13"/>
      <c r="J87" s="13"/>
      <c r="K87" s="13"/>
      <c r="L87" s="13"/>
      <c r="M87" s="13"/>
      <c r="N87" s="13"/>
      <c r="O87" s="13"/>
      <c r="P87" s="13"/>
    </row>
    <row r="88" spans="3:16" s="4" customFormat="1" x14ac:dyDescent="0.35">
      <c r="C88" s="13"/>
      <c r="D88" s="13"/>
      <c r="E88" s="13"/>
      <c r="F88" s="13"/>
      <c r="G88" s="13"/>
      <c r="H88" s="13"/>
      <c r="I88" s="13"/>
      <c r="J88" s="13"/>
      <c r="K88" s="13"/>
      <c r="L88" s="13"/>
      <c r="M88" s="13"/>
      <c r="N88" s="13"/>
      <c r="O88" s="13"/>
      <c r="P88" s="13"/>
    </row>
    <row r="89" spans="3:16" s="4" customFormat="1" x14ac:dyDescent="0.35">
      <c r="C89" s="13"/>
      <c r="D89" s="13"/>
      <c r="E89" s="13"/>
      <c r="F89" s="13"/>
      <c r="G89" s="13"/>
      <c r="H89" s="13"/>
      <c r="I89" s="13"/>
      <c r="J89" s="13"/>
      <c r="K89" s="13"/>
      <c r="L89" s="13"/>
      <c r="M89" s="13"/>
      <c r="N89" s="13"/>
      <c r="O89" s="13"/>
      <c r="P89" s="13"/>
    </row>
    <row r="90" spans="3:16" s="4" customFormat="1" x14ac:dyDescent="0.35">
      <c r="C90" s="13"/>
      <c r="D90" s="13"/>
      <c r="E90" s="13"/>
      <c r="F90" s="13"/>
      <c r="G90" s="13"/>
      <c r="H90" s="13"/>
      <c r="I90" s="13"/>
      <c r="J90" s="13"/>
      <c r="K90" s="13"/>
      <c r="L90" s="13"/>
      <c r="M90" s="13"/>
      <c r="N90" s="13"/>
      <c r="O90" s="13"/>
      <c r="P90" s="13"/>
    </row>
    <row r="91" spans="3:16" s="4" customFormat="1" x14ac:dyDescent="0.35">
      <c r="C91" s="13"/>
      <c r="D91" s="13"/>
      <c r="E91" s="13"/>
      <c r="F91" s="13"/>
      <c r="G91" s="13"/>
      <c r="H91" s="13"/>
      <c r="I91" s="13"/>
      <c r="J91" s="13"/>
      <c r="K91" s="13"/>
      <c r="L91" s="13"/>
      <c r="M91" s="13"/>
      <c r="N91" s="13"/>
      <c r="O91" s="13"/>
      <c r="P91" s="13"/>
    </row>
    <row r="92" spans="3:16" s="4" customFormat="1" x14ac:dyDescent="0.35">
      <c r="C92" s="13"/>
      <c r="D92" s="13"/>
      <c r="E92" s="13"/>
      <c r="F92" s="13"/>
      <c r="G92" s="13"/>
      <c r="H92" s="13"/>
      <c r="I92" s="13"/>
      <c r="J92" s="13"/>
      <c r="K92" s="13"/>
      <c r="L92" s="13"/>
      <c r="M92" s="13"/>
      <c r="N92" s="13"/>
      <c r="O92" s="13"/>
      <c r="P92" s="13"/>
    </row>
    <row r="93" spans="3:16" s="4" customFormat="1" x14ac:dyDescent="0.35">
      <c r="C93" s="13"/>
      <c r="D93" s="13"/>
      <c r="E93" s="13"/>
      <c r="F93" s="13"/>
      <c r="G93" s="13"/>
      <c r="H93" s="13"/>
      <c r="I93" s="13"/>
      <c r="J93" s="13"/>
      <c r="K93" s="13"/>
      <c r="L93" s="13"/>
      <c r="M93" s="13"/>
      <c r="N93" s="13"/>
      <c r="O93" s="13"/>
      <c r="P93" s="13"/>
    </row>
    <row r="94" spans="3:16" s="4" customFormat="1" x14ac:dyDescent="0.35">
      <c r="C94" s="13"/>
      <c r="D94" s="13"/>
      <c r="E94" s="13"/>
      <c r="F94" s="13"/>
      <c r="G94" s="13"/>
      <c r="H94" s="13"/>
      <c r="I94" s="13"/>
      <c r="J94" s="13"/>
      <c r="K94" s="13"/>
      <c r="L94" s="13"/>
      <c r="M94" s="13"/>
      <c r="N94" s="13"/>
      <c r="O94" s="13"/>
      <c r="P94" s="13"/>
    </row>
    <row r="95" spans="3:16" s="4" customFormat="1" x14ac:dyDescent="0.35">
      <c r="C95" s="13"/>
      <c r="D95" s="13"/>
      <c r="E95" s="13"/>
      <c r="F95" s="13"/>
      <c r="G95" s="13"/>
      <c r="H95" s="13"/>
      <c r="I95" s="13"/>
      <c r="J95" s="13"/>
      <c r="K95" s="13"/>
      <c r="L95" s="13"/>
      <c r="M95" s="13"/>
      <c r="N95" s="13"/>
      <c r="O95" s="13"/>
      <c r="P95" s="13"/>
    </row>
    <row r="96" spans="3:16" s="4" customFormat="1" x14ac:dyDescent="0.35">
      <c r="C96" s="13"/>
      <c r="D96" s="13"/>
      <c r="E96" s="13"/>
      <c r="F96" s="13"/>
      <c r="G96" s="13"/>
      <c r="H96" s="13"/>
      <c r="I96" s="13"/>
      <c r="J96" s="13"/>
      <c r="K96" s="13"/>
      <c r="L96" s="13"/>
      <c r="M96" s="13"/>
      <c r="N96" s="13"/>
      <c r="O96" s="13"/>
      <c r="P96" s="13"/>
    </row>
    <row r="97" spans="3:16" s="4" customFormat="1" x14ac:dyDescent="0.35">
      <c r="C97" s="13"/>
      <c r="D97" s="13"/>
      <c r="E97" s="13"/>
      <c r="F97" s="13"/>
      <c r="G97" s="13"/>
      <c r="H97" s="13"/>
      <c r="I97" s="13"/>
      <c r="J97" s="13"/>
      <c r="K97" s="13"/>
      <c r="L97" s="13"/>
      <c r="M97" s="13"/>
      <c r="N97" s="13"/>
      <c r="O97" s="13"/>
      <c r="P97" s="13"/>
    </row>
    <row r="98" spans="3:16" s="4" customFormat="1" x14ac:dyDescent="0.35">
      <c r="C98" s="13"/>
      <c r="D98" s="13"/>
      <c r="E98" s="13"/>
      <c r="F98" s="13"/>
      <c r="G98" s="13"/>
      <c r="H98" s="13"/>
      <c r="I98" s="13"/>
      <c r="J98" s="13"/>
      <c r="K98" s="13"/>
      <c r="L98" s="13"/>
      <c r="M98" s="13"/>
      <c r="N98" s="13"/>
      <c r="O98" s="13"/>
      <c r="P98" s="13"/>
    </row>
    <row r="99" spans="3:16" s="4" customFormat="1" x14ac:dyDescent="0.35">
      <c r="C99" s="13"/>
      <c r="D99" s="13"/>
      <c r="E99" s="13"/>
      <c r="F99" s="13"/>
      <c r="G99" s="13"/>
      <c r="H99" s="13"/>
      <c r="I99" s="13"/>
      <c r="J99" s="13"/>
      <c r="K99" s="13"/>
      <c r="L99" s="13"/>
      <c r="M99" s="13"/>
      <c r="N99" s="13"/>
      <c r="O99" s="13"/>
      <c r="P99" s="13"/>
    </row>
    <row r="100" spans="3:16" s="4" customFormat="1" x14ac:dyDescent="0.35">
      <c r="C100" s="13"/>
      <c r="D100" s="13"/>
      <c r="E100" s="13"/>
      <c r="F100" s="13"/>
      <c r="G100" s="13"/>
      <c r="H100" s="13"/>
      <c r="I100" s="13"/>
      <c r="J100" s="13"/>
      <c r="K100" s="13"/>
      <c r="L100" s="13"/>
      <c r="M100" s="13"/>
      <c r="N100" s="13"/>
      <c r="O100" s="13"/>
      <c r="P100" s="13"/>
    </row>
    <row r="101" spans="3:16" s="4" customFormat="1" x14ac:dyDescent="0.35">
      <c r="C101" s="13"/>
      <c r="D101" s="13"/>
      <c r="E101" s="13"/>
      <c r="F101" s="13"/>
      <c r="G101" s="13"/>
      <c r="H101" s="13"/>
      <c r="I101" s="13"/>
      <c r="J101" s="13"/>
      <c r="K101" s="13"/>
      <c r="L101" s="13"/>
      <c r="M101" s="13"/>
      <c r="N101" s="13"/>
      <c r="O101" s="13"/>
      <c r="P101" s="13"/>
    </row>
    <row r="102" spans="3:16" s="4" customFormat="1" x14ac:dyDescent="0.35">
      <c r="C102" s="13"/>
      <c r="D102" s="13"/>
      <c r="E102" s="13"/>
      <c r="F102" s="13"/>
      <c r="G102" s="13"/>
      <c r="H102" s="13"/>
      <c r="I102" s="13"/>
      <c r="J102" s="13"/>
      <c r="K102" s="13"/>
      <c r="L102" s="13"/>
      <c r="M102" s="13"/>
      <c r="N102" s="13"/>
      <c r="O102" s="13"/>
      <c r="P102" s="13"/>
    </row>
    <row r="103" spans="3:16" s="4" customFormat="1" x14ac:dyDescent="0.35">
      <c r="C103" s="13"/>
      <c r="D103" s="13"/>
      <c r="E103" s="13"/>
      <c r="F103" s="13"/>
      <c r="G103" s="13"/>
      <c r="H103" s="13"/>
      <c r="I103" s="13"/>
      <c r="J103" s="13"/>
      <c r="K103" s="13"/>
      <c r="L103" s="13"/>
      <c r="M103" s="13"/>
      <c r="N103" s="13"/>
      <c r="O103" s="13"/>
      <c r="P103" s="13"/>
    </row>
    <row r="104" spans="3:16" s="4" customFormat="1" x14ac:dyDescent="0.35">
      <c r="C104" s="13"/>
      <c r="D104" s="13"/>
      <c r="E104" s="13"/>
      <c r="F104" s="13"/>
      <c r="G104" s="13"/>
      <c r="H104" s="13"/>
      <c r="I104" s="13"/>
      <c r="J104" s="13"/>
      <c r="K104" s="13"/>
      <c r="L104" s="13"/>
      <c r="M104" s="13"/>
      <c r="N104" s="13"/>
      <c r="O104" s="13"/>
      <c r="P104" s="13"/>
    </row>
    <row r="105" spans="3:16" s="4" customFormat="1" x14ac:dyDescent="0.35">
      <c r="C105" s="13"/>
      <c r="D105" s="13"/>
      <c r="E105" s="13"/>
      <c r="F105" s="13"/>
      <c r="G105" s="13"/>
      <c r="H105" s="13"/>
      <c r="I105" s="13"/>
      <c r="J105" s="13"/>
      <c r="K105" s="13"/>
      <c r="L105" s="13"/>
      <c r="M105" s="13"/>
      <c r="N105" s="13"/>
      <c r="O105" s="13"/>
      <c r="P105" s="13"/>
    </row>
    <row r="106" spans="3:16" s="4" customFormat="1" x14ac:dyDescent="0.35">
      <c r="C106" s="13"/>
      <c r="D106" s="13"/>
      <c r="E106" s="13"/>
      <c r="F106" s="13"/>
      <c r="G106" s="13"/>
      <c r="H106" s="13"/>
      <c r="I106" s="13"/>
      <c r="J106" s="13"/>
      <c r="K106" s="13"/>
      <c r="L106" s="13"/>
      <c r="M106" s="13"/>
      <c r="N106" s="13"/>
      <c r="O106" s="13"/>
      <c r="P106" s="13"/>
    </row>
    <row r="107" spans="3:16" s="4" customFormat="1" x14ac:dyDescent="0.35">
      <c r="C107" s="13"/>
      <c r="D107" s="13"/>
      <c r="E107" s="13"/>
      <c r="F107" s="13"/>
      <c r="G107" s="13"/>
      <c r="H107" s="13"/>
      <c r="I107" s="13"/>
      <c r="J107" s="13"/>
      <c r="K107" s="13"/>
      <c r="L107" s="13"/>
      <c r="M107" s="13"/>
      <c r="N107" s="13"/>
      <c r="O107" s="13"/>
      <c r="P107" s="13"/>
    </row>
    <row r="108" spans="3:16" s="4" customFormat="1" x14ac:dyDescent="0.35">
      <c r="C108" s="13"/>
      <c r="D108" s="13"/>
      <c r="E108" s="13"/>
      <c r="F108" s="13"/>
      <c r="G108" s="13"/>
      <c r="H108" s="13"/>
      <c r="I108" s="13"/>
      <c r="J108" s="13"/>
      <c r="K108" s="13"/>
      <c r="L108" s="13"/>
      <c r="M108" s="13"/>
      <c r="N108" s="13"/>
      <c r="O108" s="13"/>
      <c r="P108" s="13"/>
    </row>
    <row r="109" spans="3:16" s="4" customFormat="1" x14ac:dyDescent="0.35">
      <c r="C109" s="13"/>
      <c r="D109" s="13"/>
      <c r="E109" s="13"/>
      <c r="F109" s="13"/>
      <c r="G109" s="13"/>
      <c r="H109" s="13"/>
      <c r="I109" s="13"/>
      <c r="J109" s="13"/>
      <c r="K109" s="13"/>
      <c r="L109" s="13"/>
      <c r="M109" s="13"/>
      <c r="N109" s="13"/>
      <c r="O109" s="13"/>
      <c r="P109" s="13"/>
    </row>
    <row r="110" spans="3:16" s="4" customFormat="1" x14ac:dyDescent="0.35">
      <c r="C110" s="13"/>
      <c r="D110" s="13"/>
      <c r="E110" s="13"/>
      <c r="F110" s="13"/>
      <c r="G110" s="13"/>
      <c r="H110" s="13"/>
      <c r="I110" s="13"/>
      <c r="J110" s="13"/>
      <c r="K110" s="13"/>
      <c r="L110" s="13"/>
      <c r="M110" s="13"/>
      <c r="N110" s="13"/>
      <c r="O110" s="13"/>
      <c r="P110" s="13"/>
    </row>
    <row r="111" spans="3:16" s="4" customFormat="1" x14ac:dyDescent="0.35">
      <c r="C111" s="13"/>
      <c r="D111" s="13"/>
      <c r="E111" s="13"/>
      <c r="F111" s="13"/>
      <c r="G111" s="13"/>
      <c r="H111" s="13"/>
      <c r="I111" s="13"/>
      <c r="J111" s="13"/>
      <c r="K111" s="13"/>
      <c r="L111" s="13"/>
      <c r="M111" s="13"/>
      <c r="N111" s="13"/>
      <c r="O111" s="13"/>
      <c r="P111" s="13"/>
    </row>
    <row r="112" spans="3:16" s="4" customFormat="1" x14ac:dyDescent="0.35">
      <c r="C112" s="13"/>
      <c r="D112" s="13"/>
      <c r="E112" s="13"/>
      <c r="F112" s="13"/>
      <c r="G112" s="13"/>
      <c r="H112" s="13"/>
      <c r="I112" s="13"/>
      <c r="J112" s="13"/>
      <c r="K112" s="13"/>
      <c r="L112" s="13"/>
      <c r="M112" s="13"/>
      <c r="N112" s="13"/>
      <c r="O112" s="13"/>
      <c r="P112" s="13"/>
    </row>
    <row r="113" spans="3:16" s="4" customFormat="1" x14ac:dyDescent="0.35">
      <c r="C113" s="13"/>
      <c r="D113" s="13"/>
      <c r="E113" s="13"/>
      <c r="F113" s="13"/>
      <c r="G113" s="13"/>
      <c r="H113" s="13"/>
      <c r="I113" s="13"/>
      <c r="J113" s="13"/>
      <c r="K113" s="13"/>
      <c r="L113" s="13"/>
      <c r="M113" s="13"/>
      <c r="N113" s="13"/>
      <c r="O113" s="13"/>
      <c r="P113" s="13"/>
    </row>
    <row r="114" spans="3:16" s="4" customFormat="1" x14ac:dyDescent="0.35">
      <c r="C114" s="13"/>
      <c r="D114" s="13"/>
      <c r="E114" s="13"/>
      <c r="F114" s="13"/>
      <c r="G114" s="13"/>
      <c r="H114" s="13"/>
      <c r="I114" s="13"/>
      <c r="J114" s="13"/>
      <c r="K114" s="13"/>
      <c r="L114" s="13"/>
      <c r="M114" s="13"/>
      <c r="N114" s="13"/>
      <c r="O114" s="13"/>
      <c r="P114" s="13"/>
    </row>
    <row r="115" spans="3:16" s="4" customFormat="1" x14ac:dyDescent="0.35">
      <c r="C115" s="13"/>
      <c r="D115" s="13"/>
      <c r="E115" s="13"/>
      <c r="F115" s="13"/>
      <c r="G115" s="13"/>
      <c r="H115" s="13"/>
      <c r="I115" s="13"/>
      <c r="J115" s="13"/>
      <c r="K115" s="13"/>
      <c r="L115" s="13"/>
      <c r="M115" s="13"/>
      <c r="N115" s="13"/>
      <c r="O115" s="13"/>
      <c r="P115" s="13"/>
    </row>
    <row r="116" spans="3:16" s="4" customFormat="1" x14ac:dyDescent="0.35">
      <c r="C116" s="13"/>
      <c r="D116" s="13"/>
      <c r="E116" s="13"/>
      <c r="F116" s="13"/>
      <c r="G116" s="13"/>
      <c r="H116" s="13"/>
      <c r="I116" s="13"/>
      <c r="J116" s="13"/>
      <c r="K116" s="13"/>
      <c r="L116" s="13"/>
      <c r="M116" s="13"/>
      <c r="N116" s="13"/>
      <c r="O116" s="13"/>
      <c r="P116" s="13"/>
    </row>
    <row r="117" spans="3:16" s="4" customFormat="1" x14ac:dyDescent="0.35">
      <c r="C117" s="13"/>
      <c r="D117" s="13"/>
      <c r="E117" s="13"/>
      <c r="F117" s="13"/>
      <c r="G117" s="13"/>
      <c r="H117" s="13"/>
      <c r="I117" s="13"/>
      <c r="J117" s="13"/>
      <c r="K117" s="13"/>
      <c r="L117" s="13"/>
      <c r="M117" s="13"/>
      <c r="N117" s="13"/>
      <c r="O117" s="13"/>
      <c r="P117" s="13"/>
    </row>
    <row r="118" spans="3:16" s="4" customFormat="1" x14ac:dyDescent="0.35">
      <c r="C118" s="13"/>
      <c r="D118" s="13"/>
      <c r="E118" s="13"/>
      <c r="F118" s="13"/>
      <c r="G118" s="13"/>
      <c r="H118" s="13"/>
      <c r="I118" s="13"/>
      <c r="J118" s="13"/>
      <c r="K118" s="13"/>
      <c r="L118" s="13"/>
      <c r="M118" s="13"/>
      <c r="N118" s="13"/>
      <c r="O118" s="13"/>
      <c r="P118" s="13"/>
    </row>
    <row r="119" spans="3:16" s="4" customFormat="1" x14ac:dyDescent="0.35">
      <c r="C119" s="13"/>
      <c r="D119" s="13"/>
      <c r="E119" s="13"/>
      <c r="F119" s="13"/>
      <c r="G119" s="13"/>
      <c r="H119" s="13"/>
      <c r="I119" s="13"/>
      <c r="J119" s="13"/>
      <c r="K119" s="13"/>
      <c r="L119" s="13"/>
      <c r="M119" s="13"/>
      <c r="N119" s="13"/>
      <c r="O119" s="13"/>
      <c r="P119" s="13"/>
    </row>
    <row r="120" spans="3:16" s="4" customFormat="1" x14ac:dyDescent="0.35">
      <c r="C120" s="13"/>
      <c r="D120" s="13"/>
      <c r="E120" s="13"/>
      <c r="F120" s="13"/>
      <c r="G120" s="13"/>
      <c r="H120" s="13"/>
      <c r="I120" s="13"/>
      <c r="J120" s="13"/>
      <c r="K120" s="13"/>
      <c r="L120" s="13"/>
      <c r="M120" s="13"/>
      <c r="N120" s="13"/>
      <c r="O120" s="13"/>
      <c r="P120" s="13"/>
    </row>
    <row r="121" spans="3:16" s="4" customFormat="1" x14ac:dyDescent="0.35">
      <c r="C121" s="13"/>
      <c r="D121" s="13"/>
      <c r="E121" s="13"/>
      <c r="F121" s="13"/>
      <c r="G121" s="13"/>
      <c r="H121" s="13"/>
      <c r="I121" s="13"/>
      <c r="J121" s="13"/>
      <c r="K121" s="13"/>
      <c r="L121" s="13"/>
      <c r="M121" s="13"/>
      <c r="N121" s="13"/>
      <c r="O121" s="13"/>
      <c r="P121" s="13"/>
    </row>
    <row r="122" spans="3:16" s="4" customFormat="1" x14ac:dyDescent="0.35">
      <c r="C122" s="13"/>
      <c r="D122" s="13"/>
      <c r="E122" s="13"/>
      <c r="F122" s="13"/>
      <c r="G122" s="13"/>
      <c r="H122" s="13"/>
      <c r="I122" s="13"/>
      <c r="J122" s="13"/>
      <c r="K122" s="13"/>
      <c r="L122" s="13"/>
      <c r="M122" s="13"/>
      <c r="N122" s="13"/>
      <c r="O122" s="13"/>
      <c r="P122" s="13"/>
    </row>
    <row r="123" spans="3:16" s="4" customFormat="1" x14ac:dyDescent="0.35">
      <c r="C123" s="13"/>
      <c r="D123" s="13"/>
      <c r="E123" s="13"/>
      <c r="F123" s="13"/>
      <c r="G123" s="13"/>
      <c r="H123" s="13"/>
      <c r="I123" s="13"/>
      <c r="J123" s="13"/>
      <c r="K123" s="13"/>
      <c r="L123" s="13"/>
      <c r="M123" s="13"/>
      <c r="N123" s="13"/>
      <c r="O123" s="13"/>
      <c r="P123" s="13"/>
    </row>
    <row r="124" spans="3:16" s="4" customFormat="1" x14ac:dyDescent="0.35">
      <c r="C124" s="13"/>
      <c r="D124" s="13"/>
      <c r="E124" s="13"/>
      <c r="F124" s="13"/>
      <c r="G124" s="13"/>
      <c r="H124" s="13"/>
      <c r="I124" s="13"/>
      <c r="J124" s="13"/>
      <c r="K124" s="13"/>
      <c r="L124" s="13"/>
      <c r="M124" s="13"/>
      <c r="N124" s="13"/>
      <c r="O124" s="13"/>
      <c r="P124" s="13"/>
    </row>
    <row r="125" spans="3:16" s="4" customFormat="1" x14ac:dyDescent="0.35">
      <c r="C125" s="13"/>
      <c r="D125" s="13"/>
      <c r="E125" s="13"/>
      <c r="F125" s="13"/>
      <c r="G125" s="13"/>
      <c r="H125" s="13"/>
      <c r="I125" s="13"/>
      <c r="J125" s="13"/>
      <c r="K125" s="13"/>
      <c r="L125" s="13"/>
      <c r="M125" s="13"/>
      <c r="N125" s="13"/>
      <c r="O125" s="13"/>
      <c r="P125" s="13"/>
    </row>
    <row r="126" spans="3:16" s="4" customFormat="1" x14ac:dyDescent="0.35">
      <c r="C126" s="13"/>
      <c r="D126" s="13"/>
      <c r="E126" s="13"/>
      <c r="F126" s="13"/>
      <c r="G126" s="13"/>
      <c r="H126" s="13"/>
      <c r="I126" s="13"/>
      <c r="J126" s="13"/>
      <c r="K126" s="13"/>
      <c r="L126" s="13"/>
      <c r="M126" s="13"/>
      <c r="N126" s="13"/>
      <c r="O126" s="13"/>
      <c r="P126" s="13"/>
    </row>
    <row r="127" spans="3:16" s="4" customFormat="1" x14ac:dyDescent="0.35">
      <c r="C127" s="13"/>
      <c r="D127" s="13"/>
      <c r="E127" s="13"/>
      <c r="F127" s="13"/>
      <c r="G127" s="13"/>
      <c r="H127" s="13"/>
      <c r="I127" s="13"/>
      <c r="J127" s="13"/>
      <c r="K127" s="13"/>
      <c r="L127" s="13"/>
      <c r="M127" s="13"/>
      <c r="N127" s="13"/>
      <c r="O127" s="13"/>
      <c r="P127" s="13"/>
    </row>
    <row r="128" spans="3:16" s="4" customFormat="1" x14ac:dyDescent="0.35">
      <c r="C128" s="13"/>
      <c r="D128" s="13"/>
      <c r="E128" s="13"/>
      <c r="F128" s="13"/>
      <c r="G128" s="13"/>
      <c r="H128" s="13"/>
      <c r="I128" s="13"/>
      <c r="J128" s="13"/>
      <c r="K128" s="13"/>
      <c r="L128" s="13"/>
      <c r="M128" s="13"/>
      <c r="N128" s="13"/>
      <c r="O128" s="13"/>
      <c r="P128" s="13"/>
    </row>
    <row r="129" spans="3:16" s="4" customFormat="1" x14ac:dyDescent="0.35">
      <c r="C129" s="13"/>
      <c r="D129" s="13"/>
      <c r="E129" s="13"/>
      <c r="F129" s="13"/>
      <c r="G129" s="13"/>
      <c r="H129" s="13"/>
      <c r="I129" s="13"/>
      <c r="J129" s="13"/>
      <c r="K129" s="13"/>
      <c r="L129" s="13"/>
      <c r="M129" s="13"/>
      <c r="N129" s="13"/>
      <c r="O129" s="13"/>
      <c r="P129" s="13"/>
    </row>
    <row r="130" spans="3:16" s="4" customFormat="1" x14ac:dyDescent="0.35">
      <c r="C130" s="13"/>
      <c r="D130" s="13"/>
      <c r="E130" s="13"/>
      <c r="F130" s="13"/>
      <c r="G130" s="13"/>
      <c r="H130" s="13"/>
      <c r="I130" s="13"/>
      <c r="J130" s="13"/>
      <c r="K130" s="13"/>
      <c r="L130" s="13"/>
      <c r="M130" s="13"/>
      <c r="N130" s="13"/>
      <c r="O130" s="13"/>
      <c r="P130" s="13"/>
    </row>
    <row r="131" spans="3:16" s="4" customFormat="1" x14ac:dyDescent="0.35">
      <c r="C131" s="13"/>
      <c r="D131" s="13"/>
      <c r="E131" s="13"/>
      <c r="F131" s="13"/>
      <c r="G131" s="13"/>
      <c r="H131" s="13"/>
      <c r="I131" s="13"/>
      <c r="J131" s="13"/>
      <c r="K131" s="13"/>
      <c r="L131" s="13"/>
      <c r="M131" s="13"/>
      <c r="N131" s="13"/>
      <c r="O131" s="13"/>
      <c r="P131" s="13"/>
    </row>
    <row r="132" spans="3:16" s="4" customFormat="1" x14ac:dyDescent="0.35">
      <c r="C132" s="13"/>
      <c r="D132" s="13"/>
      <c r="E132" s="13"/>
      <c r="F132" s="13"/>
      <c r="G132" s="13"/>
      <c r="H132" s="13"/>
      <c r="I132" s="13"/>
      <c r="J132" s="13"/>
      <c r="K132" s="13"/>
      <c r="L132" s="13"/>
      <c r="M132" s="13"/>
      <c r="N132" s="13"/>
      <c r="O132" s="13"/>
      <c r="P132" s="13"/>
    </row>
    <row r="133" spans="3:16" s="4" customFormat="1" x14ac:dyDescent="0.35">
      <c r="C133" s="13"/>
      <c r="D133" s="13"/>
      <c r="E133" s="13"/>
      <c r="F133" s="13"/>
      <c r="G133" s="13"/>
      <c r="H133" s="13"/>
      <c r="I133" s="13"/>
      <c r="J133" s="13"/>
      <c r="K133" s="13"/>
      <c r="L133" s="13"/>
      <c r="M133" s="13"/>
      <c r="N133" s="13"/>
      <c r="O133" s="13"/>
      <c r="P133" s="13"/>
    </row>
    <row r="134" spans="3:16" s="4" customFormat="1" x14ac:dyDescent="0.35">
      <c r="C134" s="13"/>
      <c r="D134" s="13"/>
      <c r="E134" s="13"/>
      <c r="F134" s="13"/>
      <c r="G134" s="13"/>
      <c r="H134" s="13"/>
      <c r="I134" s="13"/>
      <c r="J134" s="13"/>
      <c r="K134" s="13"/>
      <c r="L134" s="13"/>
      <c r="M134" s="13"/>
      <c r="N134" s="13"/>
      <c r="O134" s="13"/>
      <c r="P134" s="13"/>
    </row>
    <row r="135" spans="3:16" s="4" customFormat="1" x14ac:dyDescent="0.35">
      <c r="C135" s="13"/>
      <c r="D135" s="13"/>
      <c r="E135" s="13"/>
      <c r="F135" s="13"/>
      <c r="G135" s="13"/>
      <c r="H135" s="13"/>
      <c r="I135" s="13"/>
      <c r="J135" s="13"/>
      <c r="K135" s="13"/>
      <c r="L135" s="13"/>
      <c r="M135" s="13"/>
      <c r="N135" s="13"/>
      <c r="O135" s="13"/>
      <c r="P135" s="13"/>
    </row>
    <row r="136" spans="3:16" s="4" customFormat="1" x14ac:dyDescent="0.35">
      <c r="C136" s="13"/>
      <c r="D136" s="13"/>
      <c r="E136" s="13"/>
      <c r="F136" s="13"/>
      <c r="G136" s="13"/>
      <c r="H136" s="13"/>
      <c r="I136" s="13"/>
      <c r="J136" s="13"/>
      <c r="K136" s="13"/>
      <c r="L136" s="13"/>
      <c r="M136" s="13"/>
      <c r="N136" s="13"/>
      <c r="O136" s="13"/>
      <c r="P136" s="13"/>
    </row>
    <row r="137" spans="3:16" s="4" customFormat="1" x14ac:dyDescent="0.35">
      <c r="C137" s="13"/>
      <c r="D137" s="13"/>
      <c r="E137" s="13"/>
      <c r="F137" s="13"/>
      <c r="G137" s="13"/>
      <c r="H137" s="13"/>
      <c r="I137" s="13"/>
      <c r="J137" s="13"/>
      <c r="K137" s="13"/>
      <c r="L137" s="13"/>
      <c r="M137" s="13"/>
      <c r="N137" s="13"/>
      <c r="O137" s="13"/>
      <c r="P137" s="13"/>
    </row>
    <row r="138" spans="3:16" s="4" customFormat="1" x14ac:dyDescent="0.35">
      <c r="C138" s="13"/>
      <c r="D138" s="13"/>
      <c r="E138" s="13"/>
      <c r="F138" s="13"/>
      <c r="G138" s="13"/>
      <c r="H138" s="13"/>
      <c r="I138" s="13"/>
      <c r="J138" s="13"/>
      <c r="K138" s="13"/>
      <c r="L138" s="13"/>
      <c r="M138" s="13"/>
      <c r="N138" s="13"/>
      <c r="O138" s="13"/>
      <c r="P138" s="13"/>
    </row>
    <row r="139" spans="3:16" s="4" customFormat="1" x14ac:dyDescent="0.35">
      <c r="C139" s="13"/>
      <c r="D139" s="13"/>
      <c r="E139" s="13"/>
      <c r="F139" s="13"/>
      <c r="G139" s="13"/>
      <c r="H139" s="13"/>
      <c r="I139" s="13"/>
      <c r="J139" s="13"/>
      <c r="K139" s="13"/>
      <c r="L139" s="13"/>
      <c r="M139" s="13"/>
      <c r="N139" s="13"/>
      <c r="O139" s="13"/>
      <c r="P139" s="13"/>
    </row>
    <row r="140" spans="3:16" s="4" customFormat="1" x14ac:dyDescent="0.35">
      <c r="C140" s="13"/>
      <c r="D140" s="13"/>
      <c r="E140" s="13"/>
      <c r="F140" s="13"/>
      <c r="G140" s="13"/>
      <c r="H140" s="13"/>
      <c r="I140" s="13"/>
      <c r="J140" s="13"/>
      <c r="K140" s="13"/>
      <c r="L140" s="13"/>
      <c r="M140" s="13"/>
      <c r="N140" s="13"/>
      <c r="O140" s="13"/>
      <c r="P140" s="13"/>
    </row>
    <row r="141" spans="3:16" s="4" customFormat="1" x14ac:dyDescent="0.35">
      <c r="C141" s="13"/>
      <c r="D141" s="13"/>
      <c r="E141" s="13"/>
      <c r="F141" s="13"/>
      <c r="G141" s="13"/>
      <c r="H141" s="13"/>
      <c r="I141" s="13"/>
      <c r="J141" s="13"/>
      <c r="K141" s="13"/>
      <c r="L141" s="13"/>
      <c r="M141" s="13"/>
      <c r="N141" s="13"/>
      <c r="O141" s="13"/>
      <c r="P141" s="13"/>
    </row>
    <row r="142" spans="3:16" s="4" customFormat="1" x14ac:dyDescent="0.35">
      <c r="C142" s="13"/>
      <c r="D142" s="13"/>
      <c r="E142" s="13"/>
      <c r="F142" s="13"/>
      <c r="G142" s="13"/>
      <c r="H142" s="13"/>
      <c r="I142" s="13"/>
      <c r="J142" s="13"/>
      <c r="K142" s="13"/>
      <c r="L142" s="13"/>
      <c r="M142" s="13"/>
      <c r="N142" s="13"/>
      <c r="O142" s="13"/>
      <c r="P142" s="13"/>
    </row>
    <row r="143" spans="3:16" s="4" customFormat="1" x14ac:dyDescent="0.35">
      <c r="C143" s="13"/>
      <c r="D143" s="13"/>
      <c r="E143" s="13"/>
      <c r="F143" s="13"/>
      <c r="G143" s="13"/>
      <c r="H143" s="13"/>
      <c r="I143" s="13"/>
      <c r="J143" s="13"/>
      <c r="K143" s="13"/>
      <c r="L143" s="13"/>
      <c r="M143" s="13"/>
      <c r="N143" s="13"/>
      <c r="O143" s="13"/>
      <c r="P143" s="13"/>
    </row>
    <row r="144" spans="3:16" s="4" customFormat="1" x14ac:dyDescent="0.35">
      <c r="C144" s="13"/>
      <c r="D144" s="13"/>
      <c r="E144" s="13"/>
      <c r="F144" s="13"/>
      <c r="G144" s="13"/>
      <c r="H144" s="13"/>
      <c r="I144" s="13"/>
      <c r="J144" s="13"/>
      <c r="K144" s="13"/>
      <c r="L144" s="13"/>
      <c r="M144" s="13"/>
      <c r="N144" s="13"/>
      <c r="O144" s="13"/>
      <c r="P144" s="13"/>
    </row>
    <row r="145" spans="3:16" s="4" customFormat="1" x14ac:dyDescent="0.35">
      <c r="C145" s="13"/>
      <c r="D145" s="13"/>
      <c r="E145" s="13"/>
      <c r="F145" s="13"/>
      <c r="G145" s="13"/>
      <c r="H145" s="13"/>
      <c r="I145" s="13"/>
      <c r="J145" s="13"/>
      <c r="K145" s="13"/>
      <c r="L145" s="13"/>
      <c r="M145" s="13"/>
      <c r="N145" s="13"/>
      <c r="O145" s="13"/>
      <c r="P145" s="13"/>
    </row>
    <row r="146" spans="3:16" s="4" customFormat="1" x14ac:dyDescent="0.35">
      <c r="C146" s="13"/>
      <c r="D146" s="13"/>
      <c r="E146" s="13"/>
      <c r="F146" s="13"/>
      <c r="G146" s="13"/>
      <c r="H146" s="13"/>
      <c r="I146" s="13"/>
      <c r="J146" s="13"/>
      <c r="K146" s="13"/>
      <c r="L146" s="13"/>
      <c r="M146" s="13"/>
      <c r="N146" s="13"/>
      <c r="O146" s="13"/>
      <c r="P146" s="13"/>
    </row>
    <row r="147" spans="3:16" s="4" customFormat="1" x14ac:dyDescent="0.35">
      <c r="C147" s="13"/>
      <c r="D147" s="13"/>
      <c r="E147" s="13"/>
      <c r="F147" s="13"/>
      <c r="G147" s="13"/>
      <c r="H147" s="13"/>
      <c r="I147" s="13"/>
      <c r="J147" s="13"/>
      <c r="K147" s="13"/>
      <c r="L147" s="13"/>
      <c r="M147" s="13"/>
      <c r="N147" s="13"/>
      <c r="O147" s="13"/>
      <c r="P147" s="13"/>
    </row>
    <row r="148" spans="3:16" s="4" customFormat="1" x14ac:dyDescent="0.35">
      <c r="C148" s="13"/>
      <c r="D148" s="13"/>
      <c r="E148" s="13"/>
      <c r="F148" s="13"/>
      <c r="G148" s="13"/>
      <c r="H148" s="13"/>
      <c r="I148" s="13"/>
      <c r="J148" s="13"/>
      <c r="K148" s="13"/>
      <c r="L148" s="13"/>
      <c r="M148" s="13"/>
      <c r="N148" s="13"/>
      <c r="O148" s="13"/>
      <c r="P148" s="13"/>
    </row>
    <row r="149" spans="3:16" s="4" customFormat="1" x14ac:dyDescent="0.35">
      <c r="C149" s="13"/>
      <c r="D149" s="13"/>
      <c r="E149" s="13"/>
      <c r="F149" s="13"/>
      <c r="G149" s="13"/>
      <c r="H149" s="13"/>
      <c r="I149" s="13"/>
      <c r="J149" s="13"/>
      <c r="K149" s="13"/>
      <c r="L149" s="13"/>
      <c r="M149" s="13"/>
      <c r="N149" s="13"/>
      <c r="O149" s="13"/>
      <c r="P149" s="13"/>
    </row>
    <row r="150" spans="3:16" s="4" customFormat="1" x14ac:dyDescent="0.35">
      <c r="C150" s="13"/>
      <c r="D150" s="13"/>
      <c r="E150" s="13"/>
      <c r="F150" s="13"/>
      <c r="G150" s="13"/>
      <c r="H150" s="13"/>
      <c r="I150" s="13"/>
      <c r="J150" s="13"/>
      <c r="K150" s="13"/>
      <c r="L150" s="13"/>
      <c r="M150" s="13"/>
      <c r="N150" s="13"/>
      <c r="O150" s="13"/>
      <c r="P150" s="13"/>
    </row>
    <row r="151" spans="3:16" s="4" customFormat="1" x14ac:dyDescent="0.35">
      <c r="C151" s="13"/>
      <c r="D151" s="13"/>
      <c r="E151" s="13"/>
      <c r="F151" s="13"/>
      <c r="G151" s="13"/>
      <c r="H151" s="13"/>
      <c r="I151" s="13"/>
      <c r="J151" s="13"/>
      <c r="K151" s="13"/>
      <c r="L151" s="13"/>
      <c r="M151" s="13"/>
      <c r="N151" s="13"/>
      <c r="O151" s="13"/>
      <c r="P151" s="13"/>
    </row>
    <row r="152" spans="3:16" s="4" customFormat="1" x14ac:dyDescent="0.35">
      <c r="C152" s="13"/>
      <c r="D152" s="13"/>
      <c r="E152" s="13"/>
      <c r="F152" s="13"/>
      <c r="G152" s="13"/>
      <c r="H152" s="13"/>
      <c r="I152" s="13"/>
      <c r="J152" s="13"/>
      <c r="K152" s="13"/>
      <c r="L152" s="13"/>
      <c r="M152" s="13"/>
      <c r="N152" s="13"/>
      <c r="O152" s="13"/>
      <c r="P152" s="13"/>
    </row>
    <row r="153" spans="3:16" s="4" customFormat="1" x14ac:dyDescent="0.35">
      <c r="C153" s="13"/>
      <c r="D153" s="13"/>
      <c r="E153" s="13"/>
      <c r="F153" s="13"/>
      <c r="G153" s="13"/>
      <c r="H153" s="13"/>
      <c r="I153" s="13"/>
      <c r="J153" s="13"/>
      <c r="K153" s="13"/>
      <c r="L153" s="13"/>
      <c r="M153" s="13"/>
      <c r="N153" s="13"/>
      <c r="O153" s="13"/>
      <c r="P153" s="13"/>
    </row>
    <row r="154" spans="3:16" s="4" customFormat="1" x14ac:dyDescent="0.35">
      <c r="C154" s="13"/>
      <c r="D154" s="13"/>
      <c r="E154" s="13"/>
      <c r="F154" s="13"/>
      <c r="G154" s="13"/>
      <c r="H154" s="13"/>
      <c r="I154" s="13"/>
      <c r="J154" s="13"/>
      <c r="K154" s="13"/>
      <c r="L154" s="13"/>
      <c r="M154" s="13"/>
      <c r="N154" s="13"/>
      <c r="O154" s="13"/>
      <c r="P154" s="13"/>
    </row>
    <row r="155" spans="3:16" s="4" customFormat="1" x14ac:dyDescent="0.35">
      <c r="C155" s="13"/>
      <c r="D155" s="13"/>
      <c r="E155" s="13"/>
      <c r="F155" s="13"/>
      <c r="G155" s="13"/>
      <c r="H155" s="13"/>
      <c r="I155" s="13"/>
      <c r="J155" s="13"/>
      <c r="K155" s="13"/>
      <c r="L155" s="13"/>
      <c r="M155" s="13"/>
      <c r="N155" s="13"/>
      <c r="O155" s="13"/>
      <c r="P155" s="13"/>
    </row>
    <row r="156" spans="3:16" s="4" customFormat="1" x14ac:dyDescent="0.35">
      <c r="C156" s="13"/>
      <c r="D156" s="13"/>
      <c r="E156" s="13"/>
      <c r="F156" s="13"/>
      <c r="G156" s="13"/>
      <c r="H156" s="13"/>
      <c r="I156" s="13"/>
      <c r="J156" s="13"/>
      <c r="K156" s="13"/>
      <c r="L156" s="13"/>
      <c r="M156" s="13"/>
      <c r="N156" s="13"/>
      <c r="O156" s="13"/>
      <c r="P156" s="13"/>
    </row>
    <row r="157" spans="3:16" s="4" customFormat="1" x14ac:dyDescent="0.35">
      <c r="C157" s="13"/>
      <c r="D157" s="13"/>
      <c r="E157" s="13"/>
      <c r="F157" s="13"/>
      <c r="G157" s="13"/>
      <c r="H157" s="13"/>
      <c r="I157" s="13"/>
      <c r="J157" s="13"/>
      <c r="K157" s="13"/>
      <c r="L157" s="13"/>
      <c r="M157" s="13"/>
      <c r="N157" s="13"/>
      <c r="O157" s="13"/>
      <c r="P157" s="13"/>
    </row>
    <row r="158" spans="3:16" s="4" customFormat="1" x14ac:dyDescent="0.35">
      <c r="C158" s="13"/>
      <c r="D158" s="13"/>
      <c r="E158" s="13"/>
      <c r="F158" s="13"/>
      <c r="G158" s="13"/>
      <c r="H158" s="13"/>
      <c r="I158" s="13"/>
      <c r="J158" s="13"/>
      <c r="K158" s="13"/>
      <c r="L158" s="13"/>
      <c r="M158" s="13"/>
      <c r="N158" s="13"/>
      <c r="O158" s="13"/>
      <c r="P158" s="13"/>
    </row>
    <row r="159" spans="3:16" s="4" customFormat="1" x14ac:dyDescent="0.35">
      <c r="C159" s="13"/>
      <c r="D159" s="13"/>
      <c r="E159" s="13"/>
      <c r="F159" s="13"/>
      <c r="G159" s="13"/>
      <c r="H159" s="13"/>
      <c r="I159" s="13"/>
      <c r="J159" s="13"/>
      <c r="K159" s="13"/>
      <c r="L159" s="13"/>
      <c r="M159" s="13"/>
      <c r="N159" s="13"/>
      <c r="O159" s="13"/>
      <c r="P159" s="13"/>
    </row>
    <row r="160" spans="3:16" s="4" customFormat="1" x14ac:dyDescent="0.35">
      <c r="C160" s="13"/>
      <c r="D160" s="13"/>
      <c r="E160" s="13"/>
      <c r="F160" s="13"/>
      <c r="G160" s="13"/>
      <c r="H160" s="13"/>
      <c r="I160" s="13"/>
      <c r="J160" s="13"/>
      <c r="K160" s="13"/>
      <c r="L160" s="13"/>
      <c r="M160" s="13"/>
      <c r="N160" s="13"/>
      <c r="O160" s="13"/>
      <c r="P160" s="13"/>
    </row>
    <row r="161" spans="3:16" s="4" customFormat="1" x14ac:dyDescent="0.35">
      <c r="C161" s="13"/>
      <c r="D161" s="13"/>
      <c r="E161" s="13"/>
      <c r="F161" s="13"/>
      <c r="G161" s="13"/>
      <c r="H161" s="13"/>
      <c r="I161" s="13"/>
      <c r="J161" s="13"/>
      <c r="K161" s="13"/>
      <c r="L161" s="13"/>
      <c r="M161" s="13"/>
      <c r="N161" s="13"/>
      <c r="O161" s="13"/>
      <c r="P161" s="13"/>
    </row>
    <row r="162" spans="3:16" s="4" customFormat="1" x14ac:dyDescent="0.35">
      <c r="C162" s="13"/>
      <c r="D162" s="13"/>
      <c r="E162" s="13"/>
      <c r="F162" s="13"/>
      <c r="G162" s="13"/>
      <c r="H162" s="13"/>
      <c r="I162" s="13"/>
      <c r="J162" s="13"/>
      <c r="K162" s="13"/>
      <c r="L162" s="13"/>
      <c r="M162" s="13"/>
      <c r="N162" s="13"/>
      <c r="O162" s="13"/>
      <c r="P162" s="13"/>
    </row>
    <row r="163" spans="3:16" s="4" customFormat="1" x14ac:dyDescent="0.35">
      <c r="C163" s="13"/>
      <c r="D163" s="13"/>
      <c r="E163" s="13"/>
      <c r="F163" s="13"/>
      <c r="G163" s="13"/>
      <c r="H163" s="13"/>
      <c r="I163" s="13"/>
      <c r="J163" s="13"/>
      <c r="K163" s="13"/>
      <c r="L163" s="13"/>
      <c r="M163" s="13"/>
      <c r="N163" s="13"/>
      <c r="O163" s="13"/>
      <c r="P163" s="13"/>
    </row>
    <row r="164" spans="3:16" s="4" customFormat="1" x14ac:dyDescent="0.35">
      <c r="C164" s="13"/>
      <c r="D164" s="13"/>
      <c r="E164" s="13"/>
      <c r="F164" s="13"/>
      <c r="G164" s="13"/>
      <c r="H164" s="13"/>
      <c r="I164" s="13"/>
      <c r="J164" s="13"/>
      <c r="K164" s="13"/>
      <c r="L164" s="13"/>
      <c r="M164" s="13"/>
      <c r="N164" s="13"/>
      <c r="O164" s="13"/>
      <c r="P164" s="13"/>
    </row>
    <row r="165" spans="3:16" s="4" customFormat="1" x14ac:dyDescent="0.35">
      <c r="C165" s="13"/>
      <c r="D165" s="13"/>
      <c r="E165" s="13"/>
      <c r="F165" s="13"/>
      <c r="G165" s="13"/>
      <c r="H165" s="13"/>
      <c r="I165" s="13"/>
      <c r="J165" s="13"/>
      <c r="K165" s="13"/>
      <c r="L165" s="13"/>
      <c r="M165" s="13"/>
      <c r="N165" s="13"/>
      <c r="O165" s="13"/>
      <c r="P165" s="13"/>
    </row>
    <row r="166" spans="3:16" s="4" customFormat="1" x14ac:dyDescent="0.35">
      <c r="C166" s="13"/>
      <c r="D166" s="13"/>
      <c r="E166" s="13"/>
      <c r="F166" s="13"/>
      <c r="G166" s="13"/>
      <c r="H166" s="13"/>
      <c r="I166" s="13"/>
      <c r="J166" s="13"/>
      <c r="K166" s="13"/>
      <c r="L166" s="13"/>
      <c r="M166" s="13"/>
      <c r="N166" s="13"/>
      <c r="O166" s="13"/>
      <c r="P166" s="13"/>
    </row>
    <row r="167" spans="3:16" s="4" customFormat="1" x14ac:dyDescent="0.35">
      <c r="C167" s="13"/>
      <c r="D167" s="13"/>
      <c r="E167" s="13"/>
      <c r="F167" s="13"/>
      <c r="G167" s="13"/>
      <c r="H167" s="13"/>
      <c r="I167" s="13"/>
      <c r="J167" s="13"/>
      <c r="K167" s="13"/>
      <c r="L167" s="13"/>
      <c r="M167" s="13"/>
      <c r="N167" s="13"/>
      <c r="O167" s="13"/>
      <c r="P167" s="13"/>
    </row>
    <row r="168" spans="3:16" s="4" customFormat="1" x14ac:dyDescent="0.35">
      <c r="C168" s="13"/>
      <c r="D168" s="13"/>
      <c r="E168" s="13"/>
      <c r="F168" s="13"/>
      <c r="G168" s="13"/>
      <c r="H168" s="13"/>
      <c r="I168" s="13"/>
      <c r="J168" s="13"/>
      <c r="K168" s="13"/>
      <c r="L168" s="13"/>
      <c r="M168" s="13"/>
      <c r="N168" s="13"/>
      <c r="O168" s="13"/>
      <c r="P168" s="13"/>
    </row>
    <row r="169" spans="3:16" s="4" customFormat="1" x14ac:dyDescent="0.35">
      <c r="C169" s="13"/>
      <c r="D169" s="13"/>
      <c r="E169" s="13"/>
      <c r="F169" s="13"/>
      <c r="G169" s="13"/>
      <c r="H169" s="13"/>
      <c r="I169" s="13"/>
      <c r="J169" s="13"/>
      <c r="K169" s="13"/>
      <c r="L169" s="13"/>
      <c r="M169" s="13"/>
      <c r="N169" s="13"/>
      <c r="O169" s="13"/>
      <c r="P169" s="13"/>
    </row>
    <row r="170" spans="3:16" s="4" customFormat="1" x14ac:dyDescent="0.35">
      <c r="C170" s="13"/>
      <c r="D170" s="13"/>
      <c r="E170" s="13"/>
      <c r="F170" s="13"/>
      <c r="G170" s="13"/>
      <c r="H170" s="13"/>
      <c r="I170" s="13"/>
      <c r="J170" s="13"/>
      <c r="K170" s="13"/>
      <c r="L170" s="13"/>
      <c r="M170" s="13"/>
      <c r="N170" s="13"/>
      <c r="O170" s="13"/>
      <c r="P170" s="13"/>
    </row>
    <row r="171" spans="3:16" s="4" customFormat="1" x14ac:dyDescent="0.35">
      <c r="C171" s="13"/>
      <c r="D171" s="13"/>
      <c r="E171" s="13"/>
      <c r="F171" s="13"/>
      <c r="G171" s="13"/>
      <c r="H171" s="13"/>
      <c r="I171" s="13"/>
      <c r="J171" s="13"/>
      <c r="K171" s="13"/>
      <c r="L171" s="13"/>
      <c r="M171" s="13"/>
      <c r="N171" s="13"/>
      <c r="O171" s="13"/>
      <c r="P171" s="13"/>
    </row>
    <row r="172" spans="3:16" s="4" customFormat="1" x14ac:dyDescent="0.35">
      <c r="C172" s="13"/>
      <c r="D172" s="13"/>
      <c r="E172" s="13"/>
      <c r="F172" s="13"/>
      <c r="G172" s="13"/>
      <c r="H172" s="13"/>
      <c r="I172" s="13"/>
      <c r="J172" s="13"/>
      <c r="K172" s="13"/>
      <c r="L172" s="13"/>
      <c r="M172" s="13"/>
      <c r="N172" s="13"/>
      <c r="O172" s="13"/>
      <c r="P172" s="13"/>
    </row>
    <row r="173" spans="3:16" s="4" customFormat="1" x14ac:dyDescent="0.35">
      <c r="C173" s="13"/>
      <c r="D173" s="13"/>
      <c r="E173" s="13"/>
      <c r="F173" s="13"/>
      <c r="G173" s="13"/>
      <c r="H173" s="13"/>
      <c r="I173" s="13"/>
      <c r="J173" s="13"/>
      <c r="K173" s="13"/>
      <c r="L173" s="13"/>
      <c r="M173" s="13"/>
      <c r="N173" s="13"/>
      <c r="O173" s="13"/>
      <c r="P173" s="13"/>
    </row>
    <row r="174" spans="3:16" s="4" customFormat="1" x14ac:dyDescent="0.35">
      <c r="C174" s="13"/>
      <c r="D174" s="13"/>
      <c r="E174" s="13"/>
      <c r="F174" s="13"/>
      <c r="G174" s="13"/>
      <c r="H174" s="13"/>
      <c r="I174" s="13"/>
      <c r="J174" s="13"/>
      <c r="K174" s="13"/>
      <c r="L174" s="13"/>
      <c r="M174" s="13"/>
      <c r="N174" s="13"/>
      <c r="O174" s="13"/>
      <c r="P174" s="13"/>
    </row>
    <row r="175" spans="3:16" s="4" customFormat="1" x14ac:dyDescent="0.35">
      <c r="C175" s="13"/>
      <c r="D175" s="13"/>
      <c r="E175" s="13"/>
      <c r="F175" s="13"/>
      <c r="G175" s="13"/>
      <c r="H175" s="13"/>
      <c r="I175" s="13"/>
      <c r="J175" s="13"/>
      <c r="K175" s="13"/>
      <c r="L175" s="13"/>
      <c r="M175" s="13"/>
      <c r="N175" s="13"/>
      <c r="O175" s="13"/>
      <c r="P175" s="13"/>
    </row>
    <row r="176" spans="3:16" s="4" customFormat="1" x14ac:dyDescent="0.35">
      <c r="C176" s="13"/>
      <c r="D176" s="13"/>
      <c r="E176" s="13"/>
      <c r="F176" s="13"/>
      <c r="G176" s="13"/>
      <c r="H176" s="13"/>
      <c r="I176" s="13"/>
      <c r="J176" s="13"/>
      <c r="K176" s="13"/>
      <c r="L176" s="13"/>
      <c r="M176" s="13"/>
      <c r="N176" s="13"/>
      <c r="O176" s="13"/>
      <c r="P176" s="13"/>
    </row>
    <row r="177" spans="3:16" s="4" customFormat="1" x14ac:dyDescent="0.35">
      <c r="C177" s="13"/>
      <c r="D177" s="13"/>
      <c r="E177" s="13"/>
      <c r="F177" s="13"/>
      <c r="G177" s="13"/>
      <c r="H177" s="13"/>
      <c r="I177" s="13"/>
      <c r="J177" s="13"/>
      <c r="K177" s="13"/>
      <c r="L177" s="13"/>
      <c r="M177" s="13"/>
      <c r="N177" s="13"/>
      <c r="O177" s="13"/>
      <c r="P177" s="13"/>
    </row>
    <row r="178" spans="3:16" s="4" customFormat="1" x14ac:dyDescent="0.35">
      <c r="C178" s="13"/>
      <c r="D178" s="13"/>
      <c r="E178" s="13"/>
      <c r="F178" s="13"/>
      <c r="G178" s="13"/>
      <c r="H178" s="13"/>
      <c r="I178" s="13"/>
      <c r="J178" s="13"/>
      <c r="K178" s="13"/>
      <c r="L178" s="13"/>
      <c r="M178" s="13"/>
      <c r="N178" s="13"/>
      <c r="O178" s="13"/>
      <c r="P178" s="13"/>
    </row>
    <row r="179" spans="3:16" s="4" customFormat="1" x14ac:dyDescent="0.35">
      <c r="C179" s="13"/>
      <c r="D179" s="13"/>
      <c r="E179" s="13"/>
      <c r="F179" s="13"/>
      <c r="G179" s="13"/>
      <c r="H179" s="13"/>
      <c r="I179" s="13"/>
      <c r="J179" s="13"/>
      <c r="K179" s="13"/>
      <c r="L179" s="13"/>
      <c r="M179" s="13"/>
      <c r="N179" s="13"/>
      <c r="O179" s="13"/>
      <c r="P179" s="13"/>
    </row>
    <row r="180" spans="3:16" s="4" customFormat="1" x14ac:dyDescent="0.35">
      <c r="C180" s="13"/>
      <c r="D180" s="13"/>
      <c r="E180" s="13"/>
      <c r="F180" s="13"/>
      <c r="G180" s="13"/>
      <c r="H180" s="13"/>
      <c r="I180" s="13"/>
      <c r="J180" s="13"/>
      <c r="K180" s="13"/>
      <c r="L180" s="13"/>
      <c r="M180" s="13"/>
      <c r="N180" s="13"/>
      <c r="O180" s="13"/>
      <c r="P180" s="13"/>
    </row>
    <row r="181" spans="3:16" s="4" customFormat="1" x14ac:dyDescent="0.35">
      <c r="C181" s="13"/>
      <c r="D181" s="13"/>
      <c r="E181" s="13"/>
      <c r="F181" s="13"/>
      <c r="G181" s="13"/>
      <c r="H181" s="13"/>
      <c r="I181" s="13"/>
      <c r="J181" s="13"/>
      <c r="K181" s="13"/>
      <c r="L181" s="13"/>
      <c r="M181" s="13"/>
      <c r="N181" s="13"/>
      <c r="O181" s="13"/>
      <c r="P181" s="13"/>
    </row>
    <row r="182" spans="3:16" s="4" customFormat="1" x14ac:dyDescent="0.35">
      <c r="C182" s="13"/>
      <c r="D182" s="13"/>
      <c r="E182" s="13"/>
      <c r="F182" s="13"/>
      <c r="G182" s="13"/>
      <c r="H182" s="13"/>
      <c r="I182" s="13"/>
      <c r="J182" s="13"/>
      <c r="K182" s="13"/>
      <c r="L182" s="13"/>
      <c r="M182" s="13"/>
      <c r="N182" s="13"/>
      <c r="O182" s="13"/>
      <c r="P182" s="13"/>
    </row>
    <row r="183" spans="3:16" s="4" customFormat="1" x14ac:dyDescent="0.35">
      <c r="C183" s="13"/>
      <c r="D183" s="13"/>
      <c r="E183" s="13"/>
      <c r="F183" s="13"/>
      <c r="G183" s="13"/>
      <c r="H183" s="13"/>
      <c r="I183" s="13"/>
      <c r="J183" s="13"/>
      <c r="K183" s="13"/>
      <c r="L183" s="13"/>
      <c r="M183" s="13"/>
      <c r="N183" s="13"/>
      <c r="O183" s="13"/>
      <c r="P183" s="13"/>
    </row>
    <row r="184" spans="3:16" s="4" customFormat="1" x14ac:dyDescent="0.35">
      <c r="C184" s="13"/>
      <c r="D184" s="13"/>
      <c r="E184" s="13"/>
      <c r="F184" s="13"/>
      <c r="G184" s="13"/>
      <c r="H184" s="13"/>
      <c r="I184" s="13"/>
      <c r="J184" s="13"/>
      <c r="K184" s="13"/>
      <c r="L184" s="13"/>
      <c r="M184" s="13"/>
      <c r="N184" s="13"/>
      <c r="O184" s="13"/>
      <c r="P184" s="1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87"/>
  <sheetViews>
    <sheetView workbookViewId="0">
      <pane xSplit="2" ySplit="3" topLeftCell="C4" activePane="bottomRight" state="frozen"/>
      <selection pane="topRight" activeCell="C1" sqref="C1"/>
      <selection pane="bottomLeft" activeCell="A4" sqref="A4"/>
      <selection pane="bottomRight" activeCell="C1" sqref="C1:P1048576"/>
    </sheetView>
  </sheetViews>
  <sheetFormatPr defaultColWidth="9.1796875" defaultRowHeight="14.5" x14ac:dyDescent="0.35"/>
  <cols>
    <col min="1" max="2" width="9.1796875" style="2"/>
    <col min="3" max="3" width="14.453125" style="22" customWidth="1"/>
    <col min="4" max="7" width="9.1796875" style="22"/>
    <col min="8" max="8" width="14.7265625" style="22" bestFit="1" customWidth="1"/>
    <col min="9" max="16" width="9.1796875" style="22"/>
    <col min="17" max="16384" width="9.1796875" style="2"/>
  </cols>
  <sheetData>
    <row r="1" spans="1:16" s="3" customFormat="1" ht="26" x14ac:dyDescent="0.6">
      <c r="A1" s="3" t="s">
        <v>8</v>
      </c>
      <c r="C1" s="12"/>
      <c r="D1" s="12"/>
      <c r="E1" s="12"/>
      <c r="F1" s="12"/>
      <c r="G1" s="12"/>
      <c r="H1" s="12"/>
      <c r="I1" s="12"/>
      <c r="J1" s="12"/>
      <c r="K1" s="12"/>
      <c r="L1" s="12"/>
      <c r="M1" s="12"/>
      <c r="N1" s="12"/>
      <c r="O1" s="12"/>
      <c r="P1" s="12"/>
    </row>
    <row r="2" spans="1:16" s="4" customFormat="1" x14ac:dyDescent="0.35">
      <c r="A2" s="4" t="s">
        <v>33</v>
      </c>
      <c r="C2" s="13"/>
      <c r="D2" s="13"/>
      <c r="E2" s="13"/>
      <c r="F2" s="13"/>
      <c r="G2" s="13"/>
      <c r="H2" s="13"/>
      <c r="I2" s="13"/>
      <c r="J2" s="13"/>
      <c r="K2" s="13"/>
      <c r="L2" s="13"/>
      <c r="M2" s="13"/>
      <c r="N2" s="13"/>
      <c r="O2" s="13"/>
      <c r="P2" s="13"/>
    </row>
    <row r="3" spans="1:16" s="11" customFormat="1" ht="43.5" x14ac:dyDescent="0.35">
      <c r="C3" s="14" t="s">
        <v>0</v>
      </c>
      <c r="D3" s="14" t="s">
        <v>1</v>
      </c>
      <c r="E3" s="14" t="s">
        <v>2</v>
      </c>
      <c r="F3" s="14" t="s">
        <v>18</v>
      </c>
      <c r="G3" s="14" t="s">
        <v>3</v>
      </c>
      <c r="H3" s="14" t="s">
        <v>19</v>
      </c>
      <c r="I3" s="14" t="s">
        <v>20</v>
      </c>
      <c r="J3" s="14"/>
      <c r="K3" s="14" t="s">
        <v>16</v>
      </c>
      <c r="L3" s="14"/>
      <c r="M3" s="14"/>
      <c r="N3" s="14"/>
      <c r="O3" s="14" t="s">
        <v>0</v>
      </c>
      <c r="P3" s="14" t="s">
        <v>6</v>
      </c>
    </row>
    <row r="4" spans="1:16" s="4" customFormat="1" x14ac:dyDescent="0.35">
      <c r="B4" s="1">
        <v>1987</v>
      </c>
      <c r="C4" s="16">
        <v>214.43463642319861</v>
      </c>
      <c r="D4" s="5">
        <v>3.0473713882300357</v>
      </c>
      <c r="E4" s="6">
        <v>5.0789523137167265</v>
      </c>
      <c r="F4" s="24">
        <v>0</v>
      </c>
      <c r="G4" s="17">
        <f t="shared" ref="G4:G35" si="0">C4/(C4-H4)</f>
        <v>1.0144160594902722</v>
      </c>
      <c r="H4" s="17">
        <f>D4+F4</f>
        <v>3.0473713882300357</v>
      </c>
      <c r="I4" s="17">
        <f>G5*G6*G7*G8*G9*G10*G11*G12*G13*G14*G15*G16*G17*G18*G19*G20*G21*G22*G23*G24*G25*G26*G27*G28*G29*G30*G31*G32*G33*G34*G35</f>
        <v>1.7603854463248128</v>
      </c>
      <c r="J4" s="13"/>
      <c r="K4" s="6">
        <f>C4*I4</f>
        <v>377.48761314735145</v>
      </c>
      <c r="L4" s="13"/>
      <c r="M4" s="13"/>
      <c r="N4" s="13"/>
      <c r="O4" s="18">
        <f>C4/1000</f>
        <v>0.2144346364231986</v>
      </c>
      <c r="P4" s="18">
        <f>K4/1000</f>
        <v>0.37748761314735146</v>
      </c>
    </row>
    <row r="5" spans="1:16" s="4" customFormat="1" x14ac:dyDescent="0.35">
      <c r="B5" s="1">
        <v>1988</v>
      </c>
      <c r="C5" s="16">
        <v>251.81953466638902</v>
      </c>
      <c r="D5" s="5">
        <v>7.6184284705750898</v>
      </c>
      <c r="E5" s="6">
        <v>7.6184284705750898</v>
      </c>
      <c r="F5" s="24">
        <v>0</v>
      </c>
      <c r="G5" s="17">
        <f t="shared" si="0"/>
        <v>1.0398481575470313</v>
      </c>
      <c r="H5" s="17">
        <f t="shared" ref="H5:H34" si="1">D5+(E4-D4)+F5</f>
        <v>9.6500093960617797</v>
      </c>
      <c r="I5" s="17">
        <f>G6*G7*G8*G9*G10*G11*G12*G13*G14*G15*G16*G17*G18*G19*G20*G21*G22*G23*G24*G25*G26*G27*G28*G29*G30*G31*G32*G33*G34*G35</f>
        <v>1.6929254848876256</v>
      </c>
      <c r="J5" s="13"/>
      <c r="K5" s="6">
        <f t="shared" ref="K5:K35" si="2">C5*I5</f>
        <v>426.3117078292729</v>
      </c>
      <c r="L5" s="13"/>
      <c r="M5" s="13"/>
      <c r="N5" s="13"/>
      <c r="O5" s="18">
        <f t="shared" ref="O5:O35" si="3">C5/1000</f>
        <v>0.25181953466638901</v>
      </c>
      <c r="P5" s="18">
        <f t="shared" ref="P5:P35" si="4">K5/1000</f>
        <v>0.42631170782927291</v>
      </c>
    </row>
    <row r="6" spans="1:16" s="4" customFormat="1" x14ac:dyDescent="0.35">
      <c r="B6" s="1">
        <v>1989</v>
      </c>
      <c r="C6" s="16">
        <v>354.80799020777994</v>
      </c>
      <c r="D6" s="5">
        <v>0</v>
      </c>
      <c r="E6" s="6">
        <v>0</v>
      </c>
      <c r="F6" s="24">
        <v>0</v>
      </c>
      <c r="G6" s="17">
        <f t="shared" si="0"/>
        <v>1</v>
      </c>
      <c r="H6" s="17">
        <f t="shared" si="1"/>
        <v>0</v>
      </c>
      <c r="I6" s="17">
        <f>G7*G8*G9*G10*G11*G12*G13*G14*G15*G16*G17*G18*G19*G20*G21*G22*G23*G24*G25*G26*G27*G28*G29*G30*G31*G32*G33*G34*G35</f>
        <v>1.6929254848876256</v>
      </c>
      <c r="J6" s="13"/>
      <c r="K6" s="6">
        <f t="shared" si="2"/>
        <v>600.66348886450976</v>
      </c>
      <c r="L6" s="13"/>
      <c r="M6" s="13"/>
      <c r="N6" s="13"/>
      <c r="O6" s="18">
        <f t="shared" si="3"/>
        <v>0.35480799020777992</v>
      </c>
      <c r="P6" s="18">
        <f t="shared" si="4"/>
        <v>0.60066348886450971</v>
      </c>
    </row>
    <row r="7" spans="1:16" s="4" customFormat="1" x14ac:dyDescent="0.35">
      <c r="B7" s="1">
        <v>1990</v>
      </c>
      <c r="C7" s="16">
        <v>343.66699999999997</v>
      </c>
      <c r="D7" s="5">
        <v>-0.5078952313716727</v>
      </c>
      <c r="E7" s="6">
        <v>-0.82532975097896799</v>
      </c>
      <c r="F7" s="24">
        <v>0</v>
      </c>
      <c r="G7" s="17">
        <f t="shared" si="0"/>
        <v>0.99852431063854841</v>
      </c>
      <c r="H7" s="17">
        <f t="shared" si="1"/>
        <v>-0.5078952313716727</v>
      </c>
      <c r="I7" s="17">
        <f>G8*G9*G10*G11*G12*G13*G14*G15*G16*G17*G18*G19*G20*G21*G22*G23*G24*G25*G26*G27*G28*G29*G30*G31*G32*G33*G34*G35</f>
        <v>1.6954274090783161</v>
      </c>
      <c r="J7" s="13"/>
      <c r="K7" s="6">
        <f t="shared" si="2"/>
        <v>582.66245139571765</v>
      </c>
      <c r="L7" s="13"/>
      <c r="M7" s="13"/>
      <c r="N7" s="13"/>
      <c r="O7" s="18">
        <f t="shared" si="3"/>
        <v>0.343667</v>
      </c>
      <c r="P7" s="18">
        <f t="shared" si="4"/>
        <v>0.58266245139571771</v>
      </c>
    </row>
    <row r="8" spans="1:16" s="4" customFormat="1" x14ac:dyDescent="0.35">
      <c r="B8" s="1">
        <v>1991</v>
      </c>
      <c r="C8" s="16">
        <v>317.68599999999998</v>
      </c>
      <c r="D8" s="5">
        <v>0</v>
      </c>
      <c r="E8" s="6">
        <v>0</v>
      </c>
      <c r="F8" s="24">
        <v>0</v>
      </c>
      <c r="G8" s="17">
        <f t="shared" si="0"/>
        <v>0.99900178902128267</v>
      </c>
      <c r="H8" s="17">
        <f t="shared" si="1"/>
        <v>-0.3174345196072953</v>
      </c>
      <c r="I8" s="17">
        <f>G9*G10*G11*G12*G13*G14*G15*G16*G17*G18*G19*G20*G21*G22*G23*G24*G25*G26*G27*G28*G29*G30*G31*G32*G33*G34*G35</f>
        <v>1.6971214943862296</v>
      </c>
      <c r="J8" s="13"/>
      <c r="K8" s="6">
        <f t="shared" si="2"/>
        <v>539.15173906558368</v>
      </c>
      <c r="L8" s="13"/>
      <c r="M8" s="13"/>
      <c r="N8" s="13"/>
      <c r="O8" s="18">
        <f t="shared" si="3"/>
        <v>0.31768599999999997</v>
      </c>
      <c r="P8" s="18">
        <f t="shared" si="4"/>
        <v>0.53915173906558367</v>
      </c>
    </row>
    <row r="9" spans="1:16" s="4" customFormat="1" x14ac:dyDescent="0.35">
      <c r="B9" s="1">
        <v>1992</v>
      </c>
      <c r="C9" s="16">
        <v>325.35500000000002</v>
      </c>
      <c r="D9" s="5">
        <v>18.66514975290897</v>
      </c>
      <c r="E9" s="6">
        <v>18.792123560751889</v>
      </c>
      <c r="F9" s="24">
        <v>0</v>
      </c>
      <c r="G9" s="17">
        <f t="shared" si="0"/>
        <v>1.0608600178254057</v>
      </c>
      <c r="H9" s="17">
        <f t="shared" si="1"/>
        <v>18.66514975290897</v>
      </c>
      <c r="I9" s="17">
        <f>G10*G11*G12*G13*G14*G15*G16*G17*G18*G19*G20*G21*G22*G23*G24*G25*G26*G27*G28*G29*G30*G31*G32*G33*G34*G35</f>
        <v>1.5997600681238406</v>
      </c>
      <c r="J9" s="13"/>
      <c r="K9" s="6">
        <f t="shared" si="2"/>
        <v>520.48993696443222</v>
      </c>
      <c r="L9" s="13"/>
      <c r="M9" s="13"/>
      <c r="N9" s="13"/>
      <c r="O9" s="18">
        <f t="shared" si="3"/>
        <v>0.32535500000000001</v>
      </c>
      <c r="P9" s="18">
        <f t="shared" si="4"/>
        <v>0.52048993696443224</v>
      </c>
    </row>
    <row r="10" spans="1:16" s="4" customFormat="1" x14ac:dyDescent="0.35">
      <c r="B10" s="1">
        <v>1993</v>
      </c>
      <c r="C10" s="16">
        <v>288.61500000000001</v>
      </c>
      <c r="D10" s="5">
        <v>10.157904627433453</v>
      </c>
      <c r="E10" s="6">
        <v>12.31645936076306</v>
      </c>
      <c r="F10" s="24">
        <v>0</v>
      </c>
      <c r="G10" s="17">
        <f t="shared" si="0"/>
        <v>1.0369520854496688</v>
      </c>
      <c r="H10" s="17">
        <f t="shared" si="1"/>
        <v>10.284878435276372</v>
      </c>
      <c r="I10" s="17">
        <f>G11*G12*G13*G14*G15*G16*G17*G18*G19*G20*G21*G22*G23*G24*G25*G26*G27*G28*G29*G30*G31*G32*G33*G34*G35</f>
        <v>1.5427521585340305</v>
      </c>
      <c r="J10" s="13"/>
      <c r="K10" s="6">
        <f t="shared" si="2"/>
        <v>445.26141423529924</v>
      </c>
      <c r="L10" s="13"/>
      <c r="M10" s="13"/>
      <c r="N10" s="13"/>
      <c r="O10" s="18">
        <f t="shared" si="3"/>
        <v>0.28861500000000001</v>
      </c>
      <c r="P10" s="18">
        <f t="shared" si="4"/>
        <v>0.44526141423529925</v>
      </c>
    </row>
    <row r="11" spans="1:16" s="4" customFormat="1" x14ac:dyDescent="0.35">
      <c r="B11" s="1">
        <v>1994</v>
      </c>
      <c r="C11" s="16">
        <v>354.84300000000002</v>
      </c>
      <c r="D11" s="5">
        <v>0</v>
      </c>
      <c r="E11" s="6">
        <v>0</v>
      </c>
      <c r="F11" s="24">
        <v>0</v>
      </c>
      <c r="G11" s="17">
        <f t="shared" si="0"/>
        <v>1.0061203570565678</v>
      </c>
      <c r="H11" s="17">
        <f t="shared" si="1"/>
        <v>2.1585547333296073</v>
      </c>
      <c r="I11" s="17">
        <f>G12*G13*G14*G15*G16*G17*G18*G19*G20*G21*G22*G23*G24*G25*G26*G27*G28*G29*G30*G31*G32*G33*G34*G35</f>
        <v>1.5333674025316344</v>
      </c>
      <c r="J11" s="13"/>
      <c r="K11" s="6">
        <f t="shared" si="2"/>
        <v>544.10468921653273</v>
      </c>
      <c r="L11" s="13"/>
      <c r="M11" s="13"/>
      <c r="N11" s="13"/>
      <c r="O11" s="18">
        <f t="shared" si="3"/>
        <v>0.35484300000000002</v>
      </c>
      <c r="P11" s="18">
        <f t="shared" si="4"/>
        <v>0.54410468921653277</v>
      </c>
    </row>
    <row r="12" spans="1:16" s="4" customFormat="1" x14ac:dyDescent="0.35">
      <c r="B12" s="1">
        <v>1995</v>
      </c>
      <c r="C12" s="16">
        <v>360.74099999999999</v>
      </c>
      <c r="D12" s="5">
        <v>-0.5078952313716727</v>
      </c>
      <c r="E12" s="6">
        <v>-0.63486903921459081</v>
      </c>
      <c r="F12" s="24">
        <v>0</v>
      </c>
      <c r="G12" s="17">
        <f t="shared" si="0"/>
        <v>0.99859405734363182</v>
      </c>
      <c r="H12" s="17">
        <f t="shared" si="1"/>
        <v>-0.5078952313716727</v>
      </c>
      <c r="I12" s="17">
        <f>G13*G14*G15*G16*G17*G18*G19*G20*G21*G22*G23*G24*G25*G26*G27*G28*G29*G30*G31*G32*G33*G34*G35</f>
        <v>1.535526264406738</v>
      </c>
      <c r="J12" s="13"/>
      <c r="K12" s="6">
        <f t="shared" si="2"/>
        <v>553.92728014835109</v>
      </c>
      <c r="L12" s="13"/>
      <c r="M12" s="13"/>
      <c r="N12" s="13"/>
      <c r="O12" s="18">
        <f t="shared" si="3"/>
        <v>0.36074099999999998</v>
      </c>
      <c r="P12" s="18">
        <f t="shared" si="4"/>
        <v>0.55392728014835113</v>
      </c>
    </row>
    <row r="13" spans="1:16" s="4" customFormat="1" x14ac:dyDescent="0.35">
      <c r="B13" s="1">
        <v>1996</v>
      </c>
      <c r="C13" s="16">
        <v>426.79700000000003</v>
      </c>
      <c r="D13" s="5">
        <v>2.1585547333296087</v>
      </c>
      <c r="E13" s="6">
        <v>4.3171094666592174</v>
      </c>
      <c r="F13" s="24">
        <v>0</v>
      </c>
      <c r="G13" s="17">
        <f t="shared" si="0"/>
        <v>1.0047828303205877</v>
      </c>
      <c r="H13" s="17">
        <f t="shared" si="1"/>
        <v>2.0315809254866908</v>
      </c>
      <c r="I13" s="17">
        <f>G14*G15*G16*G17*G18*G19*G20*G21*G22*G23*G24*G25*G26*G27*G28*G29*G30*G31*G32*G33*G34*G35</f>
        <v>1.5282170615085151</v>
      </c>
      <c r="J13" s="13"/>
      <c r="K13" s="6">
        <f t="shared" si="2"/>
        <v>652.2384572006498</v>
      </c>
      <c r="L13" s="13"/>
      <c r="M13" s="13"/>
      <c r="N13" s="13"/>
      <c r="O13" s="18">
        <f t="shared" si="3"/>
        <v>0.42679700000000004</v>
      </c>
      <c r="P13" s="18">
        <f t="shared" si="4"/>
        <v>0.65223845720064977</v>
      </c>
    </row>
    <row r="14" spans="1:16" s="4" customFormat="1" x14ac:dyDescent="0.35">
      <c r="B14" s="1">
        <v>1997</v>
      </c>
      <c r="C14" s="16">
        <v>544.58500000000004</v>
      </c>
      <c r="D14" s="5">
        <v>-19.680940215652313</v>
      </c>
      <c r="E14" s="6">
        <v>-22.855285411725269</v>
      </c>
      <c r="F14" s="24">
        <v>0</v>
      </c>
      <c r="G14" s="17">
        <f t="shared" si="0"/>
        <v>0.96882733453628711</v>
      </c>
      <c r="H14" s="17">
        <f t="shared" si="1"/>
        <v>-17.522385482322704</v>
      </c>
      <c r="I14" s="17">
        <f>G15*G16*G17*G18*G19*G20*G21*G22*G23*G24*G25*G26*G27*G28*G29*G30*G31*G32*G33*G34*G35</f>
        <v>1.5773884644160774</v>
      </c>
      <c r="J14" s="13"/>
      <c r="K14" s="6">
        <f t="shared" si="2"/>
        <v>859.02209689402957</v>
      </c>
      <c r="L14" s="13"/>
      <c r="M14" s="13"/>
      <c r="N14" s="13"/>
      <c r="O14" s="18">
        <f t="shared" si="3"/>
        <v>0.54458499999999999</v>
      </c>
      <c r="P14" s="18">
        <f t="shared" si="4"/>
        <v>0.85902209689402953</v>
      </c>
    </row>
    <row r="15" spans="1:16" s="4" customFormat="1" x14ac:dyDescent="0.35">
      <c r="B15" s="1">
        <v>1998</v>
      </c>
      <c r="C15" s="16">
        <v>686.12699999999995</v>
      </c>
      <c r="D15" s="5">
        <v>0</v>
      </c>
      <c r="E15" s="6">
        <v>0</v>
      </c>
      <c r="F15" s="24">
        <v>0</v>
      </c>
      <c r="G15" s="17">
        <f t="shared" si="0"/>
        <v>0.9953948367891694</v>
      </c>
      <c r="H15" s="17">
        <f t="shared" si="1"/>
        <v>-3.1743451960729558</v>
      </c>
      <c r="I15" s="17">
        <f>G16*G17*G18*G19*G20*G21*G22*G23*G24*G25*G26*G27*G28*G29*G30*G31*G32*G33*G34*G35</f>
        <v>1.5846862030189308</v>
      </c>
      <c r="J15" s="13"/>
      <c r="K15" s="6">
        <f t="shared" si="2"/>
        <v>1087.2959904187699</v>
      </c>
      <c r="L15" s="13"/>
      <c r="M15" s="13"/>
      <c r="N15" s="13"/>
      <c r="O15" s="18">
        <f t="shared" si="3"/>
        <v>0.68612699999999993</v>
      </c>
      <c r="P15" s="18">
        <f t="shared" si="4"/>
        <v>1.0872959904187698</v>
      </c>
    </row>
    <row r="16" spans="1:16" s="4" customFormat="1" x14ac:dyDescent="0.35">
      <c r="B16" s="1">
        <v>1999</v>
      </c>
      <c r="C16" s="16">
        <v>913.34900000000005</v>
      </c>
      <c r="D16" s="5">
        <v>0</v>
      </c>
      <c r="E16" s="6">
        <v>0</v>
      </c>
      <c r="F16" s="24">
        <v>0</v>
      </c>
      <c r="G16" s="17">
        <f t="shared" si="0"/>
        <v>1</v>
      </c>
      <c r="H16" s="17">
        <f t="shared" si="1"/>
        <v>0</v>
      </c>
      <c r="I16" s="17">
        <f>G17*G18*G19*G20*G21*G22*G23*G24*G25*G26*G27*G28*G29*G30*G31*G32*G33*G34*G35</f>
        <v>1.5846862030189308</v>
      </c>
      <c r="J16" s="13"/>
      <c r="K16" s="6">
        <f t="shared" si="2"/>
        <v>1447.3715588411376</v>
      </c>
      <c r="L16" s="13"/>
      <c r="M16" s="13"/>
      <c r="N16" s="13"/>
      <c r="O16" s="18">
        <f t="shared" si="3"/>
        <v>0.91334900000000008</v>
      </c>
      <c r="P16" s="18">
        <f t="shared" si="4"/>
        <v>1.4473715588411376</v>
      </c>
    </row>
    <row r="17" spans="2:16" s="4" customFormat="1" x14ac:dyDescent="0.35">
      <c r="B17" s="1">
        <v>2000</v>
      </c>
      <c r="C17" s="16">
        <v>1106.9259999999999</v>
      </c>
      <c r="D17" s="5">
        <v>-0.95230355882188622</v>
      </c>
      <c r="E17" s="6">
        <v>-0.95230355882188622</v>
      </c>
      <c r="F17" s="24">
        <v>0</v>
      </c>
      <c r="G17" s="17">
        <f t="shared" si="0"/>
        <v>0.99914042584301643</v>
      </c>
      <c r="H17" s="17">
        <f t="shared" si="1"/>
        <v>-0.95230355882188622</v>
      </c>
      <c r="I17" s="17">
        <f>G18*G19*G20*G21*G22*G23*G24*G25*G26*G27*G28*G29*G30*G31*G32*G33*G34*G35</f>
        <v>1.5860495302067923</v>
      </c>
      <c r="J17" s="13"/>
      <c r="K17" s="6">
        <f t="shared" si="2"/>
        <v>1755.6394622736836</v>
      </c>
      <c r="L17" s="13"/>
      <c r="M17" s="13"/>
      <c r="N17" s="13"/>
      <c r="O17" s="18">
        <f t="shared" si="3"/>
        <v>1.1069259999999999</v>
      </c>
      <c r="P17" s="18">
        <f t="shared" si="4"/>
        <v>1.7556394622736837</v>
      </c>
    </row>
    <row r="18" spans="2:16" s="4" customFormat="1" x14ac:dyDescent="0.35">
      <c r="B18" s="1">
        <v>2001</v>
      </c>
      <c r="C18" s="16">
        <v>1226.902</v>
      </c>
      <c r="D18" s="5">
        <v>-25.394761568583633</v>
      </c>
      <c r="E18" s="6">
        <v>-25.394761568583633</v>
      </c>
      <c r="F18" s="24">
        <v>0</v>
      </c>
      <c r="G18" s="17">
        <f t="shared" si="0"/>
        <v>0.97972145073922012</v>
      </c>
      <c r="H18" s="17">
        <f t="shared" si="1"/>
        <v>-25.394761568583633</v>
      </c>
      <c r="I18" s="17">
        <f>G19*G20*G21*G22*G23*G24*G25*G26*G27*G28*G29*G30*G31*G32*G33*G34*G35</f>
        <v>1.6188780280457122</v>
      </c>
      <c r="J18" s="13"/>
      <c r="K18" s="6">
        <f t="shared" si="2"/>
        <v>1986.2046903653404</v>
      </c>
      <c r="L18" s="13"/>
      <c r="M18" s="13"/>
      <c r="N18" s="13"/>
      <c r="O18" s="18">
        <f t="shared" si="3"/>
        <v>1.2269019999999999</v>
      </c>
      <c r="P18" s="18">
        <f t="shared" si="4"/>
        <v>1.9862046903653403</v>
      </c>
    </row>
    <row r="19" spans="2:16" s="4" customFormat="1" x14ac:dyDescent="0.35">
      <c r="B19" s="1">
        <v>2002</v>
      </c>
      <c r="C19" s="16">
        <v>1166.5309999999999</v>
      </c>
      <c r="D19" s="5">
        <v>-20</v>
      </c>
      <c r="E19" s="6">
        <v>-20</v>
      </c>
      <c r="F19" s="24">
        <v>0</v>
      </c>
      <c r="G19" s="17">
        <f t="shared" si="0"/>
        <v>0.98314414035537212</v>
      </c>
      <c r="H19" s="17">
        <f t="shared" si="1"/>
        <v>-20</v>
      </c>
      <c r="I19" s="17">
        <f>G20*G21*G22*G23*G24*G25*G26*G27*G28*G29*G30*G31*G32*G33*G34*G35</f>
        <v>1.6466334503713203</v>
      </c>
      <c r="J19" s="13"/>
      <c r="K19" s="6">
        <f t="shared" si="2"/>
        <v>1920.8489654951065</v>
      </c>
      <c r="L19" s="13"/>
      <c r="M19" s="13"/>
      <c r="N19" s="13"/>
      <c r="O19" s="18">
        <f t="shared" si="3"/>
        <v>1.166531</v>
      </c>
      <c r="P19" s="18">
        <f t="shared" si="4"/>
        <v>1.9208489654951066</v>
      </c>
    </row>
    <row r="20" spans="2:16" s="4" customFormat="1" x14ac:dyDescent="0.35">
      <c r="B20" s="1">
        <v>2003</v>
      </c>
      <c r="C20" s="16">
        <v>1688.3820000000001</v>
      </c>
      <c r="D20" s="5">
        <v>169.29999999999998</v>
      </c>
      <c r="E20" s="6">
        <v>209.7</v>
      </c>
      <c r="F20" s="24">
        <v>100</v>
      </c>
      <c r="G20" s="17">
        <f t="shared" si="0"/>
        <v>1.1897705699882035</v>
      </c>
      <c r="H20" s="17">
        <f t="shared" si="1"/>
        <v>269.29999999999995</v>
      </c>
      <c r="I20" s="17">
        <f>G21*G22*G23*G24*G25*G26*G27*G28*G29*G30*G31*G32*G33*G34*G35</f>
        <v>1.3839924199735809</v>
      </c>
      <c r="J20" s="13"/>
      <c r="K20" s="6">
        <f t="shared" si="2"/>
        <v>2336.7078900198344</v>
      </c>
      <c r="L20" s="13"/>
      <c r="M20" s="13"/>
      <c r="N20" s="13"/>
      <c r="O20" s="18">
        <f t="shared" si="3"/>
        <v>1.688382</v>
      </c>
      <c r="P20" s="18">
        <f t="shared" si="4"/>
        <v>2.3367078900198344</v>
      </c>
    </row>
    <row r="21" spans="2:16" s="4" customFormat="1" x14ac:dyDescent="0.35">
      <c r="B21" s="1">
        <v>2004</v>
      </c>
      <c r="C21" s="16">
        <v>2088.4540000000002</v>
      </c>
      <c r="D21" s="5">
        <v>-8.25</v>
      </c>
      <c r="E21" s="6">
        <v>-13.3</v>
      </c>
      <c r="F21" s="24">
        <v>100</v>
      </c>
      <c r="G21" s="17">
        <f t="shared" si="0"/>
        <v>1.0675508509924838</v>
      </c>
      <c r="H21" s="17">
        <f t="shared" si="1"/>
        <v>132.15</v>
      </c>
      <c r="I21" s="17">
        <f>G22*G23*G24*G25*G26*G27*G28*G29*G30*G31*G32*G33*G34*G35</f>
        <v>1.2964182630615737</v>
      </c>
      <c r="J21" s="13"/>
      <c r="K21" s="6">
        <f t="shared" si="2"/>
        <v>2707.5099071639961</v>
      </c>
      <c r="L21" s="13"/>
      <c r="M21" s="13"/>
      <c r="N21" s="13"/>
      <c r="O21" s="18">
        <f t="shared" si="3"/>
        <v>2.088454</v>
      </c>
      <c r="P21" s="18">
        <f t="shared" si="4"/>
        <v>2.7075099071639963</v>
      </c>
    </row>
    <row r="22" spans="2:16" s="4" customFormat="1" x14ac:dyDescent="0.35">
      <c r="B22" s="1">
        <v>2005</v>
      </c>
      <c r="C22" s="16">
        <v>2725.21</v>
      </c>
      <c r="D22" s="5">
        <v>-72.7</v>
      </c>
      <c r="E22" s="6">
        <v>-79</v>
      </c>
      <c r="F22" s="24">
        <v>87</v>
      </c>
      <c r="G22" s="17">
        <f t="shared" si="0"/>
        <v>1.0034057938997629</v>
      </c>
      <c r="H22" s="17">
        <f t="shared" si="1"/>
        <v>9.25</v>
      </c>
      <c r="I22" s="17">
        <f>G23*G24*G25*G26*G27*G28*G29*G30*G31*G32*G33*G34*G35</f>
        <v>1.2920179163237737</v>
      </c>
      <c r="J22" s="13"/>
      <c r="K22" s="6">
        <f t="shared" si="2"/>
        <v>3521.0201457447115</v>
      </c>
      <c r="L22" s="13"/>
      <c r="M22" s="13"/>
      <c r="N22" s="13"/>
      <c r="O22" s="18">
        <f t="shared" si="3"/>
        <v>2.7252100000000001</v>
      </c>
      <c r="P22" s="18">
        <f t="shared" si="4"/>
        <v>3.5210201457447114</v>
      </c>
    </row>
    <row r="23" spans="2:16" s="4" customFormat="1" x14ac:dyDescent="0.35">
      <c r="B23" s="1">
        <v>2006</v>
      </c>
      <c r="C23" s="16">
        <v>3716.5010000000002</v>
      </c>
      <c r="D23" s="5">
        <v>-16</v>
      </c>
      <c r="E23" s="6">
        <v>-16</v>
      </c>
      <c r="F23" s="24">
        <v>0</v>
      </c>
      <c r="G23" s="17">
        <f t="shared" si="0"/>
        <v>0.9940355210132874</v>
      </c>
      <c r="H23" s="17">
        <f t="shared" si="1"/>
        <v>-22.299999999999997</v>
      </c>
      <c r="I23" s="17">
        <f>G24*G25*G26*G27*G28*G29*G30*G31*G32*G33*G34*G35</f>
        <v>1.2997703693794891</v>
      </c>
      <c r="J23" s="13"/>
      <c r="K23" s="6">
        <f t="shared" si="2"/>
        <v>4830.5978775692411</v>
      </c>
      <c r="L23" s="13"/>
      <c r="M23" s="13"/>
      <c r="N23" s="13"/>
      <c r="O23" s="18">
        <f t="shared" si="3"/>
        <v>3.7165010000000001</v>
      </c>
      <c r="P23" s="18">
        <f t="shared" si="4"/>
        <v>4.8305978775692413</v>
      </c>
    </row>
    <row r="24" spans="2:16" s="4" customFormat="1" x14ac:dyDescent="0.35">
      <c r="B24" s="1">
        <v>2007</v>
      </c>
      <c r="C24" s="16">
        <v>3185.6019999999999</v>
      </c>
      <c r="D24" s="5">
        <v>-22</v>
      </c>
      <c r="E24" s="6">
        <v>-22</v>
      </c>
      <c r="F24" s="24">
        <v>0</v>
      </c>
      <c r="G24" s="17">
        <f t="shared" si="0"/>
        <v>0.99314129371412041</v>
      </c>
      <c r="H24" s="17">
        <f t="shared" si="1"/>
        <v>-22</v>
      </c>
      <c r="I24" s="17">
        <f>G25*G26*G27*G28*G29*G30*G31*G32*G33*G34*G35</f>
        <v>1.3087466784495956</v>
      </c>
      <c r="J24" s="13"/>
      <c r="K24" s="6">
        <f t="shared" si="2"/>
        <v>4169.1460363623883</v>
      </c>
      <c r="L24" s="13"/>
      <c r="M24" s="13"/>
      <c r="N24" s="13"/>
      <c r="O24" s="18">
        <f t="shared" si="3"/>
        <v>3.1856019999999998</v>
      </c>
      <c r="P24" s="18">
        <f t="shared" si="4"/>
        <v>4.1691460363623882</v>
      </c>
    </row>
    <row r="25" spans="2:16" s="4" customFormat="1" x14ac:dyDescent="0.35">
      <c r="B25" s="1">
        <v>2008</v>
      </c>
      <c r="C25" s="16">
        <v>1650.7919999999999</v>
      </c>
      <c r="D25" s="5">
        <v>-157</v>
      </c>
      <c r="E25" s="6">
        <v>-217</v>
      </c>
      <c r="F25" s="24">
        <v>0</v>
      </c>
      <c r="G25" s="17">
        <f t="shared" si="0"/>
        <v>0.91315372564985353</v>
      </c>
      <c r="H25" s="17">
        <f t="shared" si="1"/>
        <v>-157</v>
      </c>
      <c r="I25" s="17">
        <f>G26*G27*G28*G29*G30*G31*G32*G33*G34*G35</f>
        <v>1.4332161625012427</v>
      </c>
      <c r="J25" s="13"/>
      <c r="K25" s="6">
        <f t="shared" si="2"/>
        <v>2365.9417753277512</v>
      </c>
      <c r="L25" s="13"/>
      <c r="M25" s="13"/>
      <c r="N25" s="13"/>
      <c r="O25" s="18">
        <f t="shared" si="3"/>
        <v>1.6507919999999998</v>
      </c>
      <c r="P25" s="18">
        <f t="shared" si="4"/>
        <v>2.3659417753277512</v>
      </c>
    </row>
    <row r="26" spans="2:16" s="4" customFormat="1" x14ac:dyDescent="0.35">
      <c r="B26" s="1">
        <v>2009</v>
      </c>
      <c r="C26" s="16">
        <v>929.51</v>
      </c>
      <c r="D26" s="5">
        <v>-70</v>
      </c>
      <c r="E26" s="6">
        <v>0</v>
      </c>
      <c r="F26" s="24">
        <v>0</v>
      </c>
      <c r="G26" s="17">
        <f t="shared" si="0"/>
        <v>0.87730177157365197</v>
      </c>
      <c r="H26" s="17">
        <f t="shared" si="1"/>
        <v>-130</v>
      </c>
      <c r="I26" s="17">
        <f>G27*G28*G29*G30*G31*G32*G33*G34*G35</f>
        <v>1.6336638189279207</v>
      </c>
      <c r="J26" s="13"/>
      <c r="K26" s="6">
        <f t="shared" si="2"/>
        <v>1518.5068563316916</v>
      </c>
      <c r="L26" s="13"/>
      <c r="M26" s="13"/>
      <c r="N26" s="13"/>
      <c r="O26" s="18">
        <f t="shared" si="3"/>
        <v>0.92950999999999995</v>
      </c>
      <c r="P26" s="18">
        <f t="shared" si="4"/>
        <v>1.5185068563316915</v>
      </c>
    </row>
    <row r="27" spans="2:16" s="4" customFormat="1" x14ac:dyDescent="0.35">
      <c r="B27" s="1">
        <v>2010</v>
      </c>
      <c r="C27" s="16">
        <v>960.09100000000001</v>
      </c>
      <c r="D27" s="5">
        <v>0</v>
      </c>
      <c r="E27" s="6">
        <v>0</v>
      </c>
      <c r="F27" s="24">
        <v>0</v>
      </c>
      <c r="G27" s="17">
        <f t="shared" si="0"/>
        <v>1.0786436443015377</v>
      </c>
      <c r="H27" s="17">
        <f t="shared" si="1"/>
        <v>70</v>
      </c>
      <c r="I27" s="17">
        <f>G28*G29*G30*G31*G32*G33*G34*G35</f>
        <v>1.5145537894359722</v>
      </c>
      <c r="J27" s="13"/>
      <c r="K27" s="6">
        <f t="shared" si="2"/>
        <v>1454.1094622533719</v>
      </c>
      <c r="L27" s="13"/>
      <c r="M27" s="13"/>
      <c r="N27" s="13"/>
      <c r="O27" s="18">
        <f t="shared" si="3"/>
        <v>0.96009100000000003</v>
      </c>
      <c r="P27" s="18">
        <f t="shared" si="4"/>
        <v>1.4541094622533719</v>
      </c>
    </row>
    <row r="28" spans="2:16" s="4" customFormat="1" x14ac:dyDescent="0.35">
      <c r="B28" s="1">
        <v>2011</v>
      </c>
      <c r="C28" s="16">
        <v>1391.289</v>
      </c>
      <c r="D28" s="5">
        <v>-36</v>
      </c>
      <c r="E28" s="6">
        <v>-36</v>
      </c>
      <c r="F28" s="24">
        <v>0</v>
      </c>
      <c r="G28" s="17">
        <f t="shared" si="0"/>
        <v>0.97477735763394802</v>
      </c>
      <c r="H28" s="17">
        <f t="shared" si="1"/>
        <v>-36</v>
      </c>
      <c r="I28" s="17">
        <f>G29*G30*G31*G32*G33*G34*G35</f>
        <v>1.5537433010469279</v>
      </c>
      <c r="J28" s="13"/>
      <c r="K28" s="6">
        <f t="shared" si="2"/>
        <v>2161.7059635702794</v>
      </c>
      <c r="L28" s="13"/>
      <c r="M28" s="13"/>
      <c r="N28" s="13"/>
      <c r="O28" s="18">
        <f t="shared" si="3"/>
        <v>1.391289</v>
      </c>
      <c r="P28" s="18">
        <f t="shared" si="4"/>
        <v>2.1617059635702796</v>
      </c>
    </row>
    <row r="29" spans="2:16" s="4" customFormat="1" x14ac:dyDescent="0.35">
      <c r="B29" s="1">
        <v>2012</v>
      </c>
      <c r="C29" s="16">
        <v>1428.74</v>
      </c>
      <c r="D29" s="5">
        <v>-64</v>
      </c>
      <c r="E29" s="6">
        <v>-64</v>
      </c>
      <c r="F29" s="24">
        <v>0</v>
      </c>
      <c r="G29" s="17">
        <f t="shared" si="0"/>
        <v>0.95712582231332988</v>
      </c>
      <c r="H29" s="17">
        <f t="shared" si="1"/>
        <v>-64</v>
      </c>
      <c r="I29" s="17">
        <f>G30*G31*G32*G33*G34*G35</f>
        <v>1.6233427881943467</v>
      </c>
      <c r="J29" s="13"/>
      <c r="K29" s="6">
        <f t="shared" si="2"/>
        <v>2319.3347752047912</v>
      </c>
      <c r="L29" s="13"/>
      <c r="M29" s="13"/>
      <c r="N29" s="13"/>
      <c r="O29" s="18">
        <f t="shared" si="3"/>
        <v>1.4287399999999999</v>
      </c>
      <c r="P29" s="18">
        <f t="shared" si="4"/>
        <v>2.319334775204791</v>
      </c>
    </row>
    <row r="30" spans="2:16" s="4" customFormat="1" x14ac:dyDescent="0.35">
      <c r="B30" s="1">
        <v>2013</v>
      </c>
      <c r="C30" s="16">
        <v>1339.8050000000001</v>
      </c>
      <c r="D30" s="5">
        <v>0</v>
      </c>
      <c r="E30" s="6">
        <v>0</v>
      </c>
      <c r="F30" s="24">
        <v>0</v>
      </c>
      <c r="G30" s="17">
        <f t="shared" si="0"/>
        <v>1</v>
      </c>
      <c r="H30" s="17">
        <f t="shared" si="1"/>
        <v>0</v>
      </c>
      <c r="I30" s="17">
        <f>G31*G32*G33*G34*G35</f>
        <v>1.6233427881943467</v>
      </c>
      <c r="J30" s="13"/>
      <c r="K30" s="6">
        <f t="shared" si="2"/>
        <v>2174.9627843367271</v>
      </c>
      <c r="L30" s="13"/>
      <c r="M30" s="13"/>
      <c r="N30" s="13"/>
      <c r="O30" s="18">
        <f t="shared" si="3"/>
        <v>1.3398050000000001</v>
      </c>
      <c r="P30" s="18">
        <f t="shared" si="4"/>
        <v>2.174962784336727</v>
      </c>
    </row>
    <row r="31" spans="2:16" s="4" customFormat="1" x14ac:dyDescent="0.35">
      <c r="B31" s="1">
        <v>2014</v>
      </c>
      <c r="C31" s="16">
        <v>1686.521</v>
      </c>
      <c r="D31" s="5">
        <v>285</v>
      </c>
      <c r="E31" s="6">
        <v>280</v>
      </c>
      <c r="F31" s="24">
        <v>0</v>
      </c>
      <c r="G31" s="17">
        <f t="shared" si="0"/>
        <v>1.2033505027751992</v>
      </c>
      <c r="H31" s="17">
        <f t="shared" si="1"/>
        <v>285</v>
      </c>
      <c r="I31" s="17">
        <f>G32*G33*G34*G35</f>
        <v>1.3490190800191217</v>
      </c>
      <c r="J31" s="13"/>
      <c r="K31" s="6">
        <f t="shared" si="2"/>
        <v>2275.1490078529291</v>
      </c>
      <c r="L31" s="13"/>
      <c r="M31" s="13"/>
      <c r="N31" s="13"/>
      <c r="O31" s="18">
        <f t="shared" si="3"/>
        <v>1.6865209999999999</v>
      </c>
      <c r="P31" s="18">
        <f t="shared" si="4"/>
        <v>2.2751490078529293</v>
      </c>
    </row>
    <row r="32" spans="2:16" s="4" customFormat="1" x14ac:dyDescent="0.35">
      <c r="B32" s="1">
        <v>2015</v>
      </c>
      <c r="C32" s="16">
        <v>1268.375</v>
      </c>
      <c r="D32" s="5">
        <v>5</v>
      </c>
      <c r="E32" s="6">
        <v>5</v>
      </c>
      <c r="F32" s="24">
        <v>0</v>
      </c>
      <c r="G32" s="17">
        <f t="shared" si="0"/>
        <v>1</v>
      </c>
      <c r="H32" s="17">
        <f t="shared" si="1"/>
        <v>0</v>
      </c>
      <c r="I32" s="17">
        <f>G33*G34*G35</f>
        <v>1.3490190800191217</v>
      </c>
      <c r="J32" s="13"/>
      <c r="K32" s="6">
        <f t="shared" si="2"/>
        <v>1711.0620756192536</v>
      </c>
      <c r="L32" s="13"/>
      <c r="M32" s="13"/>
      <c r="N32" s="13"/>
      <c r="O32" s="18">
        <f t="shared" si="3"/>
        <v>1.268375</v>
      </c>
      <c r="P32" s="18">
        <f t="shared" si="4"/>
        <v>1.7110620756192536</v>
      </c>
    </row>
    <row r="33" spans="2:16" s="4" customFormat="1" x14ac:dyDescent="0.35">
      <c r="B33" s="1">
        <v>2016</v>
      </c>
      <c r="C33" s="16">
        <v>1193.83</v>
      </c>
      <c r="D33" s="5">
        <v>0</v>
      </c>
      <c r="E33" s="6">
        <v>0</v>
      </c>
      <c r="F33" s="24">
        <v>0</v>
      </c>
      <c r="G33" s="17">
        <f t="shared" si="0"/>
        <v>1</v>
      </c>
      <c r="H33" s="17">
        <f t="shared" si="1"/>
        <v>0</v>
      </c>
      <c r="I33" s="17">
        <f>G34*G35</f>
        <v>1.3490190800191217</v>
      </c>
      <c r="J33" s="13"/>
      <c r="K33" s="6">
        <f t="shared" si="2"/>
        <v>1610.4994482992281</v>
      </c>
      <c r="L33" s="13"/>
      <c r="M33" s="13"/>
      <c r="N33" s="13"/>
      <c r="O33" s="18">
        <f t="shared" si="3"/>
        <v>1.1938299999999999</v>
      </c>
      <c r="P33" s="18">
        <f t="shared" si="4"/>
        <v>1.6104994482992281</v>
      </c>
    </row>
    <row r="34" spans="2:16" s="4" customFormat="1" x14ac:dyDescent="0.35">
      <c r="B34" s="1">
        <v>2017</v>
      </c>
      <c r="C34" s="16">
        <v>1203.8330000000001</v>
      </c>
      <c r="D34" s="5">
        <v>0</v>
      </c>
      <c r="E34" s="6">
        <v>0</v>
      </c>
      <c r="F34" s="24">
        <v>0</v>
      </c>
      <c r="G34" s="17">
        <f t="shared" si="0"/>
        <v>1</v>
      </c>
      <c r="H34" s="17">
        <f t="shared" si="1"/>
        <v>0</v>
      </c>
      <c r="I34" s="17">
        <f>G35</f>
        <v>1.3490190800191217</v>
      </c>
      <c r="J34" s="13"/>
      <c r="K34" s="6">
        <f t="shared" si="2"/>
        <v>1623.9936861566596</v>
      </c>
      <c r="L34" s="13"/>
      <c r="M34" s="13"/>
      <c r="N34" s="13"/>
      <c r="O34" s="18">
        <f t="shared" si="3"/>
        <v>1.2038330000000002</v>
      </c>
      <c r="P34" s="18">
        <f t="shared" si="4"/>
        <v>1.6239936861566595</v>
      </c>
    </row>
    <row r="35" spans="2:16" s="4" customFormat="1" x14ac:dyDescent="0.35">
      <c r="B35" s="1">
        <v>2018</v>
      </c>
      <c r="C35" s="16">
        <v>1453.3050000000001</v>
      </c>
      <c r="D35" s="5">
        <v>376</v>
      </c>
      <c r="E35" s="6">
        <v>376</v>
      </c>
      <c r="F35" s="24">
        <v>0</v>
      </c>
      <c r="G35" s="17">
        <f t="shared" si="0"/>
        <v>1.3490190800191217</v>
      </c>
      <c r="H35" s="17">
        <f>D35+(E34-D34)+F35</f>
        <v>376</v>
      </c>
      <c r="I35" s="17">
        <f>G36</f>
        <v>1</v>
      </c>
      <c r="J35" s="13"/>
      <c r="K35" s="6">
        <f t="shared" si="2"/>
        <v>1453.3050000000001</v>
      </c>
      <c r="L35" s="13"/>
      <c r="M35" s="13"/>
      <c r="N35" s="13"/>
      <c r="O35" s="18">
        <f t="shared" si="3"/>
        <v>1.4533050000000001</v>
      </c>
      <c r="P35" s="18">
        <f t="shared" si="4"/>
        <v>1.4533050000000001</v>
      </c>
    </row>
    <row r="36" spans="2:16" s="4" customFormat="1" x14ac:dyDescent="0.35">
      <c r="C36" s="13"/>
      <c r="D36" s="13"/>
      <c r="E36" s="13"/>
      <c r="F36" s="13"/>
      <c r="G36" s="13">
        <v>1</v>
      </c>
      <c r="H36" s="13"/>
      <c r="I36" s="13"/>
      <c r="J36" s="13"/>
      <c r="K36" s="13"/>
      <c r="L36" s="13"/>
      <c r="M36" s="13"/>
      <c r="N36" s="13"/>
      <c r="O36" s="13"/>
      <c r="P36" s="13"/>
    </row>
    <row r="37" spans="2:16" s="4" customFormat="1" x14ac:dyDescent="0.35">
      <c r="C37" s="13"/>
      <c r="D37" s="13"/>
      <c r="E37" s="13"/>
      <c r="F37" s="13"/>
      <c r="G37" s="13"/>
      <c r="H37" s="13"/>
      <c r="I37" s="13"/>
      <c r="J37" s="13"/>
      <c r="K37" s="13"/>
      <c r="L37" s="13"/>
      <c r="M37" s="13"/>
      <c r="N37" s="13"/>
      <c r="O37" s="13"/>
      <c r="P37" s="13"/>
    </row>
    <row r="38" spans="2:16" s="4" customFormat="1" x14ac:dyDescent="0.35">
      <c r="C38" s="13"/>
      <c r="D38" s="13"/>
      <c r="E38" s="13"/>
      <c r="F38" s="13"/>
      <c r="G38" s="13"/>
      <c r="H38" s="13"/>
      <c r="I38" s="13"/>
      <c r="J38" s="13"/>
      <c r="K38" s="13"/>
      <c r="L38" s="13"/>
      <c r="M38" s="13"/>
      <c r="N38" s="13"/>
      <c r="O38" s="13"/>
      <c r="P38" s="13"/>
    </row>
    <row r="39" spans="2:16" s="4" customFormat="1" x14ac:dyDescent="0.35">
      <c r="C39" s="13"/>
      <c r="D39" s="13"/>
      <c r="E39" s="13"/>
      <c r="F39" s="13"/>
      <c r="G39" s="13"/>
      <c r="H39" s="13"/>
      <c r="I39" s="13"/>
      <c r="J39" s="13"/>
      <c r="K39" s="13"/>
      <c r="L39" s="13"/>
      <c r="M39" s="13"/>
      <c r="N39" s="13"/>
      <c r="O39" s="13"/>
      <c r="P39" s="13"/>
    </row>
    <row r="40" spans="2:16" s="4" customFormat="1" x14ac:dyDescent="0.35">
      <c r="C40" s="13"/>
      <c r="D40" s="13"/>
      <c r="E40" s="13"/>
      <c r="F40" s="13"/>
      <c r="G40" s="13"/>
      <c r="H40" s="13"/>
      <c r="I40" s="13"/>
      <c r="J40" s="13"/>
      <c r="K40" s="13"/>
      <c r="L40" s="13"/>
      <c r="M40" s="13"/>
      <c r="N40" s="13"/>
      <c r="O40" s="13"/>
      <c r="P40" s="13"/>
    </row>
    <row r="41" spans="2:16" s="4" customFormat="1" x14ac:dyDescent="0.35">
      <c r="C41" s="13"/>
      <c r="D41" s="13"/>
      <c r="E41" s="13"/>
      <c r="F41" s="13"/>
      <c r="G41" s="13"/>
      <c r="H41" s="13"/>
      <c r="I41" s="13"/>
      <c r="J41" s="13"/>
      <c r="K41" s="13"/>
      <c r="L41" s="13"/>
      <c r="M41" s="13"/>
      <c r="N41" s="13"/>
      <c r="O41" s="13"/>
      <c r="P41" s="13"/>
    </row>
    <row r="42" spans="2:16" s="4" customFormat="1" x14ac:dyDescent="0.35">
      <c r="C42" s="13"/>
      <c r="D42" s="13"/>
      <c r="E42" s="13"/>
      <c r="F42" s="13"/>
      <c r="G42" s="13"/>
      <c r="H42" s="13"/>
      <c r="I42" s="13"/>
      <c r="J42" s="13"/>
      <c r="K42" s="13"/>
      <c r="L42" s="13"/>
      <c r="M42" s="13"/>
      <c r="N42" s="13"/>
      <c r="O42" s="13"/>
      <c r="P42" s="13"/>
    </row>
    <row r="43" spans="2:16" s="4" customFormat="1" x14ac:dyDescent="0.35">
      <c r="C43" s="13"/>
      <c r="D43" s="13"/>
      <c r="E43" s="13"/>
      <c r="F43" s="13"/>
      <c r="G43" s="13"/>
      <c r="H43" s="13"/>
      <c r="I43" s="13"/>
      <c r="J43" s="13"/>
      <c r="K43" s="13"/>
      <c r="L43" s="13"/>
      <c r="M43" s="13"/>
      <c r="N43" s="13"/>
      <c r="O43" s="13"/>
      <c r="P43" s="13"/>
    </row>
    <row r="44" spans="2:16" s="4" customFormat="1" x14ac:dyDescent="0.35">
      <c r="C44" s="13" t="s">
        <v>21</v>
      </c>
      <c r="D44" s="13"/>
      <c r="E44" s="13"/>
      <c r="F44" s="13"/>
      <c r="G44" s="13"/>
      <c r="H44" s="13"/>
      <c r="I44" s="13"/>
      <c r="J44" s="13"/>
      <c r="K44" s="13"/>
      <c r="L44" s="13"/>
      <c r="M44" s="13"/>
      <c r="N44" s="13"/>
      <c r="O44" s="13"/>
      <c r="P44" s="13"/>
    </row>
    <row r="45" spans="2:16" s="4" customFormat="1" x14ac:dyDescent="0.35">
      <c r="C45" s="13" t="s">
        <v>13</v>
      </c>
      <c r="D45" s="13"/>
      <c r="E45" s="13"/>
      <c r="F45" s="13"/>
      <c r="G45" s="13"/>
      <c r="H45" s="13"/>
      <c r="I45" s="13"/>
      <c r="J45" s="13"/>
      <c r="K45" s="13"/>
      <c r="L45" s="13"/>
      <c r="M45" s="13"/>
      <c r="N45" s="13"/>
      <c r="O45" s="13"/>
      <c r="P45" s="13"/>
    </row>
    <row r="46" spans="2:16" s="4" customFormat="1" x14ac:dyDescent="0.35">
      <c r="C46" s="13" t="s">
        <v>14</v>
      </c>
      <c r="D46" s="13"/>
      <c r="E46" s="13"/>
      <c r="F46" s="13"/>
      <c r="G46" s="13"/>
      <c r="H46" s="13"/>
      <c r="I46" s="13"/>
      <c r="J46" s="13"/>
      <c r="K46" s="13"/>
      <c r="L46" s="13"/>
      <c r="M46" s="13"/>
      <c r="N46" s="13"/>
      <c r="O46" s="13"/>
      <c r="P46" s="13"/>
    </row>
    <row r="47" spans="2:16" s="4" customFormat="1" x14ac:dyDescent="0.35">
      <c r="C47" s="13" t="s">
        <v>15</v>
      </c>
      <c r="D47" s="13"/>
      <c r="E47" s="13"/>
      <c r="F47" s="13"/>
      <c r="G47" s="13"/>
      <c r="H47" s="13"/>
      <c r="I47" s="13"/>
      <c r="J47" s="13"/>
      <c r="K47" s="13"/>
      <c r="L47" s="13"/>
      <c r="M47" s="13"/>
      <c r="N47" s="13"/>
      <c r="O47" s="13"/>
      <c r="P47" s="13"/>
    </row>
    <row r="48" spans="2:16" s="4" customFormat="1" x14ac:dyDescent="0.35">
      <c r="C48" s="13"/>
      <c r="D48" s="13"/>
      <c r="E48" s="13"/>
      <c r="F48" s="13"/>
      <c r="G48" s="13"/>
      <c r="H48" s="13"/>
      <c r="I48" s="13"/>
      <c r="J48" s="13"/>
      <c r="K48" s="13"/>
      <c r="L48" s="13"/>
      <c r="M48" s="13"/>
      <c r="N48" s="13"/>
      <c r="O48" s="13"/>
      <c r="P48" s="13"/>
    </row>
    <row r="49" spans="3:16" s="4" customFormat="1" x14ac:dyDescent="0.35">
      <c r="C49" s="13"/>
      <c r="D49" s="13"/>
      <c r="E49" s="13"/>
      <c r="F49" s="13"/>
      <c r="G49" s="13"/>
      <c r="H49" s="13"/>
      <c r="I49" s="13"/>
      <c r="J49" s="13"/>
      <c r="K49" s="13"/>
      <c r="L49" s="13"/>
      <c r="M49" s="13"/>
      <c r="N49" s="13"/>
      <c r="O49" s="13"/>
      <c r="P49" s="13"/>
    </row>
    <row r="50" spans="3:16" s="4" customFormat="1" x14ac:dyDescent="0.35">
      <c r="C50" s="13"/>
      <c r="D50" s="13"/>
      <c r="E50" s="13"/>
      <c r="F50" s="13"/>
      <c r="G50" s="13"/>
      <c r="H50" s="13"/>
      <c r="I50" s="13"/>
      <c r="J50" s="13"/>
      <c r="K50" s="13"/>
      <c r="L50" s="13"/>
      <c r="M50" s="13"/>
      <c r="N50" s="13"/>
      <c r="O50" s="13"/>
      <c r="P50" s="13"/>
    </row>
    <row r="51" spans="3:16" s="4" customFormat="1" x14ac:dyDescent="0.35">
      <c r="C51" s="13"/>
      <c r="D51" s="13"/>
      <c r="E51" s="13"/>
      <c r="F51" s="13"/>
      <c r="G51" s="13"/>
      <c r="H51" s="13"/>
      <c r="I51" s="13"/>
      <c r="J51" s="13"/>
      <c r="K51" s="13"/>
      <c r="L51" s="13"/>
      <c r="M51" s="13"/>
      <c r="N51" s="13"/>
      <c r="O51" s="13"/>
      <c r="P51" s="13"/>
    </row>
    <row r="52" spans="3:16" s="4" customFormat="1" x14ac:dyDescent="0.35">
      <c r="C52" s="13"/>
      <c r="D52" s="13"/>
      <c r="E52" s="13"/>
      <c r="F52" s="13"/>
      <c r="G52" s="13"/>
      <c r="H52" s="13"/>
      <c r="I52" s="13"/>
      <c r="J52" s="13"/>
      <c r="K52" s="13"/>
      <c r="L52" s="13"/>
      <c r="M52" s="13"/>
      <c r="N52" s="13"/>
      <c r="O52" s="13"/>
      <c r="P52" s="13"/>
    </row>
    <row r="53" spans="3:16" s="4" customFormat="1" x14ac:dyDescent="0.35">
      <c r="C53" s="13"/>
      <c r="D53" s="13"/>
      <c r="E53" s="13"/>
      <c r="F53" s="13"/>
      <c r="G53" s="13"/>
      <c r="H53" s="13"/>
      <c r="I53" s="13"/>
      <c r="J53" s="13"/>
      <c r="K53" s="13"/>
      <c r="L53" s="13"/>
      <c r="M53" s="13"/>
      <c r="N53" s="13"/>
      <c r="O53" s="13"/>
      <c r="P53" s="13"/>
    </row>
    <row r="54" spans="3:16" s="4" customFormat="1" x14ac:dyDescent="0.35">
      <c r="C54" s="13"/>
      <c r="D54" s="13"/>
      <c r="E54" s="13"/>
      <c r="F54" s="13"/>
      <c r="G54" s="13"/>
      <c r="H54" s="13"/>
      <c r="I54" s="13"/>
      <c r="J54" s="13"/>
      <c r="K54" s="13"/>
      <c r="L54" s="13"/>
      <c r="M54" s="13"/>
      <c r="N54" s="13"/>
      <c r="O54" s="13"/>
      <c r="P54" s="13"/>
    </row>
    <row r="55" spans="3:16" s="4" customFormat="1" x14ac:dyDescent="0.35">
      <c r="C55" s="13"/>
      <c r="D55" s="13"/>
      <c r="E55" s="13"/>
      <c r="F55" s="13"/>
      <c r="G55" s="13"/>
      <c r="H55" s="13"/>
      <c r="I55" s="13"/>
      <c r="J55" s="13"/>
      <c r="K55" s="13"/>
      <c r="L55" s="13"/>
      <c r="M55" s="13"/>
      <c r="N55" s="13"/>
      <c r="O55" s="13"/>
      <c r="P55" s="13"/>
    </row>
    <row r="56" spans="3:16" s="4" customFormat="1" x14ac:dyDescent="0.35">
      <c r="C56" s="13"/>
      <c r="D56" s="13"/>
      <c r="E56" s="13"/>
      <c r="F56" s="13"/>
      <c r="G56" s="13"/>
      <c r="H56" s="13"/>
      <c r="I56" s="13"/>
      <c r="J56" s="13"/>
      <c r="K56" s="13"/>
      <c r="L56" s="13"/>
      <c r="M56" s="13"/>
      <c r="N56" s="13"/>
      <c r="O56" s="13"/>
      <c r="P56" s="13"/>
    </row>
    <row r="57" spans="3:16" s="4" customFormat="1" x14ac:dyDescent="0.35">
      <c r="C57" s="13"/>
      <c r="D57" s="13"/>
      <c r="E57" s="13"/>
      <c r="F57" s="13"/>
      <c r="G57" s="13"/>
      <c r="H57" s="13"/>
      <c r="I57" s="13"/>
      <c r="J57" s="13"/>
      <c r="K57" s="13"/>
      <c r="L57" s="13"/>
      <c r="M57" s="13"/>
      <c r="N57" s="13"/>
      <c r="O57" s="13"/>
      <c r="P57" s="13"/>
    </row>
    <row r="58" spans="3:16" s="4" customFormat="1" x14ac:dyDescent="0.35">
      <c r="C58" s="13"/>
      <c r="D58" s="13"/>
      <c r="E58" s="13"/>
      <c r="F58" s="13"/>
      <c r="G58" s="13"/>
      <c r="H58" s="13"/>
      <c r="I58" s="13"/>
      <c r="J58" s="13"/>
      <c r="K58" s="13"/>
      <c r="L58" s="13"/>
      <c r="M58" s="13"/>
      <c r="N58" s="13"/>
      <c r="O58" s="13"/>
      <c r="P58" s="13"/>
    </row>
    <row r="59" spans="3:16" s="4" customFormat="1" x14ac:dyDescent="0.35">
      <c r="C59" s="13"/>
      <c r="D59" s="13"/>
      <c r="E59" s="13"/>
      <c r="F59" s="13"/>
      <c r="G59" s="13"/>
      <c r="H59" s="13"/>
      <c r="I59" s="13"/>
      <c r="J59" s="13"/>
      <c r="K59" s="13"/>
      <c r="L59" s="13"/>
      <c r="M59" s="13"/>
      <c r="N59" s="13"/>
      <c r="O59" s="13"/>
      <c r="P59" s="13"/>
    </row>
    <row r="60" spans="3:16" s="4" customFormat="1" x14ac:dyDescent="0.35">
      <c r="C60" s="13"/>
      <c r="D60" s="13"/>
      <c r="E60" s="13"/>
      <c r="F60" s="13"/>
      <c r="G60" s="13"/>
      <c r="H60" s="13"/>
      <c r="I60" s="13"/>
      <c r="J60" s="13"/>
      <c r="K60" s="13"/>
      <c r="L60" s="13"/>
      <c r="M60" s="13"/>
      <c r="N60" s="13"/>
      <c r="O60" s="13"/>
      <c r="P60" s="13"/>
    </row>
    <row r="61" spans="3:16" s="4" customFormat="1" x14ac:dyDescent="0.35">
      <c r="C61" s="13"/>
      <c r="D61" s="13"/>
      <c r="E61" s="13"/>
      <c r="F61" s="13"/>
      <c r="G61" s="13"/>
      <c r="H61" s="13"/>
      <c r="I61" s="13"/>
      <c r="J61" s="13"/>
      <c r="K61" s="13"/>
      <c r="L61" s="13"/>
      <c r="M61" s="13"/>
      <c r="N61" s="13"/>
      <c r="O61" s="13"/>
      <c r="P61" s="13"/>
    </row>
    <row r="62" spans="3:16" s="4" customFormat="1" x14ac:dyDescent="0.35">
      <c r="C62" s="13"/>
      <c r="D62" s="13"/>
      <c r="E62" s="13"/>
      <c r="F62" s="13"/>
      <c r="G62" s="13"/>
      <c r="H62" s="13"/>
      <c r="I62" s="13"/>
      <c r="J62" s="13"/>
      <c r="K62" s="13"/>
      <c r="L62" s="13"/>
      <c r="M62" s="13"/>
      <c r="N62" s="13"/>
      <c r="O62" s="13"/>
      <c r="P62" s="13"/>
    </row>
    <row r="63" spans="3:16" s="4" customFormat="1" x14ac:dyDescent="0.35">
      <c r="C63" s="13"/>
      <c r="D63" s="13"/>
      <c r="E63" s="13"/>
      <c r="F63" s="13"/>
      <c r="G63" s="13"/>
      <c r="H63" s="13"/>
      <c r="I63" s="13"/>
      <c r="J63" s="13"/>
      <c r="K63" s="13"/>
      <c r="L63" s="13"/>
      <c r="M63" s="13"/>
      <c r="N63" s="13"/>
      <c r="O63" s="13"/>
      <c r="P63" s="13"/>
    </row>
    <row r="64" spans="3:16" s="4" customFormat="1" x14ac:dyDescent="0.35">
      <c r="C64" s="13"/>
      <c r="D64" s="13"/>
      <c r="E64" s="13"/>
      <c r="F64" s="13"/>
      <c r="G64" s="13"/>
      <c r="H64" s="13"/>
      <c r="I64" s="13"/>
      <c r="J64" s="13"/>
      <c r="K64" s="13"/>
      <c r="L64" s="13"/>
      <c r="M64" s="13"/>
      <c r="N64" s="13"/>
      <c r="O64" s="13"/>
      <c r="P64" s="13"/>
    </row>
    <row r="65" spans="3:16" s="4" customFormat="1" x14ac:dyDescent="0.35">
      <c r="C65" s="13"/>
      <c r="D65" s="13"/>
      <c r="E65" s="13"/>
      <c r="F65" s="13"/>
      <c r="G65" s="13"/>
      <c r="H65" s="13"/>
      <c r="I65" s="13"/>
      <c r="J65" s="13"/>
      <c r="K65" s="13"/>
      <c r="L65" s="13"/>
      <c r="M65" s="13"/>
      <c r="N65" s="13"/>
      <c r="O65" s="13"/>
      <c r="P65" s="13"/>
    </row>
    <row r="66" spans="3:16" s="4" customFormat="1" x14ac:dyDescent="0.35">
      <c r="C66" s="13"/>
      <c r="D66" s="13"/>
      <c r="E66" s="13"/>
      <c r="F66" s="13"/>
      <c r="G66" s="13"/>
      <c r="H66" s="13"/>
      <c r="I66" s="13"/>
      <c r="J66" s="13"/>
      <c r="K66" s="13"/>
      <c r="L66" s="13"/>
      <c r="M66" s="13"/>
      <c r="N66" s="13"/>
      <c r="O66" s="13"/>
      <c r="P66" s="13"/>
    </row>
    <row r="67" spans="3:16" s="4" customFormat="1" x14ac:dyDescent="0.35">
      <c r="C67" s="13"/>
      <c r="D67" s="13"/>
      <c r="E67" s="13"/>
      <c r="F67" s="13"/>
      <c r="G67" s="13"/>
      <c r="H67" s="13"/>
      <c r="I67" s="13"/>
      <c r="J67" s="13"/>
      <c r="K67" s="13"/>
      <c r="L67" s="13"/>
      <c r="M67" s="13"/>
      <c r="N67" s="13"/>
      <c r="O67" s="13"/>
      <c r="P67" s="13"/>
    </row>
    <row r="68" spans="3:16" s="4" customFormat="1" x14ac:dyDescent="0.35">
      <c r="C68" s="13"/>
      <c r="D68" s="13"/>
      <c r="E68" s="13"/>
      <c r="F68" s="13"/>
      <c r="G68" s="13"/>
      <c r="H68" s="13"/>
      <c r="I68" s="13"/>
      <c r="J68" s="13"/>
      <c r="K68" s="13"/>
      <c r="L68" s="13"/>
      <c r="M68" s="13"/>
      <c r="N68" s="13"/>
      <c r="O68" s="13"/>
      <c r="P68" s="13"/>
    </row>
    <row r="69" spans="3:16" s="4" customFormat="1" x14ac:dyDescent="0.35">
      <c r="C69" s="13"/>
      <c r="D69" s="13"/>
      <c r="E69" s="13"/>
      <c r="F69" s="13"/>
      <c r="G69" s="13"/>
      <c r="H69" s="13"/>
      <c r="I69" s="13"/>
      <c r="J69" s="13"/>
      <c r="K69" s="13"/>
      <c r="L69" s="13"/>
      <c r="M69" s="13"/>
      <c r="N69" s="13"/>
      <c r="O69" s="13"/>
      <c r="P69" s="13"/>
    </row>
    <row r="70" spans="3:16" s="4" customFormat="1" x14ac:dyDescent="0.35">
      <c r="C70" s="13"/>
      <c r="D70" s="13"/>
      <c r="E70" s="13"/>
      <c r="F70" s="13"/>
      <c r="G70" s="13"/>
      <c r="H70" s="13"/>
      <c r="I70" s="13"/>
      <c r="J70" s="13"/>
      <c r="K70" s="13"/>
      <c r="L70" s="13"/>
      <c r="M70" s="13"/>
      <c r="N70" s="13"/>
      <c r="O70" s="13"/>
      <c r="P70" s="13"/>
    </row>
    <row r="71" spans="3:16" s="4" customFormat="1" x14ac:dyDescent="0.35">
      <c r="C71" s="13"/>
      <c r="D71" s="13"/>
      <c r="E71" s="13"/>
      <c r="F71" s="13"/>
      <c r="G71" s="13"/>
      <c r="H71" s="13"/>
      <c r="I71" s="13"/>
      <c r="J71" s="13"/>
      <c r="K71" s="13"/>
      <c r="L71" s="13"/>
      <c r="M71" s="13"/>
      <c r="N71" s="13"/>
      <c r="O71" s="13"/>
      <c r="P71" s="13"/>
    </row>
    <row r="72" spans="3:16" s="4" customFormat="1" x14ac:dyDescent="0.35">
      <c r="C72" s="13"/>
      <c r="D72" s="13"/>
      <c r="E72" s="13"/>
      <c r="F72" s="13"/>
      <c r="G72" s="13"/>
      <c r="H72" s="13"/>
      <c r="I72" s="13"/>
      <c r="J72" s="13"/>
      <c r="K72" s="13"/>
      <c r="L72" s="13"/>
      <c r="M72" s="13"/>
      <c r="N72" s="13"/>
      <c r="O72" s="13"/>
      <c r="P72" s="13"/>
    </row>
    <row r="73" spans="3:16" s="4" customFormat="1" x14ac:dyDescent="0.35">
      <c r="C73" s="13"/>
      <c r="D73" s="13"/>
      <c r="E73" s="13"/>
      <c r="F73" s="13"/>
      <c r="G73" s="13"/>
      <c r="H73" s="13"/>
      <c r="I73" s="13"/>
      <c r="J73" s="13"/>
      <c r="K73" s="13"/>
      <c r="L73" s="13"/>
      <c r="M73" s="13"/>
      <c r="N73" s="13"/>
      <c r="O73" s="13"/>
      <c r="P73" s="13"/>
    </row>
    <row r="74" spans="3:16" s="4" customFormat="1" x14ac:dyDescent="0.35">
      <c r="C74" s="13"/>
      <c r="D74" s="13"/>
      <c r="E74" s="13"/>
      <c r="F74" s="13"/>
      <c r="G74" s="13"/>
      <c r="H74" s="13"/>
      <c r="I74" s="13"/>
      <c r="J74" s="13"/>
      <c r="K74" s="13"/>
      <c r="L74" s="13"/>
      <c r="M74" s="13"/>
      <c r="N74" s="13"/>
      <c r="O74" s="13"/>
      <c r="P74" s="13"/>
    </row>
    <row r="75" spans="3:16" s="4" customFormat="1" x14ac:dyDescent="0.35">
      <c r="C75" s="13"/>
      <c r="D75" s="13"/>
      <c r="E75" s="13"/>
      <c r="F75" s="13"/>
      <c r="G75" s="13"/>
      <c r="H75" s="13"/>
      <c r="I75" s="13"/>
      <c r="J75" s="13"/>
      <c r="K75" s="13"/>
      <c r="L75" s="13"/>
      <c r="M75" s="13"/>
      <c r="N75" s="13"/>
      <c r="O75" s="13"/>
      <c r="P75" s="13"/>
    </row>
    <row r="76" spans="3:16" s="4" customFormat="1" x14ac:dyDescent="0.35">
      <c r="C76" s="13"/>
      <c r="D76" s="13"/>
      <c r="E76" s="13"/>
      <c r="F76" s="13"/>
      <c r="G76" s="13"/>
      <c r="H76" s="13"/>
      <c r="I76" s="13"/>
      <c r="J76" s="13"/>
      <c r="K76" s="13"/>
      <c r="L76" s="13"/>
      <c r="M76" s="13"/>
      <c r="N76" s="13"/>
      <c r="O76" s="13"/>
      <c r="P76" s="13"/>
    </row>
    <row r="77" spans="3:16" s="4" customFormat="1" x14ac:dyDescent="0.35">
      <c r="C77" s="13"/>
      <c r="D77" s="13"/>
      <c r="E77" s="13"/>
      <c r="F77" s="13"/>
      <c r="G77" s="13"/>
      <c r="H77" s="13"/>
      <c r="I77" s="13"/>
      <c r="J77" s="13"/>
      <c r="K77" s="13"/>
      <c r="L77" s="13"/>
      <c r="M77" s="13"/>
      <c r="N77" s="13"/>
      <c r="O77" s="13"/>
      <c r="P77" s="13"/>
    </row>
    <row r="78" spans="3:16" s="4" customFormat="1" x14ac:dyDescent="0.35">
      <c r="C78" s="13"/>
      <c r="D78" s="13"/>
      <c r="E78" s="13"/>
      <c r="F78" s="13"/>
      <c r="G78" s="13"/>
      <c r="H78" s="13"/>
      <c r="I78" s="13"/>
      <c r="J78" s="13"/>
      <c r="K78" s="13"/>
      <c r="L78" s="13"/>
      <c r="M78" s="13"/>
      <c r="N78" s="13"/>
      <c r="O78" s="13"/>
      <c r="P78" s="13"/>
    </row>
    <row r="79" spans="3:16" s="4" customFormat="1" x14ac:dyDescent="0.35">
      <c r="C79" s="13"/>
      <c r="D79" s="13"/>
      <c r="E79" s="13"/>
      <c r="F79" s="13"/>
      <c r="G79" s="13"/>
      <c r="H79" s="13"/>
      <c r="I79" s="13"/>
      <c r="J79" s="13"/>
      <c r="K79" s="13"/>
      <c r="L79" s="13"/>
      <c r="M79" s="13"/>
      <c r="N79" s="13"/>
      <c r="O79" s="13"/>
      <c r="P79" s="13"/>
    </row>
    <row r="80" spans="3:16" s="4" customFormat="1" x14ac:dyDescent="0.35">
      <c r="C80" s="13"/>
      <c r="D80" s="13"/>
      <c r="E80" s="13"/>
      <c r="F80" s="13"/>
      <c r="G80" s="13"/>
      <c r="H80" s="13"/>
      <c r="I80" s="13"/>
      <c r="J80" s="13"/>
      <c r="K80" s="13"/>
      <c r="L80" s="13"/>
      <c r="M80" s="13"/>
      <c r="N80" s="13"/>
      <c r="O80" s="13"/>
      <c r="P80" s="13"/>
    </row>
    <row r="81" spans="3:16" s="4" customFormat="1" x14ac:dyDescent="0.35">
      <c r="C81" s="13"/>
      <c r="D81" s="13"/>
      <c r="E81" s="13"/>
      <c r="F81" s="13"/>
      <c r="G81" s="13"/>
      <c r="H81" s="13"/>
      <c r="I81" s="13"/>
      <c r="J81" s="13"/>
      <c r="K81" s="13"/>
      <c r="L81" s="13"/>
      <c r="M81" s="13"/>
      <c r="N81" s="13"/>
      <c r="O81" s="13"/>
      <c r="P81" s="13"/>
    </row>
    <row r="82" spans="3:16" s="4" customFormat="1" x14ac:dyDescent="0.35">
      <c r="C82" s="13"/>
      <c r="D82" s="13"/>
      <c r="E82" s="13"/>
      <c r="F82" s="13"/>
      <c r="G82" s="13"/>
      <c r="H82" s="13"/>
      <c r="I82" s="13"/>
      <c r="J82" s="13"/>
      <c r="K82" s="13"/>
      <c r="L82" s="13"/>
      <c r="M82" s="13"/>
      <c r="N82" s="13"/>
      <c r="O82" s="13"/>
      <c r="P82" s="13"/>
    </row>
    <row r="83" spans="3:16" s="4" customFormat="1" x14ac:dyDescent="0.35">
      <c r="C83" s="13"/>
      <c r="D83" s="13"/>
      <c r="E83" s="13"/>
      <c r="F83" s="13"/>
      <c r="G83" s="13"/>
      <c r="H83" s="13"/>
      <c r="I83" s="13"/>
      <c r="J83" s="13"/>
      <c r="K83" s="13"/>
      <c r="L83" s="13"/>
      <c r="M83" s="13"/>
      <c r="N83" s="13"/>
      <c r="O83" s="13"/>
      <c r="P83" s="13"/>
    </row>
    <row r="84" spans="3:16" s="4" customFormat="1" x14ac:dyDescent="0.35">
      <c r="C84" s="13"/>
      <c r="D84" s="13"/>
      <c r="E84" s="13"/>
      <c r="F84" s="13"/>
      <c r="G84" s="13"/>
      <c r="H84" s="13"/>
      <c r="I84" s="13"/>
      <c r="J84" s="13"/>
      <c r="K84" s="13"/>
      <c r="L84" s="13"/>
      <c r="M84" s="13"/>
      <c r="N84" s="13"/>
      <c r="O84" s="13"/>
      <c r="P84" s="13"/>
    </row>
    <row r="85" spans="3:16" s="4" customFormat="1" x14ac:dyDescent="0.35">
      <c r="C85" s="13"/>
      <c r="D85" s="13"/>
      <c r="E85" s="13"/>
      <c r="F85" s="13"/>
      <c r="G85" s="13"/>
      <c r="H85" s="13"/>
      <c r="I85" s="13"/>
      <c r="J85" s="13"/>
      <c r="K85" s="13"/>
      <c r="L85" s="13"/>
      <c r="M85" s="13"/>
      <c r="N85" s="13"/>
      <c r="O85" s="13"/>
      <c r="P85" s="13"/>
    </row>
    <row r="86" spans="3:16" s="4" customFormat="1" x14ac:dyDescent="0.35">
      <c r="C86" s="13"/>
      <c r="D86" s="13"/>
      <c r="E86" s="13"/>
      <c r="F86" s="13"/>
      <c r="G86" s="13"/>
      <c r="H86" s="13"/>
      <c r="I86" s="13"/>
      <c r="J86" s="13"/>
      <c r="K86" s="13"/>
      <c r="L86" s="13"/>
      <c r="M86" s="13"/>
      <c r="N86" s="13"/>
      <c r="O86" s="13"/>
      <c r="P86" s="13"/>
    </row>
    <row r="87" spans="3:16" s="4" customFormat="1" x14ac:dyDescent="0.35">
      <c r="C87" s="13"/>
      <c r="D87" s="13"/>
      <c r="E87" s="13"/>
      <c r="F87" s="13"/>
      <c r="G87" s="13"/>
      <c r="H87" s="13"/>
      <c r="I87" s="13"/>
      <c r="J87" s="13"/>
      <c r="K87" s="13"/>
      <c r="L87" s="13"/>
      <c r="M87" s="13"/>
      <c r="N87" s="13"/>
      <c r="O87" s="13"/>
      <c r="P87" s="13"/>
    </row>
    <row r="88" spans="3:16" s="4" customFormat="1" x14ac:dyDescent="0.35">
      <c r="C88" s="13"/>
      <c r="D88" s="13"/>
      <c r="E88" s="13"/>
      <c r="F88" s="13"/>
      <c r="G88" s="13"/>
      <c r="H88" s="13"/>
      <c r="I88" s="13"/>
      <c r="J88" s="13"/>
      <c r="K88" s="13"/>
      <c r="L88" s="13"/>
      <c r="M88" s="13"/>
      <c r="N88" s="13"/>
      <c r="O88" s="13"/>
      <c r="P88" s="13"/>
    </row>
    <row r="89" spans="3:16" s="4" customFormat="1" x14ac:dyDescent="0.35">
      <c r="C89" s="13"/>
      <c r="D89" s="13"/>
      <c r="E89" s="13"/>
      <c r="F89" s="13"/>
      <c r="G89" s="13"/>
      <c r="H89" s="13"/>
      <c r="I89" s="13"/>
      <c r="J89" s="13"/>
      <c r="K89" s="13"/>
      <c r="L89" s="13"/>
      <c r="M89" s="13"/>
      <c r="N89" s="13"/>
      <c r="O89" s="13"/>
      <c r="P89" s="13"/>
    </row>
    <row r="90" spans="3:16" s="4" customFormat="1" x14ac:dyDescent="0.35">
      <c r="C90" s="13"/>
      <c r="D90" s="13"/>
      <c r="E90" s="13"/>
      <c r="F90" s="13"/>
      <c r="G90" s="13"/>
      <c r="H90" s="13"/>
      <c r="I90" s="13"/>
      <c r="J90" s="13"/>
      <c r="K90" s="13"/>
      <c r="L90" s="13"/>
      <c r="M90" s="13"/>
      <c r="N90" s="13"/>
      <c r="O90" s="13"/>
      <c r="P90" s="13"/>
    </row>
    <row r="91" spans="3:16" s="4" customFormat="1" x14ac:dyDescent="0.35">
      <c r="C91" s="13"/>
      <c r="D91" s="13"/>
      <c r="E91" s="13"/>
      <c r="F91" s="13"/>
      <c r="G91" s="13"/>
      <c r="H91" s="13"/>
      <c r="I91" s="13"/>
      <c r="J91" s="13"/>
      <c r="K91" s="13"/>
      <c r="L91" s="13"/>
      <c r="M91" s="13"/>
      <c r="N91" s="13"/>
      <c r="O91" s="13"/>
      <c r="P91" s="13"/>
    </row>
    <row r="92" spans="3:16" s="4" customFormat="1" x14ac:dyDescent="0.35">
      <c r="C92" s="13"/>
      <c r="D92" s="13"/>
      <c r="E92" s="13"/>
      <c r="F92" s="13"/>
      <c r="G92" s="13"/>
      <c r="H92" s="13"/>
      <c r="I92" s="13"/>
      <c r="J92" s="13"/>
      <c r="K92" s="13"/>
      <c r="L92" s="13"/>
      <c r="M92" s="13"/>
      <c r="N92" s="13"/>
      <c r="O92" s="13"/>
      <c r="P92" s="13"/>
    </row>
    <row r="93" spans="3:16" s="4" customFormat="1" x14ac:dyDescent="0.35">
      <c r="C93" s="13"/>
      <c r="D93" s="13"/>
      <c r="E93" s="13"/>
      <c r="F93" s="13"/>
      <c r="G93" s="13"/>
      <c r="H93" s="13"/>
      <c r="I93" s="13"/>
      <c r="J93" s="13"/>
      <c r="K93" s="13"/>
      <c r="L93" s="13"/>
      <c r="M93" s="13"/>
      <c r="N93" s="13"/>
      <c r="O93" s="13"/>
      <c r="P93" s="13"/>
    </row>
    <row r="94" spans="3:16" s="4" customFormat="1" x14ac:dyDescent="0.35">
      <c r="C94" s="13"/>
      <c r="D94" s="13"/>
      <c r="E94" s="13"/>
      <c r="F94" s="13"/>
      <c r="G94" s="13"/>
      <c r="H94" s="13"/>
      <c r="I94" s="13"/>
      <c r="J94" s="13"/>
      <c r="K94" s="13"/>
      <c r="L94" s="13"/>
      <c r="M94" s="13"/>
      <c r="N94" s="13"/>
      <c r="O94" s="13"/>
      <c r="P94" s="13"/>
    </row>
    <row r="95" spans="3:16" s="4" customFormat="1" x14ac:dyDescent="0.35">
      <c r="C95" s="13"/>
      <c r="D95" s="13"/>
      <c r="E95" s="13"/>
      <c r="F95" s="13"/>
      <c r="G95" s="13"/>
      <c r="H95" s="13"/>
      <c r="I95" s="13"/>
      <c r="J95" s="13"/>
      <c r="K95" s="13"/>
      <c r="L95" s="13"/>
      <c r="M95" s="13"/>
      <c r="N95" s="13"/>
      <c r="O95" s="13"/>
      <c r="P95" s="13"/>
    </row>
    <row r="96" spans="3:16" s="4" customFormat="1" x14ac:dyDescent="0.35">
      <c r="C96" s="13"/>
      <c r="D96" s="13"/>
      <c r="E96" s="13"/>
      <c r="F96" s="13"/>
      <c r="G96" s="13"/>
      <c r="H96" s="13"/>
      <c r="I96" s="13"/>
      <c r="J96" s="13"/>
      <c r="K96" s="13"/>
      <c r="L96" s="13"/>
      <c r="M96" s="13"/>
      <c r="N96" s="13"/>
      <c r="O96" s="13"/>
      <c r="P96" s="13"/>
    </row>
    <row r="97" spans="3:16" s="4" customFormat="1" x14ac:dyDescent="0.35">
      <c r="C97" s="13"/>
      <c r="D97" s="13"/>
      <c r="E97" s="13"/>
      <c r="F97" s="13"/>
      <c r="G97" s="13"/>
      <c r="H97" s="13"/>
      <c r="I97" s="13"/>
      <c r="J97" s="13"/>
      <c r="K97" s="13"/>
      <c r="L97" s="13"/>
      <c r="M97" s="13"/>
      <c r="N97" s="13"/>
      <c r="O97" s="13"/>
      <c r="P97" s="13"/>
    </row>
    <row r="98" spans="3:16" s="4" customFormat="1" x14ac:dyDescent="0.35">
      <c r="C98" s="13"/>
      <c r="D98" s="13"/>
      <c r="E98" s="13"/>
      <c r="F98" s="13"/>
      <c r="G98" s="13"/>
      <c r="H98" s="13"/>
      <c r="I98" s="13"/>
      <c r="J98" s="13"/>
      <c r="K98" s="13"/>
      <c r="L98" s="13"/>
      <c r="M98" s="13"/>
      <c r="N98" s="13"/>
      <c r="O98" s="13"/>
      <c r="P98" s="13"/>
    </row>
    <row r="99" spans="3:16" s="4" customFormat="1" x14ac:dyDescent="0.35">
      <c r="C99" s="13"/>
      <c r="D99" s="13"/>
      <c r="E99" s="13"/>
      <c r="F99" s="13"/>
      <c r="G99" s="13"/>
      <c r="H99" s="13"/>
      <c r="I99" s="13"/>
      <c r="J99" s="13"/>
      <c r="K99" s="13"/>
      <c r="L99" s="13"/>
      <c r="M99" s="13"/>
      <c r="N99" s="13"/>
      <c r="O99" s="13"/>
      <c r="P99" s="13"/>
    </row>
    <row r="100" spans="3:16" s="4" customFormat="1" x14ac:dyDescent="0.35">
      <c r="C100" s="13"/>
      <c r="D100" s="13"/>
      <c r="E100" s="13"/>
      <c r="F100" s="13"/>
      <c r="G100" s="13"/>
      <c r="H100" s="13"/>
      <c r="I100" s="13"/>
      <c r="J100" s="13"/>
      <c r="K100" s="13"/>
      <c r="L100" s="13"/>
      <c r="M100" s="13"/>
      <c r="N100" s="13"/>
      <c r="O100" s="13"/>
      <c r="P100" s="13"/>
    </row>
    <row r="101" spans="3:16" s="4" customFormat="1" x14ac:dyDescent="0.35">
      <c r="C101" s="13"/>
      <c r="D101" s="13"/>
      <c r="E101" s="13"/>
      <c r="F101" s="13"/>
      <c r="G101" s="13"/>
      <c r="H101" s="13"/>
      <c r="I101" s="13"/>
      <c r="J101" s="13"/>
      <c r="K101" s="13"/>
      <c r="L101" s="13"/>
      <c r="M101" s="13"/>
      <c r="N101" s="13"/>
      <c r="O101" s="13"/>
      <c r="P101" s="13"/>
    </row>
    <row r="102" spans="3:16" s="4" customFormat="1" x14ac:dyDescent="0.35">
      <c r="C102" s="13"/>
      <c r="D102" s="13"/>
      <c r="E102" s="13"/>
      <c r="F102" s="13"/>
      <c r="G102" s="13"/>
      <c r="H102" s="13"/>
      <c r="I102" s="13"/>
      <c r="J102" s="13"/>
      <c r="K102" s="13"/>
      <c r="L102" s="13"/>
      <c r="M102" s="13"/>
      <c r="N102" s="13"/>
      <c r="O102" s="13"/>
      <c r="P102" s="13"/>
    </row>
    <row r="103" spans="3:16" s="4" customFormat="1" x14ac:dyDescent="0.35">
      <c r="C103" s="13"/>
      <c r="D103" s="13"/>
      <c r="E103" s="13"/>
      <c r="F103" s="13"/>
      <c r="G103" s="13"/>
      <c r="H103" s="13"/>
      <c r="I103" s="13"/>
      <c r="J103" s="13"/>
      <c r="K103" s="13"/>
      <c r="L103" s="13"/>
      <c r="M103" s="13"/>
      <c r="N103" s="13"/>
      <c r="O103" s="13"/>
      <c r="P103" s="13"/>
    </row>
    <row r="104" spans="3:16" s="4" customFormat="1" x14ac:dyDescent="0.35">
      <c r="C104" s="13"/>
      <c r="D104" s="13"/>
      <c r="E104" s="13"/>
      <c r="F104" s="13"/>
      <c r="G104" s="13"/>
      <c r="H104" s="13"/>
      <c r="I104" s="13"/>
      <c r="J104" s="13"/>
      <c r="K104" s="13"/>
      <c r="L104" s="13"/>
      <c r="M104" s="13"/>
      <c r="N104" s="13"/>
      <c r="O104" s="13"/>
      <c r="P104" s="13"/>
    </row>
    <row r="105" spans="3:16" s="4" customFormat="1" x14ac:dyDescent="0.35">
      <c r="C105" s="13"/>
      <c r="D105" s="13"/>
      <c r="E105" s="13"/>
      <c r="F105" s="13"/>
      <c r="G105" s="13"/>
      <c r="H105" s="13"/>
      <c r="I105" s="13"/>
      <c r="J105" s="13"/>
      <c r="K105" s="13"/>
      <c r="L105" s="13"/>
      <c r="M105" s="13"/>
      <c r="N105" s="13"/>
      <c r="O105" s="13"/>
      <c r="P105" s="13"/>
    </row>
    <row r="106" spans="3:16" s="4" customFormat="1" x14ac:dyDescent="0.35">
      <c r="C106" s="13"/>
      <c r="D106" s="13"/>
      <c r="E106" s="13"/>
      <c r="F106" s="13"/>
      <c r="G106" s="13"/>
      <c r="H106" s="13"/>
      <c r="I106" s="13"/>
      <c r="J106" s="13"/>
      <c r="K106" s="13"/>
      <c r="L106" s="13"/>
      <c r="M106" s="13"/>
      <c r="N106" s="13"/>
      <c r="O106" s="13"/>
      <c r="P106" s="13"/>
    </row>
    <row r="107" spans="3:16" s="4" customFormat="1" x14ac:dyDescent="0.35">
      <c r="C107" s="13"/>
      <c r="D107" s="13"/>
      <c r="E107" s="13"/>
      <c r="F107" s="13"/>
      <c r="G107" s="13"/>
      <c r="H107" s="13"/>
      <c r="I107" s="13"/>
      <c r="J107" s="13"/>
      <c r="K107" s="13"/>
      <c r="L107" s="13"/>
      <c r="M107" s="13"/>
      <c r="N107" s="13"/>
      <c r="O107" s="13"/>
      <c r="P107" s="13"/>
    </row>
    <row r="108" spans="3:16" s="4" customFormat="1" x14ac:dyDescent="0.35">
      <c r="C108" s="13"/>
      <c r="D108" s="13"/>
      <c r="E108" s="13"/>
      <c r="F108" s="13"/>
      <c r="G108" s="13"/>
      <c r="H108" s="13"/>
      <c r="I108" s="13"/>
      <c r="J108" s="13"/>
      <c r="K108" s="13"/>
      <c r="L108" s="13"/>
      <c r="M108" s="13"/>
      <c r="N108" s="13"/>
      <c r="O108" s="13"/>
      <c r="P108" s="13"/>
    </row>
    <row r="109" spans="3:16" s="4" customFormat="1" x14ac:dyDescent="0.35">
      <c r="C109" s="13"/>
      <c r="D109" s="13"/>
      <c r="E109" s="13"/>
      <c r="F109" s="13"/>
      <c r="G109" s="13"/>
      <c r="H109" s="13"/>
      <c r="I109" s="13"/>
      <c r="J109" s="13"/>
      <c r="K109" s="13"/>
      <c r="L109" s="13"/>
      <c r="M109" s="13"/>
      <c r="N109" s="13"/>
      <c r="O109" s="13"/>
      <c r="P109" s="13"/>
    </row>
    <row r="110" spans="3:16" s="4" customFormat="1" x14ac:dyDescent="0.35">
      <c r="C110" s="13"/>
      <c r="D110" s="13"/>
      <c r="E110" s="13"/>
      <c r="F110" s="13"/>
      <c r="G110" s="13"/>
      <c r="H110" s="13"/>
      <c r="I110" s="13"/>
      <c r="J110" s="13"/>
      <c r="K110" s="13"/>
      <c r="L110" s="13"/>
      <c r="M110" s="13"/>
      <c r="N110" s="13"/>
      <c r="O110" s="13"/>
      <c r="P110" s="13"/>
    </row>
    <row r="111" spans="3:16" s="4" customFormat="1" x14ac:dyDescent="0.35">
      <c r="C111" s="13"/>
      <c r="D111" s="13"/>
      <c r="E111" s="13"/>
      <c r="F111" s="13"/>
      <c r="G111" s="13"/>
      <c r="H111" s="13"/>
      <c r="I111" s="13"/>
      <c r="J111" s="13"/>
      <c r="K111" s="13"/>
      <c r="L111" s="13"/>
      <c r="M111" s="13"/>
      <c r="N111" s="13"/>
      <c r="O111" s="13"/>
      <c r="P111" s="13"/>
    </row>
    <row r="112" spans="3:16" s="4" customFormat="1" x14ac:dyDescent="0.35">
      <c r="C112" s="13"/>
      <c r="D112" s="13"/>
      <c r="E112" s="13"/>
      <c r="F112" s="13"/>
      <c r="G112" s="13"/>
      <c r="H112" s="13"/>
      <c r="I112" s="13"/>
      <c r="J112" s="13"/>
      <c r="K112" s="13"/>
      <c r="L112" s="13"/>
      <c r="M112" s="13"/>
      <c r="N112" s="13"/>
      <c r="O112" s="13"/>
      <c r="P112" s="13"/>
    </row>
    <row r="113" spans="3:16" s="4" customFormat="1" x14ac:dyDescent="0.35">
      <c r="C113" s="13"/>
      <c r="D113" s="13"/>
      <c r="E113" s="13"/>
      <c r="F113" s="13"/>
      <c r="G113" s="13"/>
      <c r="H113" s="13"/>
      <c r="I113" s="13"/>
      <c r="J113" s="13"/>
      <c r="K113" s="13"/>
      <c r="L113" s="13"/>
      <c r="M113" s="13"/>
      <c r="N113" s="13"/>
      <c r="O113" s="13"/>
      <c r="P113" s="13"/>
    </row>
    <row r="114" spans="3:16" s="4" customFormat="1" x14ac:dyDescent="0.35">
      <c r="C114" s="13"/>
      <c r="D114" s="13"/>
      <c r="E114" s="13"/>
      <c r="F114" s="13"/>
      <c r="G114" s="13"/>
      <c r="H114" s="13"/>
      <c r="I114" s="13"/>
      <c r="J114" s="13"/>
      <c r="K114" s="13"/>
      <c r="L114" s="13"/>
      <c r="M114" s="13"/>
      <c r="N114" s="13"/>
      <c r="O114" s="13"/>
      <c r="P114" s="13"/>
    </row>
    <row r="115" spans="3:16" s="4" customFormat="1" x14ac:dyDescent="0.35">
      <c r="C115" s="13"/>
      <c r="D115" s="13"/>
      <c r="E115" s="13"/>
      <c r="F115" s="13"/>
      <c r="G115" s="13"/>
      <c r="H115" s="13"/>
      <c r="I115" s="13"/>
      <c r="J115" s="13"/>
      <c r="K115" s="13"/>
      <c r="L115" s="13"/>
      <c r="M115" s="13"/>
      <c r="N115" s="13"/>
      <c r="O115" s="13"/>
      <c r="P115" s="13"/>
    </row>
    <row r="116" spans="3:16" s="4" customFormat="1" x14ac:dyDescent="0.35">
      <c r="C116" s="13"/>
      <c r="D116" s="13"/>
      <c r="E116" s="13"/>
      <c r="F116" s="13"/>
      <c r="G116" s="13"/>
      <c r="H116" s="13"/>
      <c r="I116" s="13"/>
      <c r="J116" s="13"/>
      <c r="K116" s="13"/>
      <c r="L116" s="13"/>
      <c r="M116" s="13"/>
      <c r="N116" s="13"/>
      <c r="O116" s="13"/>
      <c r="P116" s="13"/>
    </row>
    <row r="117" spans="3:16" s="4" customFormat="1" x14ac:dyDescent="0.35">
      <c r="C117" s="13"/>
      <c r="D117" s="13"/>
      <c r="E117" s="13"/>
      <c r="F117" s="13"/>
      <c r="G117" s="13"/>
      <c r="H117" s="13"/>
      <c r="I117" s="13"/>
      <c r="J117" s="13"/>
      <c r="K117" s="13"/>
      <c r="L117" s="13"/>
      <c r="M117" s="13"/>
      <c r="N117" s="13"/>
      <c r="O117" s="13"/>
      <c r="P117" s="13"/>
    </row>
    <row r="118" spans="3:16" s="4" customFormat="1" x14ac:dyDescent="0.35">
      <c r="C118" s="13"/>
      <c r="D118" s="13"/>
      <c r="E118" s="13"/>
      <c r="F118" s="13"/>
      <c r="G118" s="13"/>
      <c r="H118" s="13"/>
      <c r="I118" s="13"/>
      <c r="J118" s="13"/>
      <c r="K118" s="13"/>
      <c r="L118" s="13"/>
      <c r="M118" s="13"/>
      <c r="N118" s="13"/>
      <c r="O118" s="13"/>
      <c r="P118" s="13"/>
    </row>
    <row r="119" spans="3:16" s="4" customFormat="1" x14ac:dyDescent="0.35">
      <c r="C119" s="13"/>
      <c r="D119" s="13"/>
      <c r="E119" s="13"/>
      <c r="F119" s="13"/>
      <c r="G119" s="13"/>
      <c r="H119" s="13"/>
      <c r="I119" s="13"/>
      <c r="J119" s="13"/>
      <c r="K119" s="13"/>
      <c r="L119" s="13"/>
      <c r="M119" s="13"/>
      <c r="N119" s="13"/>
      <c r="O119" s="13"/>
      <c r="P119" s="13"/>
    </row>
    <row r="120" spans="3:16" s="4" customFormat="1" x14ac:dyDescent="0.35">
      <c r="C120" s="13"/>
      <c r="D120" s="13"/>
      <c r="E120" s="13"/>
      <c r="F120" s="13"/>
      <c r="G120" s="13"/>
      <c r="H120" s="13"/>
      <c r="I120" s="13"/>
      <c r="J120" s="13"/>
      <c r="K120" s="13"/>
      <c r="L120" s="13"/>
      <c r="M120" s="13"/>
      <c r="N120" s="13"/>
      <c r="O120" s="13"/>
      <c r="P120" s="13"/>
    </row>
    <row r="121" spans="3:16" s="4" customFormat="1" x14ac:dyDescent="0.35">
      <c r="C121" s="13"/>
      <c r="D121" s="13"/>
      <c r="E121" s="13"/>
      <c r="F121" s="13"/>
      <c r="G121" s="13"/>
      <c r="H121" s="13"/>
      <c r="I121" s="13"/>
      <c r="J121" s="13"/>
      <c r="K121" s="13"/>
      <c r="L121" s="13"/>
      <c r="M121" s="13"/>
      <c r="N121" s="13"/>
      <c r="O121" s="13"/>
      <c r="P121" s="13"/>
    </row>
    <row r="122" spans="3:16" s="4" customFormat="1" x14ac:dyDescent="0.35">
      <c r="C122" s="13"/>
      <c r="D122" s="13"/>
      <c r="E122" s="13"/>
      <c r="F122" s="13"/>
      <c r="G122" s="13"/>
      <c r="H122" s="13"/>
      <c r="I122" s="13"/>
      <c r="J122" s="13"/>
      <c r="K122" s="13"/>
      <c r="L122" s="13"/>
      <c r="M122" s="13"/>
      <c r="N122" s="13"/>
      <c r="O122" s="13"/>
      <c r="P122" s="13"/>
    </row>
    <row r="123" spans="3:16" s="4" customFormat="1" x14ac:dyDescent="0.35">
      <c r="C123" s="13"/>
      <c r="D123" s="13"/>
      <c r="E123" s="13"/>
      <c r="F123" s="13"/>
      <c r="G123" s="13"/>
      <c r="H123" s="13"/>
      <c r="I123" s="13"/>
      <c r="J123" s="13"/>
      <c r="K123" s="13"/>
      <c r="L123" s="13"/>
      <c r="M123" s="13"/>
      <c r="N123" s="13"/>
      <c r="O123" s="13"/>
      <c r="P123" s="13"/>
    </row>
    <row r="124" spans="3:16" s="4" customFormat="1" x14ac:dyDescent="0.35">
      <c r="C124" s="13"/>
      <c r="D124" s="13"/>
      <c r="E124" s="13"/>
      <c r="F124" s="13"/>
      <c r="G124" s="13"/>
      <c r="H124" s="13"/>
      <c r="I124" s="13"/>
      <c r="J124" s="13"/>
      <c r="K124" s="13"/>
      <c r="L124" s="13"/>
      <c r="M124" s="13"/>
      <c r="N124" s="13"/>
      <c r="O124" s="13"/>
      <c r="P124" s="13"/>
    </row>
    <row r="125" spans="3:16" s="4" customFormat="1" x14ac:dyDescent="0.35">
      <c r="C125" s="13"/>
      <c r="D125" s="13"/>
      <c r="E125" s="13"/>
      <c r="F125" s="13"/>
      <c r="G125" s="13"/>
      <c r="H125" s="13"/>
      <c r="I125" s="13"/>
      <c r="J125" s="13"/>
      <c r="K125" s="13"/>
      <c r="L125" s="13"/>
      <c r="M125" s="13"/>
      <c r="N125" s="13"/>
      <c r="O125" s="13"/>
      <c r="P125" s="13"/>
    </row>
    <row r="126" spans="3:16" s="4" customFormat="1" x14ac:dyDescent="0.35">
      <c r="C126" s="13"/>
      <c r="D126" s="13"/>
      <c r="E126" s="13"/>
      <c r="F126" s="13"/>
      <c r="G126" s="13"/>
      <c r="H126" s="13"/>
      <c r="I126" s="13"/>
      <c r="J126" s="13"/>
      <c r="K126" s="13"/>
      <c r="L126" s="13"/>
      <c r="M126" s="13"/>
      <c r="N126" s="13"/>
      <c r="O126" s="13"/>
      <c r="P126" s="13"/>
    </row>
    <row r="127" spans="3:16" s="4" customFormat="1" x14ac:dyDescent="0.35">
      <c r="C127" s="13"/>
      <c r="D127" s="13"/>
      <c r="E127" s="13"/>
      <c r="F127" s="13"/>
      <c r="G127" s="13"/>
      <c r="H127" s="13"/>
      <c r="I127" s="13"/>
      <c r="J127" s="13"/>
      <c r="K127" s="13"/>
      <c r="L127" s="13"/>
      <c r="M127" s="13"/>
      <c r="N127" s="13"/>
      <c r="O127" s="13"/>
      <c r="P127" s="13"/>
    </row>
    <row r="128" spans="3:16" s="4" customFormat="1" x14ac:dyDescent="0.35">
      <c r="C128" s="13"/>
      <c r="D128" s="13"/>
      <c r="E128" s="13"/>
      <c r="F128" s="13"/>
      <c r="G128" s="13"/>
      <c r="H128" s="13"/>
      <c r="I128" s="13"/>
      <c r="J128" s="13"/>
      <c r="K128" s="13"/>
      <c r="L128" s="13"/>
      <c r="M128" s="13"/>
      <c r="N128" s="13"/>
      <c r="O128" s="13"/>
      <c r="P128" s="13"/>
    </row>
    <row r="129" spans="3:16" s="4" customFormat="1" x14ac:dyDescent="0.35">
      <c r="C129" s="13"/>
      <c r="D129" s="13"/>
      <c r="E129" s="13"/>
      <c r="F129" s="13"/>
      <c r="G129" s="13"/>
      <c r="H129" s="13"/>
      <c r="I129" s="13"/>
      <c r="J129" s="13"/>
      <c r="K129" s="13"/>
      <c r="L129" s="13"/>
      <c r="M129" s="13"/>
      <c r="N129" s="13"/>
      <c r="O129" s="13"/>
      <c r="P129" s="13"/>
    </row>
    <row r="130" spans="3:16" s="4" customFormat="1" x14ac:dyDescent="0.35">
      <c r="C130" s="13"/>
      <c r="D130" s="13"/>
      <c r="E130" s="13"/>
      <c r="F130" s="13"/>
      <c r="G130" s="13"/>
      <c r="H130" s="13"/>
      <c r="I130" s="13"/>
      <c r="J130" s="13"/>
      <c r="K130" s="13"/>
      <c r="L130" s="13"/>
      <c r="M130" s="13"/>
      <c r="N130" s="13"/>
      <c r="O130" s="13"/>
      <c r="P130" s="13"/>
    </row>
    <row r="131" spans="3:16" s="4" customFormat="1" x14ac:dyDescent="0.35">
      <c r="C131" s="13"/>
      <c r="D131" s="13"/>
      <c r="E131" s="13"/>
      <c r="F131" s="13"/>
      <c r="G131" s="13"/>
      <c r="H131" s="13"/>
      <c r="I131" s="13"/>
      <c r="J131" s="13"/>
      <c r="K131" s="13"/>
      <c r="L131" s="13"/>
      <c r="M131" s="13"/>
      <c r="N131" s="13"/>
      <c r="O131" s="13"/>
      <c r="P131" s="13"/>
    </row>
    <row r="132" spans="3:16" s="4" customFormat="1" x14ac:dyDescent="0.35">
      <c r="C132" s="13"/>
      <c r="D132" s="13"/>
      <c r="E132" s="13"/>
      <c r="F132" s="13"/>
      <c r="G132" s="13"/>
      <c r="H132" s="13"/>
      <c r="I132" s="13"/>
      <c r="J132" s="13"/>
      <c r="K132" s="13"/>
      <c r="L132" s="13"/>
      <c r="M132" s="13"/>
      <c r="N132" s="13"/>
      <c r="O132" s="13"/>
      <c r="P132" s="13"/>
    </row>
    <row r="133" spans="3:16" s="4" customFormat="1" x14ac:dyDescent="0.35">
      <c r="C133" s="13"/>
      <c r="D133" s="13"/>
      <c r="E133" s="13"/>
      <c r="F133" s="13"/>
      <c r="G133" s="13"/>
      <c r="H133" s="13"/>
      <c r="I133" s="13"/>
      <c r="J133" s="13"/>
      <c r="K133" s="13"/>
      <c r="L133" s="13"/>
      <c r="M133" s="13"/>
      <c r="N133" s="13"/>
      <c r="O133" s="13"/>
      <c r="P133" s="13"/>
    </row>
    <row r="134" spans="3:16" s="4" customFormat="1" x14ac:dyDescent="0.35">
      <c r="C134" s="13"/>
      <c r="D134" s="13"/>
      <c r="E134" s="13"/>
      <c r="F134" s="13"/>
      <c r="G134" s="13"/>
      <c r="H134" s="13"/>
      <c r="I134" s="13"/>
      <c r="J134" s="13"/>
      <c r="K134" s="13"/>
      <c r="L134" s="13"/>
      <c r="M134" s="13"/>
      <c r="N134" s="13"/>
      <c r="O134" s="13"/>
      <c r="P134" s="13"/>
    </row>
    <row r="135" spans="3:16" s="4" customFormat="1" x14ac:dyDescent="0.35">
      <c r="C135" s="13"/>
      <c r="D135" s="13"/>
      <c r="E135" s="13"/>
      <c r="F135" s="13"/>
      <c r="G135" s="13"/>
      <c r="H135" s="13"/>
      <c r="I135" s="13"/>
      <c r="J135" s="13"/>
      <c r="K135" s="13"/>
      <c r="L135" s="13"/>
      <c r="M135" s="13"/>
      <c r="N135" s="13"/>
      <c r="O135" s="13"/>
      <c r="P135" s="13"/>
    </row>
    <row r="136" spans="3:16" s="4" customFormat="1" x14ac:dyDescent="0.35">
      <c r="C136" s="13"/>
      <c r="D136" s="13"/>
      <c r="E136" s="13"/>
      <c r="F136" s="13"/>
      <c r="G136" s="13"/>
      <c r="H136" s="13"/>
      <c r="I136" s="13"/>
      <c r="J136" s="13"/>
      <c r="K136" s="13"/>
      <c r="L136" s="13"/>
      <c r="M136" s="13"/>
      <c r="N136" s="13"/>
      <c r="O136" s="13"/>
      <c r="P136" s="13"/>
    </row>
    <row r="137" spans="3:16" s="4" customFormat="1" x14ac:dyDescent="0.35">
      <c r="C137" s="13"/>
      <c r="D137" s="13"/>
      <c r="E137" s="13"/>
      <c r="F137" s="13"/>
      <c r="G137" s="13"/>
      <c r="H137" s="13"/>
      <c r="I137" s="13"/>
      <c r="J137" s="13"/>
      <c r="K137" s="13"/>
      <c r="L137" s="13"/>
      <c r="M137" s="13"/>
      <c r="N137" s="13"/>
      <c r="O137" s="13"/>
      <c r="P137" s="13"/>
    </row>
    <row r="138" spans="3:16" s="4" customFormat="1" x14ac:dyDescent="0.35">
      <c r="C138" s="13"/>
      <c r="D138" s="13"/>
      <c r="E138" s="13"/>
      <c r="F138" s="13"/>
      <c r="G138" s="13"/>
      <c r="H138" s="13"/>
      <c r="I138" s="13"/>
      <c r="J138" s="13"/>
      <c r="K138" s="13"/>
      <c r="L138" s="13"/>
      <c r="M138" s="13"/>
      <c r="N138" s="13"/>
      <c r="O138" s="13"/>
      <c r="P138" s="13"/>
    </row>
    <row r="139" spans="3:16" s="4" customFormat="1" x14ac:dyDescent="0.35">
      <c r="C139" s="13"/>
      <c r="D139" s="13"/>
      <c r="E139" s="13"/>
      <c r="F139" s="13"/>
      <c r="G139" s="13"/>
      <c r="H139" s="13"/>
      <c r="I139" s="13"/>
      <c r="J139" s="13"/>
      <c r="K139" s="13"/>
      <c r="L139" s="13"/>
      <c r="M139" s="13"/>
      <c r="N139" s="13"/>
      <c r="O139" s="13"/>
      <c r="P139" s="13"/>
    </row>
    <row r="140" spans="3:16" s="4" customFormat="1" x14ac:dyDescent="0.35">
      <c r="C140" s="13"/>
      <c r="D140" s="13"/>
      <c r="E140" s="13"/>
      <c r="F140" s="13"/>
      <c r="G140" s="13"/>
      <c r="H140" s="13"/>
      <c r="I140" s="13"/>
      <c r="J140" s="13"/>
      <c r="K140" s="13"/>
      <c r="L140" s="13"/>
      <c r="M140" s="13"/>
      <c r="N140" s="13"/>
      <c r="O140" s="13"/>
      <c r="P140" s="13"/>
    </row>
    <row r="141" spans="3:16" s="4" customFormat="1" x14ac:dyDescent="0.35">
      <c r="C141" s="13"/>
      <c r="D141" s="13"/>
      <c r="E141" s="13"/>
      <c r="F141" s="13"/>
      <c r="G141" s="13"/>
      <c r="H141" s="13"/>
      <c r="I141" s="13"/>
      <c r="J141" s="13"/>
      <c r="K141" s="13"/>
      <c r="L141" s="13"/>
      <c r="M141" s="13"/>
      <c r="N141" s="13"/>
      <c r="O141" s="13"/>
      <c r="P141" s="13"/>
    </row>
    <row r="142" spans="3:16" s="4" customFormat="1" x14ac:dyDescent="0.35">
      <c r="C142" s="13"/>
      <c r="D142" s="13"/>
      <c r="E142" s="13"/>
      <c r="F142" s="13"/>
      <c r="G142" s="13"/>
      <c r="H142" s="13"/>
      <c r="I142" s="13"/>
      <c r="J142" s="13"/>
      <c r="K142" s="13"/>
      <c r="L142" s="13"/>
      <c r="M142" s="13"/>
      <c r="N142" s="13"/>
      <c r="O142" s="13"/>
      <c r="P142" s="13"/>
    </row>
    <row r="143" spans="3:16" s="4" customFormat="1" x14ac:dyDescent="0.35">
      <c r="C143" s="13"/>
      <c r="D143" s="13"/>
      <c r="E143" s="13"/>
      <c r="F143" s="13"/>
      <c r="G143" s="13"/>
      <c r="H143" s="13"/>
      <c r="I143" s="13"/>
      <c r="J143" s="13"/>
      <c r="K143" s="13"/>
      <c r="L143" s="13"/>
      <c r="M143" s="13"/>
      <c r="N143" s="13"/>
      <c r="O143" s="13"/>
      <c r="P143" s="13"/>
    </row>
    <row r="144" spans="3:16" s="4" customFormat="1" x14ac:dyDescent="0.35">
      <c r="C144" s="13"/>
      <c r="D144" s="13"/>
      <c r="E144" s="13"/>
      <c r="F144" s="13"/>
      <c r="G144" s="13"/>
      <c r="H144" s="13"/>
      <c r="I144" s="13"/>
      <c r="J144" s="13"/>
      <c r="K144" s="13"/>
      <c r="L144" s="13"/>
      <c r="M144" s="13"/>
      <c r="N144" s="13"/>
      <c r="O144" s="13"/>
      <c r="P144" s="13"/>
    </row>
    <row r="145" spans="3:16" s="4" customFormat="1" x14ac:dyDescent="0.35">
      <c r="C145" s="13"/>
      <c r="D145" s="13"/>
      <c r="E145" s="13"/>
      <c r="F145" s="13"/>
      <c r="G145" s="13"/>
      <c r="H145" s="13"/>
      <c r="I145" s="13"/>
      <c r="J145" s="13"/>
      <c r="K145" s="13"/>
      <c r="L145" s="13"/>
      <c r="M145" s="13"/>
      <c r="N145" s="13"/>
      <c r="O145" s="13"/>
      <c r="P145" s="13"/>
    </row>
    <row r="146" spans="3:16" s="4" customFormat="1" x14ac:dyDescent="0.35">
      <c r="C146" s="13"/>
      <c r="D146" s="13"/>
      <c r="E146" s="13"/>
      <c r="F146" s="13"/>
      <c r="G146" s="13"/>
      <c r="H146" s="13"/>
      <c r="I146" s="13"/>
      <c r="J146" s="13"/>
      <c r="K146" s="13"/>
      <c r="L146" s="13"/>
      <c r="M146" s="13"/>
      <c r="N146" s="13"/>
      <c r="O146" s="13"/>
      <c r="P146" s="13"/>
    </row>
    <row r="147" spans="3:16" s="4" customFormat="1" x14ac:dyDescent="0.35">
      <c r="C147" s="13"/>
      <c r="D147" s="13"/>
      <c r="E147" s="13"/>
      <c r="F147" s="13"/>
      <c r="G147" s="13"/>
      <c r="H147" s="13"/>
      <c r="I147" s="13"/>
      <c r="J147" s="13"/>
      <c r="K147" s="13"/>
      <c r="L147" s="13"/>
      <c r="M147" s="13"/>
      <c r="N147" s="13"/>
      <c r="O147" s="13"/>
      <c r="P147" s="13"/>
    </row>
    <row r="148" spans="3:16" s="4" customFormat="1" x14ac:dyDescent="0.35">
      <c r="C148" s="13"/>
      <c r="D148" s="13"/>
      <c r="E148" s="13"/>
      <c r="F148" s="13"/>
      <c r="G148" s="13"/>
      <c r="H148" s="13"/>
      <c r="I148" s="13"/>
      <c r="J148" s="13"/>
      <c r="K148" s="13"/>
      <c r="L148" s="13"/>
      <c r="M148" s="13"/>
      <c r="N148" s="13"/>
      <c r="O148" s="13"/>
      <c r="P148" s="13"/>
    </row>
    <row r="149" spans="3:16" s="4" customFormat="1" x14ac:dyDescent="0.35">
      <c r="C149" s="13"/>
      <c r="D149" s="13"/>
      <c r="E149" s="13"/>
      <c r="F149" s="13"/>
      <c r="G149" s="13"/>
      <c r="H149" s="13"/>
      <c r="I149" s="13"/>
      <c r="J149" s="13"/>
      <c r="K149" s="13"/>
      <c r="L149" s="13"/>
      <c r="M149" s="13"/>
      <c r="N149" s="13"/>
      <c r="O149" s="13"/>
      <c r="P149" s="13"/>
    </row>
    <row r="150" spans="3:16" s="4" customFormat="1" x14ac:dyDescent="0.35">
      <c r="C150" s="13"/>
      <c r="D150" s="13"/>
      <c r="E150" s="13"/>
      <c r="F150" s="13"/>
      <c r="G150" s="13"/>
      <c r="H150" s="13"/>
      <c r="I150" s="13"/>
      <c r="J150" s="13"/>
      <c r="K150" s="13"/>
      <c r="L150" s="13"/>
      <c r="M150" s="13"/>
      <c r="N150" s="13"/>
      <c r="O150" s="13"/>
      <c r="P150" s="13"/>
    </row>
    <row r="151" spans="3:16" s="4" customFormat="1" x14ac:dyDescent="0.35">
      <c r="C151" s="13"/>
      <c r="D151" s="13"/>
      <c r="E151" s="13"/>
      <c r="F151" s="13"/>
      <c r="G151" s="13"/>
      <c r="H151" s="13"/>
      <c r="I151" s="13"/>
      <c r="J151" s="13"/>
      <c r="K151" s="13"/>
      <c r="L151" s="13"/>
      <c r="M151" s="13"/>
      <c r="N151" s="13"/>
      <c r="O151" s="13"/>
      <c r="P151" s="13"/>
    </row>
    <row r="152" spans="3:16" s="4" customFormat="1" x14ac:dyDescent="0.35">
      <c r="C152" s="13"/>
      <c r="D152" s="13"/>
      <c r="E152" s="13"/>
      <c r="F152" s="13"/>
      <c r="G152" s="13"/>
      <c r="H152" s="13"/>
      <c r="I152" s="13"/>
      <c r="J152" s="13"/>
      <c r="K152" s="13"/>
      <c r="L152" s="13"/>
      <c r="M152" s="13"/>
      <c r="N152" s="13"/>
      <c r="O152" s="13"/>
      <c r="P152" s="13"/>
    </row>
    <row r="153" spans="3:16" s="4" customFormat="1" x14ac:dyDescent="0.35">
      <c r="C153" s="13"/>
      <c r="D153" s="13"/>
      <c r="E153" s="13"/>
      <c r="F153" s="13"/>
      <c r="G153" s="13"/>
      <c r="H153" s="13"/>
      <c r="I153" s="13"/>
      <c r="J153" s="13"/>
      <c r="K153" s="13"/>
      <c r="L153" s="13"/>
      <c r="M153" s="13"/>
      <c r="N153" s="13"/>
      <c r="O153" s="13"/>
      <c r="P153" s="13"/>
    </row>
    <row r="154" spans="3:16" s="4" customFormat="1" x14ac:dyDescent="0.35">
      <c r="C154" s="13"/>
      <c r="D154" s="13"/>
      <c r="E154" s="13"/>
      <c r="F154" s="13"/>
      <c r="G154" s="13"/>
      <c r="H154" s="13"/>
      <c r="I154" s="13"/>
      <c r="J154" s="13"/>
      <c r="K154" s="13"/>
      <c r="L154" s="13"/>
      <c r="M154" s="13"/>
      <c r="N154" s="13"/>
      <c r="O154" s="13"/>
      <c r="P154" s="13"/>
    </row>
    <row r="155" spans="3:16" s="4" customFormat="1" x14ac:dyDescent="0.35">
      <c r="C155" s="13"/>
      <c r="D155" s="13"/>
      <c r="E155" s="13"/>
      <c r="F155" s="13"/>
      <c r="G155" s="13"/>
      <c r="H155" s="13"/>
      <c r="I155" s="13"/>
      <c r="J155" s="13"/>
      <c r="K155" s="13"/>
      <c r="L155" s="13"/>
      <c r="M155" s="13"/>
      <c r="N155" s="13"/>
      <c r="O155" s="13"/>
      <c r="P155" s="13"/>
    </row>
    <row r="156" spans="3:16" s="4" customFormat="1" x14ac:dyDescent="0.35">
      <c r="C156" s="13"/>
      <c r="D156" s="13"/>
      <c r="E156" s="13"/>
      <c r="F156" s="13"/>
      <c r="G156" s="13"/>
      <c r="H156" s="13"/>
      <c r="I156" s="13"/>
      <c r="J156" s="13"/>
      <c r="K156" s="13"/>
      <c r="L156" s="13"/>
      <c r="M156" s="13"/>
      <c r="N156" s="13"/>
      <c r="O156" s="13"/>
      <c r="P156" s="13"/>
    </row>
    <row r="157" spans="3:16" s="4" customFormat="1" x14ac:dyDescent="0.35">
      <c r="C157" s="13"/>
      <c r="D157" s="13"/>
      <c r="E157" s="13"/>
      <c r="F157" s="13"/>
      <c r="G157" s="13"/>
      <c r="H157" s="13"/>
      <c r="I157" s="13"/>
      <c r="J157" s="13"/>
      <c r="K157" s="13"/>
      <c r="L157" s="13"/>
      <c r="M157" s="13"/>
      <c r="N157" s="13"/>
      <c r="O157" s="13"/>
      <c r="P157" s="13"/>
    </row>
    <row r="158" spans="3:16" s="4" customFormat="1" x14ac:dyDescent="0.35">
      <c r="C158" s="13"/>
      <c r="D158" s="13"/>
      <c r="E158" s="13"/>
      <c r="F158" s="13"/>
      <c r="G158" s="13"/>
      <c r="H158" s="13"/>
      <c r="I158" s="13"/>
      <c r="J158" s="13"/>
      <c r="K158" s="13"/>
      <c r="L158" s="13"/>
      <c r="M158" s="13"/>
      <c r="N158" s="13"/>
      <c r="O158" s="13"/>
      <c r="P158" s="13"/>
    </row>
    <row r="159" spans="3:16" s="4" customFormat="1" x14ac:dyDescent="0.35">
      <c r="C159" s="13"/>
      <c r="D159" s="13"/>
      <c r="E159" s="13"/>
      <c r="F159" s="13"/>
      <c r="G159" s="13"/>
      <c r="H159" s="13"/>
      <c r="I159" s="13"/>
      <c r="J159" s="13"/>
      <c r="K159" s="13"/>
      <c r="L159" s="13"/>
      <c r="M159" s="13"/>
      <c r="N159" s="13"/>
      <c r="O159" s="13"/>
      <c r="P159" s="13"/>
    </row>
    <row r="160" spans="3:16" s="4" customFormat="1" x14ac:dyDescent="0.35">
      <c r="C160" s="13"/>
      <c r="D160" s="13"/>
      <c r="E160" s="13"/>
      <c r="F160" s="13"/>
      <c r="G160" s="13"/>
      <c r="H160" s="13"/>
      <c r="I160" s="13"/>
      <c r="J160" s="13"/>
      <c r="K160" s="13"/>
      <c r="L160" s="13"/>
      <c r="M160" s="13"/>
      <c r="N160" s="13"/>
      <c r="O160" s="13"/>
      <c r="P160" s="13"/>
    </row>
    <row r="161" spans="3:16" s="4" customFormat="1" x14ac:dyDescent="0.35">
      <c r="C161" s="13"/>
      <c r="D161" s="13"/>
      <c r="E161" s="13"/>
      <c r="F161" s="13"/>
      <c r="G161" s="13"/>
      <c r="H161" s="13"/>
      <c r="I161" s="13"/>
      <c r="J161" s="13"/>
      <c r="K161" s="13"/>
      <c r="L161" s="13"/>
      <c r="M161" s="13"/>
      <c r="N161" s="13"/>
      <c r="O161" s="13"/>
      <c r="P161" s="13"/>
    </row>
    <row r="162" spans="3:16" s="4" customFormat="1" x14ac:dyDescent="0.35">
      <c r="C162" s="13"/>
      <c r="D162" s="13"/>
      <c r="E162" s="13"/>
      <c r="F162" s="13"/>
      <c r="G162" s="13"/>
      <c r="H162" s="13"/>
      <c r="I162" s="13"/>
      <c r="J162" s="13"/>
      <c r="K162" s="13"/>
      <c r="L162" s="13"/>
      <c r="M162" s="13"/>
      <c r="N162" s="13"/>
      <c r="O162" s="13"/>
      <c r="P162" s="13"/>
    </row>
    <row r="163" spans="3:16" s="4" customFormat="1" x14ac:dyDescent="0.35">
      <c r="C163" s="13"/>
      <c r="D163" s="13"/>
      <c r="E163" s="13"/>
      <c r="F163" s="13"/>
      <c r="G163" s="13"/>
      <c r="H163" s="13"/>
      <c r="I163" s="13"/>
      <c r="J163" s="13"/>
      <c r="K163" s="13"/>
      <c r="L163" s="13"/>
      <c r="M163" s="13"/>
      <c r="N163" s="13"/>
      <c r="O163" s="13"/>
      <c r="P163" s="13"/>
    </row>
    <row r="164" spans="3:16" s="4" customFormat="1" x14ac:dyDescent="0.35">
      <c r="C164" s="13"/>
      <c r="D164" s="13"/>
      <c r="E164" s="13"/>
      <c r="F164" s="13"/>
      <c r="G164" s="13"/>
      <c r="H164" s="13"/>
      <c r="I164" s="13"/>
      <c r="J164" s="13"/>
      <c r="K164" s="13"/>
      <c r="L164" s="13"/>
      <c r="M164" s="13"/>
      <c r="N164" s="13"/>
      <c r="O164" s="13"/>
      <c r="P164" s="13"/>
    </row>
    <row r="165" spans="3:16" s="4" customFormat="1" x14ac:dyDescent="0.35">
      <c r="C165" s="13"/>
      <c r="D165" s="13"/>
      <c r="E165" s="13"/>
      <c r="F165" s="13"/>
      <c r="G165" s="13"/>
      <c r="H165" s="13"/>
      <c r="I165" s="13"/>
      <c r="J165" s="13"/>
      <c r="K165" s="13"/>
      <c r="L165" s="13"/>
      <c r="M165" s="13"/>
      <c r="N165" s="13"/>
      <c r="O165" s="13"/>
      <c r="P165" s="13"/>
    </row>
    <row r="166" spans="3:16" s="4" customFormat="1" x14ac:dyDescent="0.35">
      <c r="C166" s="13"/>
      <c r="D166" s="13"/>
      <c r="E166" s="13"/>
      <c r="F166" s="13"/>
      <c r="G166" s="13"/>
      <c r="H166" s="13"/>
      <c r="I166" s="13"/>
      <c r="J166" s="13"/>
      <c r="K166" s="13"/>
      <c r="L166" s="13"/>
      <c r="M166" s="13"/>
      <c r="N166" s="13"/>
      <c r="O166" s="13"/>
      <c r="P166" s="13"/>
    </row>
    <row r="167" spans="3:16" s="4" customFormat="1" x14ac:dyDescent="0.35">
      <c r="C167" s="13"/>
      <c r="D167" s="13"/>
      <c r="E167" s="13"/>
      <c r="F167" s="13"/>
      <c r="G167" s="13"/>
      <c r="H167" s="13"/>
      <c r="I167" s="13"/>
      <c r="J167" s="13"/>
      <c r="K167" s="13"/>
      <c r="L167" s="13"/>
      <c r="M167" s="13"/>
      <c r="N167" s="13"/>
      <c r="O167" s="13"/>
      <c r="P167" s="13"/>
    </row>
    <row r="168" spans="3:16" s="4" customFormat="1" x14ac:dyDescent="0.35">
      <c r="C168" s="13"/>
      <c r="D168" s="13"/>
      <c r="E168" s="13"/>
      <c r="F168" s="13"/>
      <c r="G168" s="13"/>
      <c r="H168" s="13"/>
      <c r="I168" s="13"/>
      <c r="J168" s="13"/>
      <c r="K168" s="13"/>
      <c r="L168" s="13"/>
      <c r="M168" s="13"/>
      <c r="N168" s="13"/>
      <c r="O168" s="13"/>
      <c r="P168" s="13"/>
    </row>
    <row r="169" spans="3:16" s="4" customFormat="1" x14ac:dyDescent="0.35">
      <c r="C169" s="13"/>
      <c r="D169" s="13"/>
      <c r="E169" s="13"/>
      <c r="F169" s="13"/>
      <c r="G169" s="13"/>
      <c r="H169" s="13"/>
      <c r="I169" s="13"/>
      <c r="J169" s="13"/>
      <c r="K169" s="13"/>
      <c r="L169" s="13"/>
      <c r="M169" s="13"/>
      <c r="N169" s="13"/>
      <c r="O169" s="13"/>
      <c r="P169" s="13"/>
    </row>
    <row r="170" spans="3:16" s="4" customFormat="1" x14ac:dyDescent="0.35">
      <c r="C170" s="13"/>
      <c r="D170" s="13"/>
      <c r="E170" s="13"/>
      <c r="F170" s="13"/>
      <c r="G170" s="13"/>
      <c r="H170" s="13"/>
      <c r="I170" s="13"/>
      <c r="J170" s="13"/>
      <c r="K170" s="13"/>
      <c r="L170" s="13"/>
      <c r="M170" s="13"/>
      <c r="N170" s="13"/>
      <c r="O170" s="13"/>
      <c r="P170" s="13"/>
    </row>
    <row r="171" spans="3:16" s="4" customFormat="1" x14ac:dyDescent="0.35">
      <c r="C171" s="13"/>
      <c r="D171" s="13"/>
      <c r="E171" s="13"/>
      <c r="F171" s="13"/>
      <c r="G171" s="13"/>
      <c r="H171" s="13"/>
      <c r="I171" s="13"/>
      <c r="J171" s="13"/>
      <c r="K171" s="13"/>
      <c r="L171" s="13"/>
      <c r="M171" s="13"/>
      <c r="N171" s="13"/>
      <c r="O171" s="13"/>
      <c r="P171" s="13"/>
    </row>
    <row r="172" spans="3:16" s="4" customFormat="1" x14ac:dyDescent="0.35">
      <c r="C172" s="13"/>
      <c r="D172" s="13"/>
      <c r="E172" s="13"/>
      <c r="F172" s="13"/>
      <c r="G172" s="13"/>
      <c r="H172" s="13"/>
      <c r="I172" s="13"/>
      <c r="J172" s="13"/>
      <c r="K172" s="13"/>
      <c r="L172" s="13"/>
      <c r="M172" s="13"/>
      <c r="N172" s="13"/>
      <c r="O172" s="13"/>
      <c r="P172" s="13"/>
    </row>
    <row r="173" spans="3:16" s="4" customFormat="1" x14ac:dyDescent="0.35">
      <c r="C173" s="13"/>
      <c r="D173" s="13"/>
      <c r="E173" s="13"/>
      <c r="F173" s="13"/>
      <c r="G173" s="13"/>
      <c r="H173" s="13"/>
      <c r="I173" s="13"/>
      <c r="J173" s="13"/>
      <c r="K173" s="13"/>
      <c r="L173" s="13"/>
      <c r="M173" s="13"/>
      <c r="N173" s="13"/>
      <c r="O173" s="13"/>
      <c r="P173" s="13"/>
    </row>
    <row r="174" spans="3:16" s="4" customFormat="1" x14ac:dyDescent="0.35">
      <c r="C174" s="13"/>
      <c r="D174" s="13"/>
      <c r="E174" s="13"/>
      <c r="F174" s="13"/>
      <c r="G174" s="13"/>
      <c r="H174" s="13"/>
      <c r="I174" s="13"/>
      <c r="J174" s="13"/>
      <c r="K174" s="13"/>
      <c r="L174" s="13"/>
      <c r="M174" s="13"/>
      <c r="N174" s="13"/>
      <c r="O174" s="13"/>
      <c r="P174" s="13"/>
    </row>
    <row r="175" spans="3:16" s="4" customFormat="1" x14ac:dyDescent="0.35">
      <c r="C175" s="13"/>
      <c r="D175" s="13"/>
      <c r="E175" s="13"/>
      <c r="F175" s="13"/>
      <c r="G175" s="13"/>
      <c r="H175" s="13"/>
      <c r="I175" s="13"/>
      <c r="J175" s="13"/>
      <c r="K175" s="13"/>
      <c r="L175" s="13"/>
      <c r="M175" s="13"/>
      <c r="N175" s="13"/>
      <c r="O175" s="13"/>
      <c r="P175" s="13"/>
    </row>
    <row r="176" spans="3:16" s="4" customFormat="1" x14ac:dyDescent="0.35">
      <c r="C176" s="13"/>
      <c r="D176" s="13"/>
      <c r="E176" s="13"/>
      <c r="F176" s="13"/>
      <c r="G176" s="13"/>
      <c r="H176" s="13"/>
      <c r="I176" s="13"/>
      <c r="J176" s="13"/>
      <c r="K176" s="13"/>
      <c r="L176" s="13"/>
      <c r="M176" s="13"/>
      <c r="N176" s="13"/>
      <c r="O176" s="13"/>
      <c r="P176" s="13"/>
    </row>
    <row r="177" spans="3:16" s="4" customFormat="1" x14ac:dyDescent="0.35">
      <c r="C177" s="13"/>
      <c r="D177" s="13"/>
      <c r="E177" s="13"/>
      <c r="F177" s="13"/>
      <c r="G177" s="13"/>
      <c r="H177" s="13"/>
      <c r="I177" s="13"/>
      <c r="J177" s="13"/>
      <c r="K177" s="13"/>
      <c r="L177" s="13"/>
      <c r="M177" s="13"/>
      <c r="N177" s="13"/>
      <c r="O177" s="13"/>
      <c r="P177" s="13"/>
    </row>
    <row r="178" spans="3:16" s="4" customFormat="1" x14ac:dyDescent="0.35">
      <c r="C178" s="13"/>
      <c r="D178" s="13"/>
      <c r="E178" s="13"/>
      <c r="F178" s="13"/>
      <c r="G178" s="13"/>
      <c r="H178" s="13"/>
      <c r="I178" s="13"/>
      <c r="J178" s="13"/>
      <c r="K178" s="13"/>
      <c r="L178" s="13"/>
      <c r="M178" s="13"/>
      <c r="N178" s="13"/>
      <c r="O178" s="13"/>
      <c r="P178" s="13"/>
    </row>
    <row r="179" spans="3:16" s="4" customFormat="1" x14ac:dyDescent="0.35">
      <c r="C179" s="13"/>
      <c r="D179" s="13"/>
      <c r="E179" s="13"/>
      <c r="F179" s="13"/>
      <c r="G179" s="13"/>
      <c r="H179" s="13"/>
      <c r="I179" s="13"/>
      <c r="J179" s="13"/>
      <c r="K179" s="13"/>
      <c r="L179" s="13"/>
      <c r="M179" s="13"/>
      <c r="N179" s="13"/>
      <c r="O179" s="13"/>
      <c r="P179" s="13"/>
    </row>
    <row r="180" spans="3:16" s="4" customFormat="1" x14ac:dyDescent="0.35">
      <c r="C180" s="13"/>
      <c r="D180" s="13"/>
      <c r="E180" s="13"/>
      <c r="F180" s="13"/>
      <c r="G180" s="13"/>
      <c r="H180" s="13"/>
      <c r="I180" s="13"/>
      <c r="J180" s="13"/>
      <c r="K180" s="13"/>
      <c r="L180" s="13"/>
      <c r="M180" s="13"/>
      <c r="N180" s="13"/>
      <c r="O180" s="13"/>
      <c r="P180" s="13"/>
    </row>
    <row r="181" spans="3:16" s="4" customFormat="1" x14ac:dyDescent="0.35">
      <c r="C181" s="13"/>
      <c r="D181" s="13"/>
      <c r="E181" s="13"/>
      <c r="F181" s="13"/>
      <c r="G181" s="13"/>
      <c r="H181" s="13"/>
      <c r="I181" s="13"/>
      <c r="J181" s="13"/>
      <c r="K181" s="13"/>
      <c r="L181" s="13"/>
      <c r="M181" s="13"/>
      <c r="N181" s="13"/>
      <c r="O181" s="13"/>
      <c r="P181" s="13"/>
    </row>
    <row r="182" spans="3:16" s="4" customFormat="1" x14ac:dyDescent="0.35">
      <c r="C182" s="13"/>
      <c r="D182" s="13"/>
      <c r="E182" s="13"/>
      <c r="F182" s="13"/>
      <c r="G182" s="13"/>
      <c r="H182" s="13"/>
      <c r="I182" s="13"/>
      <c r="J182" s="13"/>
      <c r="K182" s="13"/>
      <c r="L182" s="13"/>
      <c r="M182" s="13"/>
      <c r="N182" s="13"/>
      <c r="O182" s="13"/>
      <c r="P182" s="13"/>
    </row>
    <row r="183" spans="3:16" s="4" customFormat="1" x14ac:dyDescent="0.35">
      <c r="C183" s="13"/>
      <c r="D183" s="13"/>
      <c r="E183" s="13"/>
      <c r="F183" s="13"/>
      <c r="G183" s="13"/>
      <c r="H183" s="13"/>
      <c r="I183" s="13"/>
      <c r="J183" s="13"/>
      <c r="K183" s="13"/>
      <c r="L183" s="13"/>
      <c r="M183" s="13"/>
      <c r="N183" s="13"/>
      <c r="O183" s="13"/>
      <c r="P183" s="13"/>
    </row>
    <row r="184" spans="3:16" s="4" customFormat="1" x14ac:dyDescent="0.35">
      <c r="C184" s="13"/>
      <c r="D184" s="13"/>
      <c r="E184" s="13"/>
      <c r="F184" s="13"/>
      <c r="G184" s="13"/>
      <c r="H184" s="13"/>
      <c r="I184" s="13"/>
      <c r="J184" s="13"/>
      <c r="K184" s="13"/>
      <c r="L184" s="13"/>
      <c r="M184" s="13"/>
      <c r="N184" s="13"/>
      <c r="O184" s="13"/>
      <c r="P184" s="13"/>
    </row>
    <row r="185" spans="3:16" s="4" customFormat="1" x14ac:dyDescent="0.35">
      <c r="C185" s="13"/>
      <c r="D185" s="13"/>
      <c r="E185" s="13"/>
      <c r="F185" s="13"/>
      <c r="G185" s="13"/>
      <c r="H185" s="13"/>
      <c r="I185" s="13"/>
      <c r="J185" s="13"/>
      <c r="K185" s="13"/>
      <c r="L185" s="13"/>
      <c r="M185" s="13"/>
      <c r="N185" s="13"/>
      <c r="O185" s="13"/>
      <c r="P185" s="13"/>
    </row>
    <row r="186" spans="3:16" s="4" customFormat="1" x14ac:dyDescent="0.35">
      <c r="C186" s="13"/>
      <c r="D186" s="13"/>
      <c r="E186" s="13"/>
      <c r="F186" s="13"/>
      <c r="G186" s="13"/>
      <c r="H186" s="13"/>
      <c r="I186" s="13"/>
      <c r="J186" s="13"/>
      <c r="K186" s="13"/>
      <c r="L186" s="13"/>
      <c r="M186" s="13"/>
      <c r="N186" s="13"/>
      <c r="O186" s="13"/>
      <c r="P186" s="13"/>
    </row>
    <row r="187" spans="3:16" s="4" customFormat="1" x14ac:dyDescent="0.35">
      <c r="C187" s="13"/>
      <c r="D187" s="13"/>
      <c r="E187" s="13"/>
      <c r="F187" s="13"/>
      <c r="G187" s="13"/>
      <c r="H187" s="13"/>
      <c r="I187" s="13"/>
      <c r="J187" s="13"/>
      <c r="K187" s="13"/>
      <c r="L187" s="13"/>
      <c r="M187" s="13"/>
      <c r="N187" s="13"/>
      <c r="O187" s="13"/>
      <c r="P187" s="13"/>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95"/>
  <sheetViews>
    <sheetView tabSelected="1" workbookViewId="0">
      <pane xSplit="2" ySplit="3" topLeftCell="C10" activePane="bottomRight" state="frozen"/>
      <selection pane="topRight" activeCell="C1" sqref="C1"/>
      <selection pane="bottomLeft" activeCell="A4" sqref="A4"/>
      <selection pane="bottomRight" activeCell="H13" sqref="H13"/>
    </sheetView>
  </sheetViews>
  <sheetFormatPr defaultColWidth="9.1796875" defaultRowHeight="14.5" x14ac:dyDescent="0.35"/>
  <cols>
    <col min="1" max="2" width="9.1796875" style="2"/>
    <col min="3" max="3" width="14.7265625" style="22" customWidth="1"/>
    <col min="4" max="7" width="9.1796875" style="22"/>
    <col min="8" max="8" width="14.7265625" style="22" bestFit="1" customWidth="1"/>
    <col min="9" max="16" width="9.1796875" style="22"/>
    <col min="17" max="16384" width="9.1796875" style="2"/>
  </cols>
  <sheetData>
    <row r="1" spans="1:16" s="3" customFormat="1" ht="26" x14ac:dyDescent="0.6">
      <c r="A1" s="3" t="s">
        <v>9</v>
      </c>
      <c r="C1" s="12"/>
      <c r="D1" s="12"/>
      <c r="E1" s="12"/>
      <c r="F1" s="12"/>
      <c r="G1" s="12"/>
      <c r="H1" s="12"/>
      <c r="I1" s="12"/>
      <c r="J1" s="12"/>
      <c r="K1" s="12"/>
      <c r="L1" s="12"/>
      <c r="M1" s="12"/>
      <c r="N1" s="12"/>
      <c r="O1" s="12"/>
      <c r="P1" s="12"/>
    </row>
    <row r="2" spans="1:16" s="4" customFormat="1" x14ac:dyDescent="0.35">
      <c r="A2" s="4" t="s">
        <v>33</v>
      </c>
      <c r="C2" s="13"/>
      <c r="D2" s="13"/>
      <c r="E2" s="13"/>
      <c r="F2" s="13"/>
      <c r="G2" s="13"/>
      <c r="H2" s="13"/>
      <c r="I2" s="13"/>
      <c r="J2" s="13"/>
      <c r="K2" s="13"/>
      <c r="L2" s="13"/>
      <c r="M2" s="13"/>
      <c r="N2" s="13"/>
      <c r="O2" s="13"/>
      <c r="P2" s="13"/>
    </row>
    <row r="3" spans="1:16" s="11" customFormat="1" ht="43.5" x14ac:dyDescent="0.35">
      <c r="C3" s="14" t="s">
        <v>0</v>
      </c>
      <c r="D3" s="14" t="s">
        <v>1</v>
      </c>
      <c r="E3" s="14" t="s">
        <v>2</v>
      </c>
      <c r="F3" s="14" t="s">
        <v>18</v>
      </c>
      <c r="G3" s="14" t="s">
        <v>3</v>
      </c>
      <c r="H3" s="14" t="s">
        <v>19</v>
      </c>
      <c r="I3" s="14" t="s">
        <v>20</v>
      </c>
      <c r="J3" s="14"/>
      <c r="K3" s="14" t="s">
        <v>16</v>
      </c>
      <c r="L3" s="14"/>
      <c r="M3" s="14"/>
      <c r="N3" s="14"/>
      <c r="O3" s="14" t="s">
        <v>0</v>
      </c>
      <c r="P3" s="14" t="s">
        <v>6</v>
      </c>
    </row>
    <row r="4" spans="1:16" s="4" customFormat="1" x14ac:dyDescent="0.35">
      <c r="B4" s="1">
        <v>1987</v>
      </c>
      <c r="C4" s="16">
        <v>1766.4431081156577</v>
      </c>
      <c r="D4" s="5">
        <v>61.582296803815304</v>
      </c>
      <c r="E4" s="6">
        <v>61.582296803815304</v>
      </c>
      <c r="F4" s="24">
        <v>0</v>
      </c>
      <c r="G4" s="17">
        <f t="shared" ref="G4:G35" si="0">C4/(C4-H4)</f>
        <v>1.0361215979599117</v>
      </c>
      <c r="H4" s="6">
        <f>D4+F4</f>
        <v>61.582296803815304</v>
      </c>
      <c r="I4" s="17">
        <f>G5*G6*G7*G8*G9*G10*G11*G12*G13*G14*G15*G16*G17*G18*G19*G20*G21*G22*G23*G24*G25*G26*G27*G28*G29*G30*G31*G32*G33*G34*G35</f>
        <v>1.8004236654440584</v>
      </c>
      <c r="J4" s="13"/>
      <c r="K4" s="6">
        <f>C4*I4</f>
        <v>3180.3459755119875</v>
      </c>
      <c r="L4" s="13"/>
      <c r="M4" s="13"/>
      <c r="N4" s="13"/>
      <c r="O4" s="18">
        <f>C4/1000</f>
        <v>1.7664431081156577</v>
      </c>
      <c r="P4" s="18">
        <f>K4/1000</f>
        <v>3.1803459755119876</v>
      </c>
    </row>
    <row r="5" spans="1:16" s="4" customFormat="1" x14ac:dyDescent="0.35">
      <c r="B5" s="1">
        <v>1988</v>
      </c>
      <c r="C5" s="16">
        <v>1881.1550553351854</v>
      </c>
      <c r="D5" s="5">
        <v>33.013190039158722</v>
      </c>
      <c r="E5" s="6">
        <v>33.013190039158722</v>
      </c>
      <c r="F5" s="24">
        <v>0</v>
      </c>
      <c r="G5" s="17">
        <f t="shared" si="0"/>
        <v>1.0178629090434412</v>
      </c>
      <c r="H5" s="6">
        <f t="shared" ref="H5:H34" si="1">D5+(E4-D4)+F5</f>
        <v>33.013190039158722</v>
      </c>
      <c r="I5" s="17">
        <f>G6*G7*G8*G9*G10*G11*G12*G13*G14*G15*G16*G17*G18*G19*G20*G21*G22*G23*G24*G25*G26*G27*G28*G29*G30*G31*G32*G33*G34*G35</f>
        <v>1.7688272648976331</v>
      </c>
      <c r="J5" s="13"/>
      <c r="K5" s="6">
        <f t="shared" ref="K5:K35" si="2">C5*I5</f>
        <v>3327.4383513768917</v>
      </c>
      <c r="L5" s="13"/>
      <c r="M5" s="13"/>
      <c r="N5" s="13"/>
      <c r="O5" s="18">
        <f t="shared" ref="O5:O35" si="3">C5/1000</f>
        <v>1.8811550553351855</v>
      </c>
      <c r="P5" s="18">
        <f t="shared" ref="P5:P35" si="4">K5/1000</f>
        <v>3.3274383513768915</v>
      </c>
    </row>
    <row r="6" spans="1:16" s="4" customFormat="1" x14ac:dyDescent="0.35">
      <c r="B6" s="1">
        <v>1989</v>
      </c>
      <c r="C6" s="16">
        <v>2054.0679868556713</v>
      </c>
      <c r="D6" s="5">
        <v>38.727011392090034</v>
      </c>
      <c r="E6" s="6">
        <v>38.727011392090034</v>
      </c>
      <c r="F6" s="24">
        <v>0</v>
      </c>
      <c r="G6" s="17">
        <f t="shared" si="0"/>
        <v>1.019216108769476</v>
      </c>
      <c r="H6" s="6">
        <f t="shared" si="1"/>
        <v>38.727011392090034</v>
      </c>
      <c r="I6" s="17">
        <f>G7*G8*G9*G10*G11*G12*G13*G14*G15*G16*G17*G18*G19*G20*G21*G22*G23*G24*G25*G26*G27*G28*G29*G30*G31*G32*G33*G34*G35</f>
        <v>1.7354781284149645</v>
      </c>
      <c r="J6" s="13"/>
      <c r="K6" s="6">
        <f t="shared" si="2"/>
        <v>3564.7900654653745</v>
      </c>
      <c r="L6" s="13"/>
      <c r="M6" s="13"/>
      <c r="N6" s="13"/>
      <c r="O6" s="18">
        <f t="shared" si="3"/>
        <v>2.0540679868556713</v>
      </c>
      <c r="P6" s="18">
        <f t="shared" si="4"/>
        <v>3.5647900654653744</v>
      </c>
    </row>
    <row r="7" spans="1:16" s="4" customFormat="1" x14ac:dyDescent="0.35">
      <c r="B7" s="1">
        <v>1990</v>
      </c>
      <c r="C7" s="16">
        <v>2125.8440000000001</v>
      </c>
      <c r="D7" s="5">
        <v>-20.315809254866906</v>
      </c>
      <c r="E7" s="6">
        <v>-20.315809254866906</v>
      </c>
      <c r="F7" s="24">
        <v>0</v>
      </c>
      <c r="G7" s="17">
        <f t="shared" si="0"/>
        <v>0.99053387862019437</v>
      </c>
      <c r="H7" s="6">
        <f t="shared" si="1"/>
        <v>-20.315809254866906</v>
      </c>
      <c r="I7" s="17">
        <f>G8*G9*G10*G11*G12*G13*G14*G15*G16*G17*G18*G19*G20*G21*G22*G23*G24*G25*G26*G27*G28*G29*G30*G31*G32*G33*G34*G35</f>
        <v>1.7520633729685973</v>
      </c>
      <c r="J7" s="13"/>
      <c r="K7" s="6">
        <f t="shared" si="2"/>
        <v>3724.6134090450546</v>
      </c>
      <c r="L7" s="13"/>
      <c r="M7" s="13"/>
      <c r="N7" s="13"/>
      <c r="O7" s="18">
        <f t="shared" si="3"/>
        <v>2.1258439999999998</v>
      </c>
      <c r="P7" s="18">
        <f t="shared" si="4"/>
        <v>3.7246134090450544</v>
      </c>
    </row>
    <row r="8" spans="1:16" s="4" customFormat="1" x14ac:dyDescent="0.35">
      <c r="B8" s="1">
        <v>1991</v>
      </c>
      <c r="C8" s="16">
        <v>2186.3960000000002</v>
      </c>
      <c r="D8" s="5">
        <v>25.623314422700883</v>
      </c>
      <c r="E8" s="6">
        <v>25.623314422700883</v>
      </c>
      <c r="F8" s="24">
        <v>0</v>
      </c>
      <c r="G8" s="17">
        <f t="shared" si="0"/>
        <v>1.0118584035209863</v>
      </c>
      <c r="H8" s="6">
        <f t="shared" si="1"/>
        <v>25.623314422700883</v>
      </c>
      <c r="I8" s="17">
        <f>G9*G10*G11*G12*G13*G14*G15*G16*G17*G18*G19*G20*G21*G22*G23*G24*G25*G26*G27*G28*G29*G30*G31*G32*G33*G34*G35</f>
        <v>1.7315301892753998</v>
      </c>
      <c r="J8" s="13"/>
      <c r="K8" s="6">
        <f t="shared" si="2"/>
        <v>3785.8106797109772</v>
      </c>
      <c r="L8" s="13"/>
      <c r="M8" s="13"/>
      <c r="N8" s="13"/>
      <c r="O8" s="18">
        <f t="shared" si="3"/>
        <v>2.1863960000000002</v>
      </c>
      <c r="P8" s="18">
        <f t="shared" si="4"/>
        <v>3.7858106797109774</v>
      </c>
    </row>
    <row r="9" spans="1:16" s="4" customFormat="1" x14ac:dyDescent="0.35">
      <c r="B9" s="1">
        <v>1992</v>
      </c>
      <c r="C9" s="16">
        <v>2202.2489999999998</v>
      </c>
      <c r="D9" s="5">
        <v>-21.966468756824852</v>
      </c>
      <c r="E9" s="6">
        <v>-21.966468756824852</v>
      </c>
      <c r="F9" s="24">
        <v>0</v>
      </c>
      <c r="G9" s="17">
        <f t="shared" si="0"/>
        <v>0.99012394749277488</v>
      </c>
      <c r="H9" s="6">
        <f t="shared" si="1"/>
        <v>-21.966468756824852</v>
      </c>
      <c r="I9" s="17">
        <f>G10*G11*G12*G13*G14*G15*G16*G17*G18*G19*G20*G21*G22*G23*G24*G25*G26*G27*G28*G29*G30*G31*G32*G33*G34*G35</f>
        <v>1.7488014441626609</v>
      </c>
      <c r="J9" s="13"/>
      <c r="K9" s="6">
        <f t="shared" si="2"/>
        <v>3851.2962316057756</v>
      </c>
      <c r="L9" s="13"/>
      <c r="M9" s="13"/>
      <c r="N9" s="13"/>
      <c r="O9" s="18">
        <f t="shared" si="3"/>
        <v>2.2022489999999997</v>
      </c>
      <c r="P9" s="18">
        <f t="shared" si="4"/>
        <v>3.8512962316057755</v>
      </c>
    </row>
    <row r="10" spans="1:16" s="4" customFormat="1" x14ac:dyDescent="0.35">
      <c r="B10" s="1">
        <v>1993</v>
      </c>
      <c r="C10" s="16">
        <v>2230.8049999999998</v>
      </c>
      <c r="D10" s="5">
        <v>12.31645936076306</v>
      </c>
      <c r="E10" s="6">
        <v>13.459223631349325</v>
      </c>
      <c r="F10" s="24">
        <v>0</v>
      </c>
      <c r="G10" s="17">
        <f t="shared" si="0"/>
        <v>1.0055517344963225</v>
      </c>
      <c r="H10" s="6">
        <f t="shared" si="1"/>
        <v>12.31645936076306</v>
      </c>
      <c r="I10" s="17">
        <f>G11*G12*G13*G14*G15*G16*G17*G18*G19*G20*G21*G22*G23*G24*G25*G26*G27*G28*G29*G30*G31*G32*G33*G34*G35</f>
        <v>1.7391461663965309</v>
      </c>
      <c r="J10" s="13"/>
      <c r="K10" s="6">
        <f t="shared" si="2"/>
        <v>3879.6959637282125</v>
      </c>
      <c r="L10" s="13"/>
      <c r="M10" s="13"/>
      <c r="N10" s="13"/>
      <c r="O10" s="18">
        <f t="shared" si="3"/>
        <v>2.2308049999999997</v>
      </c>
      <c r="P10" s="18">
        <f t="shared" si="4"/>
        <v>3.8796959637282127</v>
      </c>
    </row>
    <row r="11" spans="1:16" s="4" customFormat="1" x14ac:dyDescent="0.35">
      <c r="B11" s="1">
        <v>1994</v>
      </c>
      <c r="C11" s="16">
        <v>2488.1999999999998</v>
      </c>
      <c r="D11" s="5">
        <v>60.947427764600732</v>
      </c>
      <c r="E11" s="6">
        <v>65.518484846945782</v>
      </c>
      <c r="F11" s="24">
        <v>0</v>
      </c>
      <c r="G11" s="17">
        <f t="shared" si="0"/>
        <v>1.0255924904269986</v>
      </c>
      <c r="H11" s="6">
        <f t="shared" si="1"/>
        <v>62.090192035186995</v>
      </c>
      <c r="I11" s="17">
        <f>G12*G13*G14*G15*G16*G17*G18*G19*G20*G21*G22*G23*G24*G25*G26*G27*G28*G29*G30*G31*G32*G33*G34*G35</f>
        <v>1.6957477581299845</v>
      </c>
      <c r="J11" s="13"/>
      <c r="K11" s="6">
        <f t="shared" si="2"/>
        <v>4219.3595717790267</v>
      </c>
      <c r="L11" s="13"/>
      <c r="M11" s="13"/>
      <c r="N11" s="13"/>
      <c r="O11" s="18">
        <f t="shared" si="3"/>
        <v>2.4882</v>
      </c>
      <c r="P11" s="18">
        <f t="shared" si="4"/>
        <v>4.2193595717790267</v>
      </c>
    </row>
    <row r="12" spans="1:16" s="4" customFormat="1" x14ac:dyDescent="0.35">
      <c r="B12" s="1">
        <v>1995</v>
      </c>
      <c r="C12" s="16">
        <v>2715.9560000000001</v>
      </c>
      <c r="D12" s="5">
        <v>32.632268615629968</v>
      </c>
      <c r="E12" s="6">
        <v>38.219116160718364</v>
      </c>
      <c r="F12" s="24">
        <v>0</v>
      </c>
      <c r="G12" s="17">
        <f t="shared" si="0"/>
        <v>1.0138883018409561</v>
      </c>
      <c r="H12" s="6">
        <f t="shared" si="1"/>
        <v>37.203325697975018</v>
      </c>
      <c r="I12" s="17">
        <f>G13*G14*G15*G16*G17*G18*G19*G20*G21*G22*G23*G24*G25*G26*G27*G28*G29*G30*G31*G32*G33*G34*G35</f>
        <v>1.6725193051847522</v>
      </c>
      <c r="J12" s="13"/>
      <c r="K12" s="6">
        <f t="shared" si="2"/>
        <v>4542.4888420323596</v>
      </c>
      <c r="L12" s="13"/>
      <c r="M12" s="13"/>
      <c r="N12" s="13"/>
      <c r="O12" s="18">
        <f t="shared" si="3"/>
        <v>2.7159560000000003</v>
      </c>
      <c r="P12" s="18">
        <f t="shared" si="4"/>
        <v>4.5424888420323599</v>
      </c>
    </row>
    <row r="13" spans="1:16" s="4" customFormat="1" x14ac:dyDescent="0.35">
      <c r="B13" s="1">
        <v>1996</v>
      </c>
      <c r="C13" s="16">
        <v>2945.201</v>
      </c>
      <c r="D13" s="5">
        <v>50.611759806187187</v>
      </c>
      <c r="E13" s="6">
        <v>57.214397814018916</v>
      </c>
      <c r="F13" s="24">
        <v>0</v>
      </c>
      <c r="G13" s="17">
        <f t="shared" si="0"/>
        <v>1.0194525997950978</v>
      </c>
      <c r="H13" s="6">
        <f t="shared" si="1"/>
        <v>56.198607351275584</v>
      </c>
      <c r="I13" s="17">
        <f>G14*G15*G16*G17*G18*G19*G20*G21*G22*G23*G24*G25*G26*G27*G28*G29*G30*G31*G32*G33*G34*G35</f>
        <v>1.6406052674944527</v>
      </c>
      <c r="J13" s="13"/>
      <c r="K13" s="6">
        <f t="shared" si="2"/>
        <v>4831.9122744299293</v>
      </c>
      <c r="L13" s="13"/>
      <c r="M13" s="13"/>
      <c r="N13" s="13"/>
      <c r="O13" s="18">
        <f t="shared" si="3"/>
        <v>2.945201</v>
      </c>
      <c r="P13" s="18">
        <f t="shared" si="4"/>
        <v>4.8319122744299294</v>
      </c>
    </row>
    <row r="14" spans="1:16" s="4" customFormat="1" x14ac:dyDescent="0.35">
      <c r="B14" s="1">
        <v>1997</v>
      </c>
      <c r="C14" s="16">
        <v>3183.7460000000001</v>
      </c>
      <c r="D14" s="5">
        <v>65.391511039102866</v>
      </c>
      <c r="E14" s="6">
        <v>72.882965701835019</v>
      </c>
      <c r="F14" s="24">
        <v>0</v>
      </c>
      <c r="G14" s="17">
        <f t="shared" si="0"/>
        <v>1.0231362115282052</v>
      </c>
      <c r="H14" s="6">
        <f t="shared" si="1"/>
        <v>71.994149046934595</v>
      </c>
      <c r="I14" s="17">
        <f>G15*G16*G17*G18*G19*G20*G21*G22*G23*G24*G25*G26*G27*G28*G29*G30*G31*G32*G33*G34*G35</f>
        <v>1.6035062086640122</v>
      </c>
      <c r="J14" s="13"/>
      <c r="K14" s="6">
        <f t="shared" si="2"/>
        <v>5105.1564778092143</v>
      </c>
      <c r="L14" s="13"/>
      <c r="M14" s="13"/>
      <c r="N14" s="13"/>
      <c r="O14" s="18">
        <f t="shared" si="3"/>
        <v>3.1837460000000002</v>
      </c>
      <c r="P14" s="18">
        <f t="shared" si="4"/>
        <v>5.1051564778092144</v>
      </c>
    </row>
    <row r="15" spans="1:16" s="4" customFormat="1" x14ac:dyDescent="0.35">
      <c r="B15" s="1">
        <v>1998</v>
      </c>
      <c r="C15" s="16">
        <v>3583.3429999999998</v>
      </c>
      <c r="D15" s="5">
        <v>34.917797156802493</v>
      </c>
      <c r="E15" s="6">
        <v>34.917797156802493</v>
      </c>
      <c r="F15" s="24">
        <v>0</v>
      </c>
      <c r="G15" s="17">
        <f t="shared" si="0"/>
        <v>1.011976855495059</v>
      </c>
      <c r="H15" s="6">
        <f t="shared" si="1"/>
        <v>42.409251819534646</v>
      </c>
      <c r="I15" s="17">
        <f>G16*G17*G18*G19*G20*G21*G22*G23*G24*G25*G26*G27*G28*G29*G30*G31*G32*G33*G34*G35</f>
        <v>1.5845285393207704</v>
      </c>
      <c r="J15" s="13"/>
      <c r="K15" s="6">
        <f t="shared" si="2"/>
        <v>5677.9092496753074</v>
      </c>
      <c r="L15" s="13"/>
      <c r="M15" s="13"/>
      <c r="N15" s="13"/>
      <c r="O15" s="18">
        <f t="shared" si="3"/>
        <v>3.5833429999999997</v>
      </c>
      <c r="P15" s="18">
        <f t="shared" si="4"/>
        <v>5.6779092496753076</v>
      </c>
    </row>
    <row r="16" spans="1:16" s="4" customFormat="1" x14ac:dyDescent="0.35">
      <c r="B16" s="1">
        <v>1999</v>
      </c>
      <c r="C16" s="16">
        <v>4060.2939999999999</v>
      </c>
      <c r="D16" s="5">
        <v>56.12242306656983</v>
      </c>
      <c r="E16" s="6">
        <v>40.885566125419651</v>
      </c>
      <c r="F16" s="24">
        <v>2.1585547333296087</v>
      </c>
      <c r="G16" s="17">
        <f t="shared" si="0"/>
        <v>1.0145629155818838</v>
      </c>
      <c r="H16" s="6">
        <f t="shared" si="1"/>
        <v>58.280977799899439</v>
      </c>
      <c r="I16" s="17">
        <f>G17*G18*G19*G20*G21*G22*G23*G24*G25*G26*G27*G28*G29*G30*G31*G32*G33*G34*G35</f>
        <v>1.561784404875467</v>
      </c>
      <c r="J16" s="13"/>
      <c r="K16" s="6">
        <f t="shared" si="2"/>
        <v>6341.3038484094295</v>
      </c>
      <c r="L16" s="13"/>
      <c r="M16" s="13"/>
      <c r="N16" s="13"/>
      <c r="O16" s="18">
        <f t="shared" si="3"/>
        <v>4.0602939999999998</v>
      </c>
      <c r="P16" s="18">
        <f t="shared" si="4"/>
        <v>6.3413038484094297</v>
      </c>
    </row>
    <row r="17" spans="2:16" s="4" customFormat="1" x14ac:dyDescent="0.35">
      <c r="B17" s="1">
        <v>2000</v>
      </c>
      <c r="C17" s="16">
        <v>4263.0039999999999</v>
      </c>
      <c r="D17" s="5">
        <v>155.92383603110352</v>
      </c>
      <c r="E17" s="6">
        <v>142.21066478406834</v>
      </c>
      <c r="F17" s="24">
        <v>0</v>
      </c>
      <c r="G17" s="17">
        <f t="shared" si="0"/>
        <v>1.0341281319161852</v>
      </c>
      <c r="H17" s="6">
        <f t="shared" si="1"/>
        <v>140.68697908995335</v>
      </c>
      <c r="I17" s="17">
        <f>G18*G19*G20*G21*G22*G23*G24*G25*G26*G27*G28*G29*G30*G31*G32*G33*G34*G35</f>
        <v>1.5102426446726305</v>
      </c>
      <c r="J17" s="13"/>
      <c r="K17" s="6">
        <f t="shared" si="2"/>
        <v>6438.1704352100023</v>
      </c>
      <c r="L17" s="13"/>
      <c r="M17" s="13"/>
      <c r="N17" s="13"/>
      <c r="O17" s="18">
        <f t="shared" si="3"/>
        <v>4.2630039999999996</v>
      </c>
      <c r="P17" s="18">
        <f t="shared" si="4"/>
        <v>6.4381704352100027</v>
      </c>
    </row>
    <row r="18" spans="2:16" s="4" customFormat="1" x14ac:dyDescent="0.35">
      <c r="B18" s="1">
        <v>2001</v>
      </c>
      <c r="C18" s="16">
        <v>4050.0059999999999</v>
      </c>
      <c r="D18" s="5">
        <v>-216.42685546825402</v>
      </c>
      <c r="E18" s="6">
        <v>-216.42685546825402</v>
      </c>
      <c r="F18" s="24">
        <v>-90.151403568471892</v>
      </c>
      <c r="G18" s="17">
        <f t="shared" si="0"/>
        <v>0.92671175465900391</v>
      </c>
      <c r="H18" s="6">
        <f t="shared" si="1"/>
        <v>-320.29143028376109</v>
      </c>
      <c r="I18" s="17">
        <f>G19*G20*G21*G22*G23*G24*G25*G26*G27*G28*G29*G30*G31*G32*G33*G34*G35</f>
        <v>1.6296789558133369</v>
      </c>
      <c r="J18" s="13"/>
      <c r="K18" s="6">
        <f t="shared" si="2"/>
        <v>6600.2095491177488</v>
      </c>
      <c r="L18" s="13"/>
      <c r="M18" s="13"/>
      <c r="N18" s="13"/>
      <c r="O18" s="18">
        <f t="shared" si="3"/>
        <v>4.0500059999999998</v>
      </c>
      <c r="P18" s="18">
        <f t="shared" si="4"/>
        <v>6.600209549117749</v>
      </c>
    </row>
    <row r="19" spans="2:16" s="4" customFormat="1" x14ac:dyDescent="0.35">
      <c r="B19" s="1">
        <v>2002</v>
      </c>
      <c r="C19" s="16">
        <v>4441.0770000000002</v>
      </c>
      <c r="D19" s="5">
        <v>313.89999999999998</v>
      </c>
      <c r="E19" s="6">
        <v>330.4</v>
      </c>
      <c r="F19" s="24">
        <v>90.151403568471892</v>
      </c>
      <c r="G19" s="17">
        <f t="shared" si="0"/>
        <v>1.1000864111254651</v>
      </c>
      <c r="H19" s="6">
        <f t="shared" si="1"/>
        <v>404.05140356847187</v>
      </c>
      <c r="I19" s="17">
        <f>G20*G21*G22*G23*G24*G25*G26*G27*G28*G29*G30*G31*G32*G33*G34*G35</f>
        <v>1.4814099504656744</v>
      </c>
      <c r="J19" s="13"/>
      <c r="K19" s="6">
        <f t="shared" si="2"/>
        <v>6579.055658584246</v>
      </c>
      <c r="L19" s="13"/>
      <c r="M19" s="13"/>
      <c r="N19" s="13"/>
      <c r="O19" s="18">
        <f t="shared" si="3"/>
        <v>4.4410769999999999</v>
      </c>
      <c r="P19" s="18">
        <f t="shared" si="4"/>
        <v>6.5790556585842461</v>
      </c>
    </row>
    <row r="20" spans="2:16" s="4" customFormat="1" x14ac:dyDescent="0.35">
      <c r="B20" s="1">
        <v>2003</v>
      </c>
      <c r="C20" s="16">
        <v>4572.1369999999997</v>
      </c>
      <c r="D20" s="5">
        <v>311</v>
      </c>
      <c r="E20" s="6">
        <v>311</v>
      </c>
      <c r="F20" s="24">
        <v>0</v>
      </c>
      <c r="G20" s="17">
        <f t="shared" si="0"/>
        <v>1.0771561855583882</v>
      </c>
      <c r="H20" s="6">
        <f t="shared" si="1"/>
        <v>327.5</v>
      </c>
      <c r="I20" s="17">
        <f>G21*G22*G23*G24*G25*G26*G27*G28*G29*G30*G31*G32*G33*G34*G35</f>
        <v>1.3752972598841129</v>
      </c>
      <c r="J20" s="13"/>
      <c r="K20" s="6">
        <f t="shared" si="2"/>
        <v>6288.0474879147678</v>
      </c>
      <c r="L20" s="13"/>
      <c r="M20" s="13"/>
      <c r="N20" s="13"/>
      <c r="O20" s="18">
        <f t="shared" si="3"/>
        <v>4.5721369999999997</v>
      </c>
      <c r="P20" s="18">
        <f t="shared" si="4"/>
        <v>6.2880474879147679</v>
      </c>
    </row>
    <row r="21" spans="2:16" s="4" customFormat="1" x14ac:dyDescent="0.35">
      <c r="B21" s="1">
        <v>2004</v>
      </c>
      <c r="C21" s="16">
        <v>4927.5540000000001</v>
      </c>
      <c r="D21" s="5">
        <v>243</v>
      </c>
      <c r="E21" s="6">
        <v>243</v>
      </c>
      <c r="F21" s="24">
        <v>-5.000000000000001E-2</v>
      </c>
      <c r="G21" s="17">
        <f t="shared" si="0"/>
        <v>1.0518613739816642</v>
      </c>
      <c r="H21" s="6">
        <f t="shared" si="1"/>
        <v>242.95</v>
      </c>
      <c r="I21" s="17">
        <f>G22*G23*G24*G25*G26*G27*G28*G29*G30*G31*G32*G33*G34*G35</f>
        <v>1.3074890797426382</v>
      </c>
      <c r="J21" s="13"/>
      <c r="K21" s="6">
        <f t="shared" si="2"/>
        <v>6442.723044842156</v>
      </c>
      <c r="L21" s="13"/>
      <c r="M21" s="13"/>
      <c r="N21" s="13"/>
      <c r="O21" s="18">
        <f t="shared" si="3"/>
        <v>4.9275539999999998</v>
      </c>
      <c r="P21" s="18">
        <f t="shared" si="4"/>
        <v>6.4427230448421557</v>
      </c>
    </row>
    <row r="22" spans="2:16" s="4" customFormat="1" x14ac:dyDescent="0.35">
      <c r="B22" s="1">
        <v>2005</v>
      </c>
      <c r="C22" s="16">
        <v>5232.6689999999999</v>
      </c>
      <c r="D22" s="5">
        <v>-3</v>
      </c>
      <c r="E22" s="6">
        <v>-3</v>
      </c>
      <c r="F22" s="24">
        <v>0</v>
      </c>
      <c r="G22" s="17">
        <f t="shared" si="0"/>
        <v>0.99942700732227341</v>
      </c>
      <c r="H22" s="6">
        <f t="shared" si="1"/>
        <v>-3</v>
      </c>
      <c r="I22" s="17">
        <f>G23*G24*G25*G26*G27*G28*G29*G30*G31*G32*G33*G34*G35</f>
        <v>1.3082386909332611</v>
      </c>
      <c r="J22" s="13"/>
      <c r="K22" s="6">
        <f t="shared" si="2"/>
        <v>6845.580042647056</v>
      </c>
      <c r="L22" s="13"/>
      <c r="M22" s="13"/>
      <c r="N22" s="13"/>
      <c r="O22" s="18">
        <f t="shared" si="3"/>
        <v>5.2326689999999996</v>
      </c>
      <c r="P22" s="18">
        <f t="shared" si="4"/>
        <v>6.8455800426470557</v>
      </c>
    </row>
    <row r="23" spans="2:16" s="4" customFormat="1" x14ac:dyDescent="0.35">
      <c r="B23" s="1">
        <v>2006</v>
      </c>
      <c r="C23" s="16">
        <v>5588.8969999999999</v>
      </c>
      <c r="D23" s="5">
        <v>-57.5</v>
      </c>
      <c r="E23" s="6">
        <v>-122</v>
      </c>
      <c r="F23" s="24">
        <v>0</v>
      </c>
      <c r="G23" s="17">
        <f t="shared" si="0"/>
        <v>0.98981651485008937</v>
      </c>
      <c r="H23" s="6">
        <f t="shared" si="1"/>
        <v>-57.5</v>
      </c>
      <c r="I23" s="17">
        <f>G24*G25*G26*G27*G28*G29*G30*G31*G32*G33*G34*G35</f>
        <v>1.321698184770536</v>
      </c>
      <c r="J23" s="13"/>
      <c r="K23" s="6">
        <f t="shared" si="2"/>
        <v>7386.8350197694945</v>
      </c>
      <c r="L23" s="13"/>
      <c r="M23" s="13"/>
      <c r="N23" s="13"/>
      <c r="O23" s="18">
        <f t="shared" si="3"/>
        <v>5.5888970000000002</v>
      </c>
      <c r="P23" s="18">
        <f t="shared" si="4"/>
        <v>7.3868350197694941</v>
      </c>
    </row>
    <row r="24" spans="2:16" s="4" customFormat="1" x14ac:dyDescent="0.35">
      <c r="B24" s="1">
        <v>2007</v>
      </c>
      <c r="C24" s="16">
        <v>5837.8779999999997</v>
      </c>
      <c r="D24" s="5">
        <v>88</v>
      </c>
      <c r="E24" s="6">
        <v>88</v>
      </c>
      <c r="F24" s="24">
        <v>-36</v>
      </c>
      <c r="G24" s="17">
        <f t="shared" si="0"/>
        <v>0.99786338592138835</v>
      </c>
      <c r="H24" s="6">
        <f t="shared" si="1"/>
        <v>-12.5</v>
      </c>
      <c r="I24" s="17">
        <f>G25*G26*G27*G28*G29*G30*G31*G32*G33*G34*G35</f>
        <v>1.3245281903495547</v>
      </c>
      <c r="J24" s="13"/>
      <c r="K24" s="6">
        <f t="shared" si="2"/>
        <v>7732.433982821477</v>
      </c>
      <c r="L24" s="13"/>
      <c r="M24" s="13"/>
      <c r="N24" s="13"/>
      <c r="O24" s="18">
        <f t="shared" si="3"/>
        <v>5.8378779999999999</v>
      </c>
      <c r="P24" s="18">
        <f t="shared" si="4"/>
        <v>7.732433982821477</v>
      </c>
    </row>
    <row r="25" spans="2:16" s="4" customFormat="1" x14ac:dyDescent="0.35">
      <c r="B25" s="1">
        <v>2008</v>
      </c>
      <c r="C25" s="16">
        <v>5443.3379999999997</v>
      </c>
      <c r="D25" s="5">
        <v>63.45</v>
      </c>
      <c r="E25" s="6">
        <v>64.3</v>
      </c>
      <c r="F25" s="24">
        <v>0</v>
      </c>
      <c r="G25" s="17">
        <f t="shared" si="0"/>
        <v>1.0117939258215041</v>
      </c>
      <c r="H25" s="6">
        <f t="shared" si="1"/>
        <v>63.45</v>
      </c>
      <c r="I25" s="17">
        <f>G26*G27*G28*G29*G30*G31*G32*G33*G34*G35</f>
        <v>1.3090888930511544</v>
      </c>
      <c r="J25" s="13"/>
      <c r="K25" s="6">
        <f t="shared" si="2"/>
        <v>7125.8133169232842</v>
      </c>
      <c r="L25" s="13"/>
      <c r="M25" s="13"/>
      <c r="N25" s="13"/>
      <c r="O25" s="18">
        <f t="shared" si="3"/>
        <v>5.4433379999999998</v>
      </c>
      <c r="P25" s="18">
        <f t="shared" si="4"/>
        <v>7.125813316923284</v>
      </c>
    </row>
    <row r="26" spans="2:16" s="4" customFormat="1" x14ac:dyDescent="0.35">
      <c r="B26" s="1">
        <v>2009</v>
      </c>
      <c r="C26" s="16">
        <v>4702.5519999999997</v>
      </c>
      <c r="D26" s="5">
        <v>408</v>
      </c>
      <c r="E26" s="6">
        <v>452.2</v>
      </c>
      <c r="F26" s="24">
        <v>-50</v>
      </c>
      <c r="G26" s="17">
        <f t="shared" si="0"/>
        <v>1.0826138625531863</v>
      </c>
      <c r="H26" s="6">
        <f t="shared" si="1"/>
        <v>358.85</v>
      </c>
      <c r="I26" s="17">
        <f>G27*G28*G29*G30*G31*G32*G33*G34*G35</f>
        <v>1.2091928048693743</v>
      </c>
      <c r="J26" s="13"/>
      <c r="K26" s="6">
        <f t="shared" si="2"/>
        <v>5686.2920429240858</v>
      </c>
      <c r="L26" s="13"/>
      <c r="M26" s="13"/>
      <c r="N26" s="13"/>
      <c r="O26" s="18">
        <f t="shared" si="3"/>
        <v>4.7025519999999998</v>
      </c>
      <c r="P26" s="18">
        <f t="shared" si="4"/>
        <v>5.6862920429240855</v>
      </c>
    </row>
    <row r="27" spans="2:16" s="4" customFormat="1" x14ac:dyDescent="0.35">
      <c r="B27" s="1">
        <v>2010</v>
      </c>
      <c r="C27" s="16">
        <v>4677.9690000000001</v>
      </c>
      <c r="D27" s="5">
        <v>-90</v>
      </c>
      <c r="E27" s="6">
        <v>-90</v>
      </c>
      <c r="F27" s="24">
        <v>-50</v>
      </c>
      <c r="G27" s="17">
        <f t="shared" si="0"/>
        <v>0.97993199922325525</v>
      </c>
      <c r="H27" s="6">
        <f t="shared" si="1"/>
        <v>-95.800000000000011</v>
      </c>
      <c r="I27" s="17">
        <f>G28*G29*G30*G31*G32*G33*G34*G35</f>
        <v>1.2339558314534511</v>
      </c>
      <c r="J27" s="13"/>
      <c r="K27" s="6">
        <f t="shared" si="2"/>
        <v>5772.4071269084698</v>
      </c>
      <c r="L27" s="13"/>
      <c r="M27" s="13"/>
      <c r="N27" s="13"/>
      <c r="O27" s="18">
        <f t="shared" si="3"/>
        <v>4.677969</v>
      </c>
      <c r="P27" s="18">
        <f t="shared" si="4"/>
        <v>5.7724071269084698</v>
      </c>
    </row>
    <row r="28" spans="2:16" s="4" customFormat="1" x14ac:dyDescent="0.35">
      <c r="B28" s="1">
        <v>2011</v>
      </c>
      <c r="C28" s="16">
        <v>4677.6000000000004</v>
      </c>
      <c r="D28" s="5">
        <v>47</v>
      </c>
      <c r="E28" s="6">
        <v>106.00000000000001</v>
      </c>
      <c r="F28" s="24">
        <v>0</v>
      </c>
      <c r="G28" s="17">
        <f t="shared" si="0"/>
        <v>1.0101498725867057</v>
      </c>
      <c r="H28" s="6">
        <f t="shared" si="1"/>
        <v>47</v>
      </c>
      <c r="I28" s="17">
        <f>G29*G30*G31*G32*G33*G34*G35</f>
        <v>1.2215571817018023</v>
      </c>
      <c r="J28" s="13"/>
      <c r="K28" s="6">
        <f t="shared" si="2"/>
        <v>5713.9558731283505</v>
      </c>
      <c r="L28" s="13"/>
      <c r="M28" s="13"/>
      <c r="N28" s="13"/>
      <c r="O28" s="18">
        <f t="shared" si="3"/>
        <v>4.6776</v>
      </c>
      <c r="P28" s="18">
        <f t="shared" si="4"/>
        <v>5.7139558731283504</v>
      </c>
    </row>
    <row r="29" spans="2:16" s="4" customFormat="1" x14ac:dyDescent="0.35">
      <c r="B29" s="1">
        <v>2012</v>
      </c>
      <c r="C29" s="16">
        <v>4707.018</v>
      </c>
      <c r="D29" s="5">
        <v>177.5</v>
      </c>
      <c r="E29" s="6">
        <v>216.5</v>
      </c>
      <c r="F29" s="24">
        <v>0</v>
      </c>
      <c r="G29" s="17">
        <f t="shared" si="0"/>
        <v>1.0529021469100448</v>
      </c>
      <c r="H29" s="6">
        <f t="shared" si="1"/>
        <v>236.5</v>
      </c>
      <c r="I29" s="17">
        <f>G30*G31*G32*G33*G34*G35</f>
        <v>1.1601811101693638</v>
      </c>
      <c r="J29" s="13"/>
      <c r="K29" s="6">
        <f t="shared" si="2"/>
        <v>5460.9933688271785</v>
      </c>
      <c r="L29" s="13"/>
      <c r="M29" s="13"/>
      <c r="N29" s="13"/>
      <c r="O29" s="18">
        <f t="shared" si="3"/>
        <v>4.7070179999999997</v>
      </c>
      <c r="P29" s="18">
        <f t="shared" si="4"/>
        <v>5.4609933688271788</v>
      </c>
    </row>
    <row r="30" spans="2:16" s="4" customFormat="1" x14ac:dyDescent="0.35">
      <c r="B30" s="1">
        <v>2013</v>
      </c>
      <c r="C30" s="16">
        <v>4891.1049999999996</v>
      </c>
      <c r="D30" s="5">
        <v>326</v>
      </c>
      <c r="E30" s="6">
        <v>307</v>
      </c>
      <c r="F30" s="24">
        <v>0</v>
      </c>
      <c r="G30" s="17">
        <f t="shared" si="0"/>
        <v>1.0806432904230017</v>
      </c>
      <c r="H30" s="6">
        <f t="shared" si="1"/>
        <v>365</v>
      </c>
      <c r="I30" s="17">
        <f>G31*G32*G33*G34*G35</f>
        <v>1.0736022889803243</v>
      </c>
      <c r="J30" s="13"/>
      <c r="K30" s="6">
        <f t="shared" si="2"/>
        <v>5251.1015236431085</v>
      </c>
      <c r="L30" s="13"/>
      <c r="M30" s="13"/>
      <c r="N30" s="13"/>
      <c r="O30" s="18">
        <f t="shared" si="3"/>
        <v>4.8911049999999996</v>
      </c>
      <c r="P30" s="18">
        <f t="shared" si="4"/>
        <v>5.2511015236431087</v>
      </c>
    </row>
    <row r="31" spans="2:16" s="4" customFormat="1" x14ac:dyDescent="0.35">
      <c r="B31" s="1">
        <v>2014</v>
      </c>
      <c r="C31" s="16">
        <v>4991.1469999999999</v>
      </c>
      <c r="D31" s="5">
        <v>152</v>
      </c>
      <c r="E31" s="6">
        <v>144</v>
      </c>
      <c r="F31" s="24">
        <v>0</v>
      </c>
      <c r="G31" s="17">
        <f t="shared" si="0"/>
        <v>1.0273766932124533</v>
      </c>
      <c r="H31" s="6">
        <f t="shared" si="1"/>
        <v>133</v>
      </c>
      <c r="I31" s="17">
        <f>G32*G33*G34*G35</f>
        <v>1.0449938139275188</v>
      </c>
      <c r="J31" s="13"/>
      <c r="K31" s="6">
        <f t="shared" si="2"/>
        <v>5215.7177394028931</v>
      </c>
      <c r="L31" s="13"/>
      <c r="M31" s="13"/>
      <c r="N31" s="13"/>
      <c r="O31" s="18">
        <f t="shared" si="3"/>
        <v>4.9911469999999998</v>
      </c>
      <c r="P31" s="18">
        <f t="shared" si="4"/>
        <v>5.2157177394028933</v>
      </c>
    </row>
    <row r="32" spans="2:16" s="4" customFormat="1" x14ac:dyDescent="0.35">
      <c r="B32" s="1">
        <v>2015</v>
      </c>
      <c r="C32" s="16">
        <v>5291.8159999999998</v>
      </c>
      <c r="D32" s="5">
        <v>74.8</v>
      </c>
      <c r="E32" s="6">
        <v>74.8</v>
      </c>
      <c r="F32" s="24">
        <v>0</v>
      </c>
      <c r="G32" s="17">
        <f t="shared" si="0"/>
        <v>1.0127846498460484</v>
      </c>
      <c r="H32" s="6">
        <f t="shared" si="1"/>
        <v>66.8</v>
      </c>
      <c r="I32" s="17">
        <f>G33*G34*G35</f>
        <v>1.0318025792416645</v>
      </c>
      <c r="J32" s="13"/>
      <c r="K32" s="6">
        <f t="shared" si="2"/>
        <v>5460.1093976723078</v>
      </c>
      <c r="L32" s="13"/>
      <c r="M32" s="13"/>
      <c r="N32" s="13"/>
      <c r="O32" s="18">
        <f t="shared" si="3"/>
        <v>5.2918159999999999</v>
      </c>
      <c r="P32" s="18">
        <f t="shared" si="4"/>
        <v>5.4601093976723076</v>
      </c>
    </row>
    <row r="33" spans="2:16" s="4" customFormat="1" x14ac:dyDescent="0.35">
      <c r="B33" s="1">
        <v>2016</v>
      </c>
      <c r="C33" s="16">
        <v>5711.4859999999999</v>
      </c>
      <c r="D33" s="5">
        <v>18.399999999999999</v>
      </c>
      <c r="E33" s="6">
        <v>18.399999999999999</v>
      </c>
      <c r="F33" s="24">
        <v>0</v>
      </c>
      <c r="G33" s="17">
        <f t="shared" si="0"/>
        <v>1.0032319905232416</v>
      </c>
      <c r="H33" s="6">
        <f t="shared" si="1"/>
        <v>18.399999999999999</v>
      </c>
      <c r="I33" s="17">
        <f>G34*G35</f>
        <v>1.0284785463265798</v>
      </c>
      <c r="J33" s="13"/>
      <c r="K33" s="6">
        <f t="shared" si="2"/>
        <v>5874.1408186446115</v>
      </c>
      <c r="L33" s="13"/>
      <c r="M33" s="13"/>
      <c r="N33" s="13"/>
      <c r="O33" s="18">
        <f t="shared" si="3"/>
        <v>5.7114859999999998</v>
      </c>
      <c r="P33" s="18">
        <f t="shared" si="4"/>
        <v>5.8741408186446114</v>
      </c>
    </row>
    <row r="34" spans="2:16" s="4" customFormat="1" x14ac:dyDescent="0.35">
      <c r="B34" s="1">
        <v>2017</v>
      </c>
      <c r="C34" s="16">
        <v>5925.3180000000002</v>
      </c>
      <c r="D34" s="5">
        <v>64</v>
      </c>
      <c r="E34" s="6">
        <v>63</v>
      </c>
      <c r="F34" s="24">
        <v>0</v>
      </c>
      <c r="G34" s="17">
        <f t="shared" si="0"/>
        <v>1.010919045852827</v>
      </c>
      <c r="H34" s="6">
        <f t="shared" si="1"/>
        <v>64</v>
      </c>
      <c r="I34" s="17">
        <f>G35</f>
        <v>1.0173698384116794</v>
      </c>
      <c r="J34" s="13"/>
      <c r="K34" s="6">
        <f t="shared" si="2"/>
        <v>6028.2398161978153</v>
      </c>
      <c r="L34" s="13"/>
      <c r="M34" s="13"/>
      <c r="N34" s="13"/>
      <c r="O34" s="18">
        <f t="shared" si="3"/>
        <v>5.9253179999999999</v>
      </c>
      <c r="P34" s="18">
        <f t="shared" si="4"/>
        <v>6.0282398161978152</v>
      </c>
    </row>
    <row r="35" spans="2:16" s="4" customFormat="1" x14ac:dyDescent="0.35">
      <c r="B35" s="1">
        <v>2018</v>
      </c>
      <c r="C35" s="16">
        <v>5417.8230000000003</v>
      </c>
      <c r="D35" s="5">
        <v>93.5</v>
      </c>
      <c r="E35" s="6">
        <v>104</v>
      </c>
      <c r="F35" s="24">
        <v>0</v>
      </c>
      <c r="G35" s="17">
        <f t="shared" si="0"/>
        <v>1.0173698384116794</v>
      </c>
      <c r="H35" s="6">
        <f>D35+(E34-D34)+F35</f>
        <v>92.5</v>
      </c>
      <c r="I35" s="17">
        <f>G36</f>
        <v>1</v>
      </c>
      <c r="J35" s="13"/>
      <c r="K35" s="6">
        <f t="shared" si="2"/>
        <v>5417.8230000000003</v>
      </c>
      <c r="L35" s="13"/>
      <c r="M35" s="13"/>
      <c r="N35" s="13"/>
      <c r="O35" s="18">
        <f t="shared" si="3"/>
        <v>5.4178230000000003</v>
      </c>
      <c r="P35" s="18">
        <f t="shared" si="4"/>
        <v>5.4178230000000003</v>
      </c>
    </row>
    <row r="36" spans="2:16" s="4" customFormat="1" x14ac:dyDescent="0.35">
      <c r="C36" s="13"/>
      <c r="D36" s="13"/>
      <c r="E36" s="13"/>
      <c r="F36" s="13"/>
      <c r="G36" s="13">
        <v>1</v>
      </c>
      <c r="H36" s="13"/>
      <c r="I36" s="13"/>
      <c r="J36" s="13"/>
      <c r="K36" s="13"/>
      <c r="L36" s="13"/>
      <c r="M36" s="13"/>
      <c r="N36" s="13"/>
      <c r="O36" s="13"/>
      <c r="P36" s="13"/>
    </row>
    <row r="37" spans="2:16" s="4" customFormat="1" x14ac:dyDescent="0.35">
      <c r="C37" s="13"/>
      <c r="D37" s="13"/>
      <c r="E37" s="13"/>
      <c r="F37" s="13"/>
      <c r="G37" s="13"/>
      <c r="H37" s="13"/>
      <c r="I37" s="13"/>
      <c r="J37" s="13"/>
      <c r="K37" s="13"/>
      <c r="L37" s="13"/>
      <c r="M37" s="13"/>
      <c r="N37" s="13"/>
      <c r="O37" s="13"/>
      <c r="P37" s="13"/>
    </row>
    <row r="38" spans="2:16" s="4" customFormat="1" x14ac:dyDescent="0.35">
      <c r="C38" s="13"/>
      <c r="D38" s="13"/>
      <c r="E38" s="13"/>
      <c r="F38" s="13"/>
      <c r="G38" s="13"/>
      <c r="H38" s="13"/>
      <c r="I38" s="13"/>
      <c r="J38" s="13"/>
      <c r="K38" s="13"/>
      <c r="L38" s="13"/>
      <c r="M38" s="13"/>
      <c r="N38" s="13"/>
      <c r="O38" s="13"/>
      <c r="P38" s="13"/>
    </row>
    <row r="39" spans="2:16" s="4" customFormat="1" x14ac:dyDescent="0.35">
      <c r="C39" s="13"/>
      <c r="D39" s="13"/>
      <c r="E39" s="13"/>
      <c r="F39" s="13"/>
      <c r="G39" s="13"/>
      <c r="H39" s="13"/>
      <c r="I39" s="13"/>
      <c r="J39" s="13"/>
      <c r="K39" s="13"/>
      <c r="L39" s="13"/>
      <c r="M39" s="13"/>
      <c r="N39" s="13"/>
      <c r="O39" s="13"/>
      <c r="P39" s="13"/>
    </row>
    <row r="40" spans="2:16" s="4" customFormat="1" x14ac:dyDescent="0.35">
      <c r="C40" s="13"/>
      <c r="D40" s="13"/>
      <c r="E40" s="13"/>
      <c r="F40" s="13"/>
      <c r="G40" s="13"/>
      <c r="H40" s="13"/>
      <c r="I40" s="13"/>
      <c r="J40" s="13"/>
      <c r="K40" s="13"/>
      <c r="L40" s="13"/>
      <c r="M40" s="13"/>
      <c r="N40" s="13"/>
      <c r="O40" s="13"/>
      <c r="P40" s="13"/>
    </row>
    <row r="41" spans="2:16" s="4" customFormat="1" x14ac:dyDescent="0.35">
      <c r="C41" s="13"/>
      <c r="D41" s="13"/>
      <c r="E41" s="13"/>
      <c r="F41" s="13"/>
      <c r="G41" s="13"/>
      <c r="H41" s="13"/>
      <c r="I41" s="13"/>
      <c r="J41" s="13"/>
      <c r="K41" s="13"/>
      <c r="L41" s="13"/>
      <c r="M41" s="13"/>
      <c r="N41" s="13"/>
      <c r="O41" s="13"/>
      <c r="P41" s="13"/>
    </row>
    <row r="42" spans="2:16" s="4" customFormat="1" x14ac:dyDescent="0.35">
      <c r="C42" s="13"/>
      <c r="D42" s="13"/>
      <c r="E42" s="13"/>
      <c r="F42" s="13"/>
      <c r="G42" s="13"/>
      <c r="H42" s="13"/>
      <c r="I42" s="13"/>
      <c r="J42" s="13"/>
      <c r="K42" s="13"/>
      <c r="L42" s="13"/>
      <c r="M42" s="13"/>
      <c r="N42" s="13"/>
      <c r="O42" s="13"/>
      <c r="P42" s="13"/>
    </row>
    <row r="43" spans="2:16" s="4" customFormat="1" x14ac:dyDescent="0.35">
      <c r="C43" s="13"/>
      <c r="D43" s="13"/>
      <c r="E43" s="13"/>
      <c r="F43" s="13"/>
      <c r="G43" s="13"/>
      <c r="H43" s="13"/>
      <c r="I43" s="13"/>
      <c r="J43" s="13"/>
      <c r="K43" s="13"/>
      <c r="L43" s="13"/>
      <c r="M43" s="13"/>
      <c r="N43" s="13"/>
      <c r="O43" s="13"/>
      <c r="P43" s="13"/>
    </row>
    <row r="44" spans="2:16" s="4" customFormat="1" x14ac:dyDescent="0.35">
      <c r="C44" s="13" t="s">
        <v>21</v>
      </c>
      <c r="D44" s="13"/>
      <c r="E44" s="13"/>
      <c r="F44" s="13"/>
      <c r="G44" s="13"/>
      <c r="H44" s="13"/>
      <c r="I44" s="13"/>
      <c r="J44" s="13"/>
      <c r="K44" s="13"/>
      <c r="L44" s="13"/>
      <c r="M44" s="13"/>
      <c r="N44" s="13"/>
      <c r="O44" s="13"/>
      <c r="P44" s="13"/>
    </row>
    <row r="45" spans="2:16" s="4" customFormat="1" x14ac:dyDescent="0.35">
      <c r="C45" s="13" t="s">
        <v>13</v>
      </c>
      <c r="D45" s="13"/>
      <c r="E45" s="13"/>
      <c r="F45" s="13"/>
      <c r="G45" s="13"/>
      <c r="H45" s="13"/>
      <c r="I45" s="13"/>
      <c r="J45" s="13"/>
      <c r="K45" s="13"/>
      <c r="L45" s="13"/>
      <c r="M45" s="13"/>
      <c r="N45" s="13"/>
      <c r="O45" s="13"/>
      <c r="P45" s="13"/>
    </row>
    <row r="46" spans="2:16" s="4" customFormat="1" x14ac:dyDescent="0.35">
      <c r="C46" s="13" t="s">
        <v>14</v>
      </c>
      <c r="D46" s="13"/>
      <c r="E46" s="13"/>
      <c r="F46" s="13"/>
      <c r="G46" s="13"/>
      <c r="H46" s="13"/>
      <c r="I46" s="13"/>
      <c r="J46" s="13"/>
      <c r="K46" s="13"/>
      <c r="L46" s="13"/>
      <c r="M46" s="13"/>
      <c r="N46" s="13"/>
      <c r="O46" s="13"/>
      <c r="P46" s="13"/>
    </row>
    <row r="47" spans="2:16" s="4" customFormat="1" x14ac:dyDescent="0.35">
      <c r="C47" s="13" t="s">
        <v>15</v>
      </c>
      <c r="D47" s="13"/>
      <c r="E47" s="13"/>
      <c r="F47" s="13"/>
      <c r="G47" s="13"/>
      <c r="H47" s="13"/>
      <c r="I47" s="13"/>
      <c r="J47" s="13"/>
      <c r="K47" s="13"/>
      <c r="L47" s="13"/>
      <c r="M47" s="13"/>
      <c r="N47" s="13"/>
      <c r="O47" s="13"/>
      <c r="P47" s="13"/>
    </row>
    <row r="48" spans="2:16" s="4" customFormat="1" x14ac:dyDescent="0.35">
      <c r="C48" s="13"/>
      <c r="D48" s="13"/>
      <c r="E48" s="13"/>
      <c r="F48" s="13"/>
      <c r="G48" s="13"/>
      <c r="H48" s="13"/>
      <c r="I48" s="13"/>
      <c r="J48" s="13"/>
      <c r="K48" s="13"/>
      <c r="L48" s="13"/>
      <c r="M48" s="13"/>
      <c r="N48" s="13"/>
      <c r="O48" s="13"/>
      <c r="P48" s="13"/>
    </row>
    <row r="49" spans="3:16" s="4" customFormat="1" x14ac:dyDescent="0.35">
      <c r="C49" s="13"/>
      <c r="D49" s="13"/>
      <c r="E49" s="13"/>
      <c r="F49" s="13"/>
      <c r="G49" s="13"/>
      <c r="H49" s="13"/>
      <c r="I49" s="13"/>
      <c r="J49" s="13"/>
      <c r="K49" s="13"/>
      <c r="L49" s="13"/>
      <c r="M49" s="13"/>
      <c r="N49" s="13"/>
      <c r="O49" s="13"/>
      <c r="P49" s="13"/>
    </row>
    <row r="50" spans="3:16" s="4" customFormat="1" x14ac:dyDescent="0.35">
      <c r="C50" s="13"/>
      <c r="D50" s="13"/>
      <c r="E50" s="13"/>
      <c r="F50" s="13"/>
      <c r="G50" s="13"/>
      <c r="H50" s="13"/>
      <c r="I50" s="13"/>
      <c r="J50" s="13"/>
      <c r="K50" s="13"/>
      <c r="L50" s="13"/>
      <c r="M50" s="13"/>
      <c r="N50" s="13"/>
      <c r="O50" s="13"/>
      <c r="P50" s="13"/>
    </row>
    <row r="51" spans="3:16" s="4" customFormat="1" x14ac:dyDescent="0.35">
      <c r="C51" s="13"/>
      <c r="D51" s="13"/>
      <c r="E51" s="13"/>
      <c r="F51" s="13"/>
      <c r="G51" s="13"/>
      <c r="H51" s="13"/>
      <c r="I51" s="13"/>
      <c r="J51" s="13"/>
      <c r="K51" s="13"/>
      <c r="L51" s="13"/>
      <c r="M51" s="13"/>
      <c r="N51" s="13"/>
      <c r="O51" s="13"/>
      <c r="P51" s="13"/>
    </row>
    <row r="52" spans="3:16" s="4" customFormat="1" x14ac:dyDescent="0.35">
      <c r="C52" s="13"/>
      <c r="D52" s="13"/>
      <c r="E52" s="13"/>
      <c r="F52" s="13"/>
      <c r="G52" s="13"/>
      <c r="H52" s="13"/>
      <c r="I52" s="13"/>
      <c r="J52" s="13"/>
      <c r="K52" s="13"/>
      <c r="L52" s="13"/>
      <c r="M52" s="13"/>
      <c r="N52" s="13"/>
      <c r="O52" s="13"/>
      <c r="P52" s="13"/>
    </row>
    <row r="53" spans="3:16" s="4" customFormat="1" x14ac:dyDescent="0.35">
      <c r="C53" s="13"/>
      <c r="D53" s="13"/>
      <c r="E53" s="13"/>
      <c r="F53" s="13"/>
      <c r="G53" s="13"/>
      <c r="H53" s="13"/>
      <c r="I53" s="13"/>
      <c r="J53" s="13"/>
      <c r="K53" s="13"/>
      <c r="L53" s="13"/>
      <c r="M53" s="13"/>
      <c r="N53" s="13"/>
      <c r="O53" s="13"/>
      <c r="P53" s="13"/>
    </row>
    <row r="54" spans="3:16" s="4" customFormat="1" x14ac:dyDescent="0.35">
      <c r="C54" s="13"/>
      <c r="D54" s="13"/>
      <c r="E54" s="13"/>
      <c r="F54" s="13"/>
      <c r="G54" s="13"/>
      <c r="H54" s="13"/>
      <c r="I54" s="13"/>
      <c r="J54" s="13"/>
      <c r="K54" s="13"/>
      <c r="L54" s="13"/>
      <c r="M54" s="13"/>
      <c r="N54" s="13"/>
      <c r="O54" s="13"/>
      <c r="P54" s="13"/>
    </row>
    <row r="55" spans="3:16" s="4" customFormat="1" x14ac:dyDescent="0.35">
      <c r="C55" s="13"/>
      <c r="D55" s="13"/>
      <c r="E55" s="13"/>
      <c r="F55" s="13"/>
      <c r="G55" s="13"/>
      <c r="H55" s="13"/>
      <c r="I55" s="13"/>
      <c r="J55" s="13"/>
      <c r="K55" s="13"/>
      <c r="L55" s="13"/>
      <c r="M55" s="13"/>
      <c r="N55" s="13"/>
      <c r="O55" s="13"/>
      <c r="P55" s="13"/>
    </row>
    <row r="56" spans="3:16" s="4" customFormat="1" x14ac:dyDescent="0.35">
      <c r="C56" s="13"/>
      <c r="D56" s="13"/>
      <c r="E56" s="13"/>
      <c r="F56" s="13"/>
      <c r="G56" s="13"/>
      <c r="H56" s="13"/>
      <c r="I56" s="13"/>
      <c r="J56" s="13"/>
      <c r="K56" s="13"/>
      <c r="L56" s="13"/>
      <c r="M56" s="13"/>
      <c r="N56" s="13"/>
      <c r="O56" s="13"/>
      <c r="P56" s="13"/>
    </row>
    <row r="57" spans="3:16" s="4" customFormat="1" x14ac:dyDescent="0.35">
      <c r="C57" s="13"/>
      <c r="D57" s="13"/>
      <c r="E57" s="13"/>
      <c r="F57" s="13"/>
      <c r="G57" s="13"/>
      <c r="H57" s="13"/>
      <c r="I57" s="13"/>
      <c r="J57" s="13"/>
      <c r="K57" s="13"/>
      <c r="L57" s="13"/>
      <c r="M57" s="13"/>
      <c r="N57" s="13"/>
      <c r="O57" s="13"/>
      <c r="P57" s="13"/>
    </row>
    <row r="58" spans="3:16" s="4" customFormat="1" x14ac:dyDescent="0.35">
      <c r="C58" s="13"/>
      <c r="D58" s="13"/>
      <c r="E58" s="13"/>
      <c r="F58" s="13"/>
      <c r="G58" s="13"/>
      <c r="H58" s="13"/>
      <c r="I58" s="13"/>
      <c r="J58" s="13"/>
      <c r="K58" s="13"/>
      <c r="L58" s="13"/>
      <c r="M58" s="13"/>
      <c r="N58" s="13"/>
      <c r="O58" s="13"/>
      <c r="P58" s="13"/>
    </row>
    <row r="59" spans="3:16" s="4" customFormat="1" x14ac:dyDescent="0.35">
      <c r="C59" s="13"/>
      <c r="D59" s="13"/>
      <c r="E59" s="13"/>
      <c r="F59" s="13"/>
      <c r="G59" s="13"/>
      <c r="H59" s="13"/>
      <c r="I59" s="13"/>
      <c r="J59" s="13"/>
      <c r="K59" s="13"/>
      <c r="L59" s="13"/>
      <c r="M59" s="13"/>
      <c r="N59" s="13"/>
      <c r="O59" s="13"/>
      <c r="P59" s="13"/>
    </row>
    <row r="60" spans="3:16" s="4" customFormat="1" x14ac:dyDescent="0.35">
      <c r="C60" s="13"/>
      <c r="D60" s="13"/>
      <c r="E60" s="13"/>
      <c r="F60" s="13"/>
      <c r="G60" s="13"/>
      <c r="H60" s="13"/>
      <c r="I60" s="13"/>
      <c r="J60" s="13"/>
      <c r="K60" s="13"/>
      <c r="L60" s="13"/>
      <c r="M60" s="13"/>
      <c r="N60" s="13"/>
      <c r="O60" s="13"/>
      <c r="P60" s="13"/>
    </row>
    <row r="61" spans="3:16" s="4" customFormat="1" x14ac:dyDescent="0.35">
      <c r="C61" s="13"/>
      <c r="D61" s="13"/>
      <c r="E61" s="13"/>
      <c r="F61" s="13"/>
      <c r="G61" s="13"/>
      <c r="H61" s="13"/>
      <c r="I61" s="13"/>
      <c r="J61" s="13"/>
      <c r="K61" s="13"/>
      <c r="L61" s="13"/>
      <c r="M61" s="13"/>
      <c r="N61" s="13"/>
      <c r="O61" s="13"/>
      <c r="P61" s="13"/>
    </row>
    <row r="62" spans="3:16" s="4" customFormat="1" x14ac:dyDescent="0.35">
      <c r="C62" s="13"/>
      <c r="D62" s="13"/>
      <c r="E62" s="13"/>
      <c r="F62" s="13"/>
      <c r="G62" s="13"/>
      <c r="H62" s="13"/>
      <c r="I62" s="13"/>
      <c r="J62" s="13"/>
      <c r="K62" s="13"/>
      <c r="L62" s="13"/>
      <c r="M62" s="13"/>
      <c r="N62" s="13"/>
      <c r="O62" s="13"/>
      <c r="P62" s="13"/>
    </row>
    <row r="63" spans="3:16" s="4" customFormat="1" x14ac:dyDescent="0.35">
      <c r="C63" s="13"/>
      <c r="D63" s="13"/>
      <c r="E63" s="13"/>
      <c r="F63" s="13"/>
      <c r="G63" s="13"/>
      <c r="H63" s="13"/>
      <c r="I63" s="13"/>
      <c r="J63" s="13"/>
      <c r="K63" s="13"/>
      <c r="L63" s="13"/>
      <c r="M63" s="13"/>
      <c r="N63" s="13"/>
      <c r="O63" s="13"/>
      <c r="P63" s="13"/>
    </row>
    <row r="64" spans="3:16" s="4" customFormat="1" x14ac:dyDescent="0.35">
      <c r="C64" s="13"/>
      <c r="D64" s="13"/>
      <c r="E64" s="13"/>
      <c r="F64" s="13"/>
      <c r="G64" s="13"/>
      <c r="H64" s="13"/>
      <c r="I64" s="13"/>
      <c r="J64" s="13"/>
      <c r="K64" s="13"/>
      <c r="L64" s="13"/>
      <c r="M64" s="13"/>
      <c r="N64" s="13"/>
      <c r="O64" s="13"/>
      <c r="P64" s="13"/>
    </row>
    <row r="65" spans="3:16" s="4" customFormat="1" x14ac:dyDescent="0.35">
      <c r="C65" s="13"/>
      <c r="D65" s="13"/>
      <c r="E65" s="13"/>
      <c r="F65" s="13"/>
      <c r="G65" s="13"/>
      <c r="H65" s="13"/>
      <c r="I65" s="13"/>
      <c r="J65" s="13"/>
      <c r="K65" s="13"/>
      <c r="L65" s="13"/>
      <c r="M65" s="13"/>
      <c r="N65" s="13"/>
      <c r="O65" s="13"/>
      <c r="P65" s="13"/>
    </row>
    <row r="66" spans="3:16" s="4" customFormat="1" x14ac:dyDescent="0.35">
      <c r="C66" s="13"/>
      <c r="D66" s="13"/>
      <c r="E66" s="13"/>
      <c r="F66" s="13"/>
      <c r="G66" s="13"/>
      <c r="H66" s="13"/>
      <c r="I66" s="13"/>
      <c r="J66" s="13"/>
      <c r="K66" s="13"/>
      <c r="L66" s="13"/>
      <c r="M66" s="13"/>
      <c r="N66" s="13"/>
      <c r="O66" s="13"/>
      <c r="P66" s="13"/>
    </row>
    <row r="67" spans="3:16" s="4" customFormat="1" x14ac:dyDescent="0.35">
      <c r="C67" s="13"/>
      <c r="D67" s="13"/>
      <c r="E67" s="13"/>
      <c r="F67" s="13"/>
      <c r="G67" s="13"/>
      <c r="H67" s="13"/>
      <c r="I67" s="13"/>
      <c r="J67" s="13"/>
      <c r="K67" s="13"/>
      <c r="L67" s="13"/>
      <c r="M67" s="13"/>
      <c r="N67" s="13"/>
      <c r="O67" s="13"/>
      <c r="P67" s="13"/>
    </row>
    <row r="68" spans="3:16" s="4" customFormat="1" x14ac:dyDescent="0.35">
      <c r="C68" s="13"/>
      <c r="D68" s="13"/>
      <c r="E68" s="13"/>
      <c r="F68" s="13"/>
      <c r="G68" s="13"/>
      <c r="H68" s="13"/>
      <c r="I68" s="13"/>
      <c r="J68" s="13"/>
      <c r="K68" s="13"/>
      <c r="L68" s="13"/>
      <c r="M68" s="13"/>
      <c r="N68" s="13"/>
      <c r="O68" s="13"/>
      <c r="P68" s="13"/>
    </row>
    <row r="69" spans="3:16" s="4" customFormat="1" x14ac:dyDescent="0.35">
      <c r="C69" s="13"/>
      <c r="D69" s="13"/>
      <c r="E69" s="13"/>
      <c r="F69" s="13"/>
      <c r="G69" s="13"/>
      <c r="H69" s="13"/>
      <c r="I69" s="13"/>
      <c r="J69" s="13"/>
      <c r="K69" s="13"/>
      <c r="L69" s="13"/>
      <c r="M69" s="13"/>
      <c r="N69" s="13"/>
      <c r="O69" s="13"/>
      <c r="P69" s="13"/>
    </row>
    <row r="70" spans="3:16" s="4" customFormat="1" x14ac:dyDescent="0.35">
      <c r="C70" s="13"/>
      <c r="D70" s="13"/>
      <c r="E70" s="13"/>
      <c r="F70" s="13"/>
      <c r="G70" s="13"/>
      <c r="H70" s="13"/>
      <c r="I70" s="13"/>
      <c r="J70" s="13"/>
      <c r="K70" s="13"/>
      <c r="L70" s="13"/>
      <c r="M70" s="13"/>
      <c r="N70" s="13"/>
      <c r="O70" s="13"/>
      <c r="P70" s="13"/>
    </row>
    <row r="71" spans="3:16" s="4" customFormat="1" x14ac:dyDescent="0.35">
      <c r="C71" s="13"/>
      <c r="D71" s="13"/>
      <c r="E71" s="13"/>
      <c r="F71" s="13"/>
      <c r="G71" s="13"/>
      <c r="H71" s="13"/>
      <c r="I71" s="13"/>
      <c r="J71" s="13"/>
      <c r="K71" s="13"/>
      <c r="L71" s="13"/>
      <c r="M71" s="13"/>
      <c r="N71" s="13"/>
      <c r="O71" s="13"/>
      <c r="P71" s="13"/>
    </row>
    <row r="72" spans="3:16" s="4" customFormat="1" x14ac:dyDescent="0.35">
      <c r="C72" s="13"/>
      <c r="D72" s="13"/>
      <c r="E72" s="13"/>
      <c r="F72" s="13"/>
      <c r="G72" s="13"/>
      <c r="H72" s="13"/>
      <c r="I72" s="13"/>
      <c r="J72" s="13"/>
      <c r="K72" s="13"/>
      <c r="L72" s="13"/>
      <c r="M72" s="13"/>
      <c r="N72" s="13"/>
      <c r="O72" s="13"/>
      <c r="P72" s="13"/>
    </row>
    <row r="73" spans="3:16" s="4" customFormat="1" x14ac:dyDescent="0.35">
      <c r="C73" s="13"/>
      <c r="D73" s="13"/>
      <c r="E73" s="13"/>
      <c r="F73" s="13"/>
      <c r="G73" s="13"/>
      <c r="H73" s="13"/>
      <c r="I73" s="13"/>
      <c r="J73" s="13"/>
      <c r="K73" s="13"/>
      <c r="L73" s="13"/>
      <c r="M73" s="13"/>
      <c r="N73" s="13"/>
      <c r="O73" s="13"/>
      <c r="P73" s="13"/>
    </row>
    <row r="74" spans="3:16" s="4" customFormat="1" x14ac:dyDescent="0.35">
      <c r="C74" s="13"/>
      <c r="D74" s="13"/>
      <c r="E74" s="13"/>
      <c r="F74" s="13"/>
      <c r="G74" s="13"/>
      <c r="H74" s="13"/>
      <c r="I74" s="13"/>
      <c r="J74" s="13"/>
      <c r="K74" s="13"/>
      <c r="L74" s="13"/>
      <c r="M74" s="13"/>
      <c r="N74" s="13"/>
      <c r="O74" s="13"/>
      <c r="P74" s="13"/>
    </row>
    <row r="75" spans="3:16" s="4" customFormat="1" x14ac:dyDescent="0.35">
      <c r="C75" s="13"/>
      <c r="D75" s="13"/>
      <c r="E75" s="13"/>
      <c r="F75" s="13"/>
      <c r="G75" s="13"/>
      <c r="H75" s="13"/>
      <c r="I75" s="13"/>
      <c r="J75" s="13"/>
      <c r="K75" s="13"/>
      <c r="L75" s="13"/>
      <c r="M75" s="13"/>
      <c r="N75" s="13"/>
      <c r="O75" s="13"/>
      <c r="P75" s="13"/>
    </row>
    <row r="76" spans="3:16" s="4" customFormat="1" x14ac:dyDescent="0.35">
      <c r="C76" s="13"/>
      <c r="D76" s="13"/>
      <c r="E76" s="13"/>
      <c r="F76" s="13"/>
      <c r="G76" s="13"/>
      <c r="H76" s="13"/>
      <c r="I76" s="13"/>
      <c r="J76" s="13"/>
      <c r="K76" s="13"/>
      <c r="L76" s="13"/>
      <c r="M76" s="13"/>
      <c r="N76" s="13"/>
      <c r="O76" s="13"/>
      <c r="P76" s="13"/>
    </row>
    <row r="77" spans="3:16" s="4" customFormat="1" x14ac:dyDescent="0.35">
      <c r="C77" s="13"/>
      <c r="D77" s="13"/>
      <c r="E77" s="13"/>
      <c r="F77" s="13"/>
      <c r="G77" s="13"/>
      <c r="H77" s="13"/>
      <c r="I77" s="13"/>
      <c r="J77" s="13"/>
      <c r="K77" s="13"/>
      <c r="L77" s="13"/>
      <c r="M77" s="13"/>
      <c r="N77" s="13"/>
      <c r="O77" s="13"/>
      <c r="P77" s="13"/>
    </row>
    <row r="78" spans="3:16" s="4" customFormat="1" x14ac:dyDescent="0.35">
      <c r="C78" s="13"/>
      <c r="D78" s="13"/>
      <c r="E78" s="13"/>
      <c r="F78" s="13"/>
      <c r="G78" s="13"/>
      <c r="H78" s="13"/>
      <c r="I78" s="13"/>
      <c r="J78" s="13"/>
      <c r="K78" s="13"/>
      <c r="L78" s="13"/>
      <c r="M78" s="13"/>
      <c r="N78" s="13"/>
      <c r="O78" s="13"/>
      <c r="P78" s="13"/>
    </row>
    <row r="79" spans="3:16" s="4" customFormat="1" x14ac:dyDescent="0.35">
      <c r="C79" s="13"/>
      <c r="D79" s="13"/>
      <c r="E79" s="13"/>
      <c r="F79" s="13"/>
      <c r="G79" s="13"/>
      <c r="H79" s="13"/>
      <c r="I79" s="13"/>
      <c r="J79" s="13"/>
      <c r="K79" s="13"/>
      <c r="L79" s="13"/>
      <c r="M79" s="13"/>
      <c r="N79" s="13"/>
      <c r="O79" s="13"/>
      <c r="P79" s="13"/>
    </row>
    <row r="80" spans="3:16" s="4" customFormat="1" x14ac:dyDescent="0.35">
      <c r="C80" s="13"/>
      <c r="D80" s="13"/>
      <c r="E80" s="13"/>
      <c r="F80" s="13"/>
      <c r="G80" s="13"/>
      <c r="H80" s="13"/>
      <c r="I80" s="13"/>
      <c r="J80" s="13"/>
      <c r="K80" s="13"/>
      <c r="L80" s="13"/>
      <c r="M80" s="13"/>
      <c r="N80" s="13"/>
      <c r="O80" s="13"/>
      <c r="P80" s="13"/>
    </row>
    <row r="81" spans="3:16" s="4" customFormat="1" x14ac:dyDescent="0.35">
      <c r="C81" s="13"/>
      <c r="D81" s="13"/>
      <c r="E81" s="13"/>
      <c r="F81" s="13"/>
      <c r="G81" s="13"/>
      <c r="H81" s="13"/>
      <c r="I81" s="13"/>
      <c r="J81" s="13"/>
      <c r="K81" s="13"/>
      <c r="L81" s="13"/>
      <c r="M81" s="13"/>
      <c r="N81" s="13"/>
      <c r="O81" s="13"/>
      <c r="P81" s="13"/>
    </row>
    <row r="82" spans="3:16" s="4" customFormat="1" x14ac:dyDescent="0.35">
      <c r="C82" s="13"/>
      <c r="D82" s="13"/>
      <c r="E82" s="13"/>
      <c r="F82" s="13"/>
      <c r="G82" s="13"/>
      <c r="H82" s="13"/>
      <c r="I82" s="13"/>
      <c r="J82" s="13"/>
      <c r="K82" s="13"/>
      <c r="L82" s="13"/>
      <c r="M82" s="13"/>
      <c r="N82" s="13"/>
      <c r="O82" s="13"/>
      <c r="P82" s="13"/>
    </row>
    <row r="83" spans="3:16" s="4" customFormat="1" x14ac:dyDescent="0.35">
      <c r="C83" s="13"/>
      <c r="D83" s="13"/>
      <c r="E83" s="13"/>
      <c r="F83" s="13"/>
      <c r="G83" s="13"/>
      <c r="H83" s="13"/>
      <c r="I83" s="13"/>
      <c r="J83" s="13"/>
      <c r="K83" s="13"/>
      <c r="L83" s="13"/>
      <c r="M83" s="13"/>
      <c r="N83" s="13"/>
      <c r="O83" s="13"/>
      <c r="P83" s="13"/>
    </row>
    <row r="84" spans="3:16" s="4" customFormat="1" x14ac:dyDescent="0.35">
      <c r="C84" s="13"/>
      <c r="D84" s="13"/>
      <c r="E84" s="13"/>
      <c r="F84" s="13"/>
      <c r="G84" s="13"/>
      <c r="H84" s="13"/>
      <c r="I84" s="13"/>
      <c r="J84" s="13"/>
      <c r="K84" s="13"/>
      <c r="L84" s="13"/>
      <c r="M84" s="13"/>
      <c r="N84" s="13"/>
      <c r="O84" s="13"/>
      <c r="P84" s="13"/>
    </row>
    <row r="85" spans="3:16" s="4" customFormat="1" x14ac:dyDescent="0.35">
      <c r="C85" s="13"/>
      <c r="D85" s="13"/>
      <c r="E85" s="13"/>
      <c r="F85" s="13"/>
      <c r="G85" s="13"/>
      <c r="H85" s="13"/>
      <c r="I85" s="13"/>
      <c r="J85" s="13"/>
      <c r="K85" s="13"/>
      <c r="L85" s="13"/>
      <c r="M85" s="13"/>
      <c r="N85" s="13"/>
      <c r="O85" s="13"/>
      <c r="P85" s="13"/>
    </row>
    <row r="86" spans="3:16" s="4" customFormat="1" x14ac:dyDescent="0.35">
      <c r="C86" s="13"/>
      <c r="D86" s="13"/>
      <c r="E86" s="13"/>
      <c r="F86" s="13"/>
      <c r="G86" s="13"/>
      <c r="H86" s="13"/>
      <c r="I86" s="13"/>
      <c r="J86" s="13"/>
      <c r="K86" s="13"/>
      <c r="L86" s="13"/>
      <c r="M86" s="13"/>
      <c r="N86" s="13"/>
      <c r="O86" s="13"/>
      <c r="P86" s="13"/>
    </row>
    <row r="87" spans="3:16" s="4" customFormat="1" x14ac:dyDescent="0.35">
      <c r="C87" s="13"/>
      <c r="D87" s="13"/>
      <c r="E87" s="13"/>
      <c r="F87" s="13"/>
      <c r="G87" s="13"/>
      <c r="H87" s="13"/>
      <c r="I87" s="13"/>
      <c r="J87" s="13"/>
      <c r="K87" s="13"/>
      <c r="L87" s="13"/>
      <c r="M87" s="13"/>
      <c r="N87" s="13"/>
      <c r="O87" s="13"/>
      <c r="P87" s="13"/>
    </row>
    <row r="88" spans="3:16" s="4" customFormat="1" x14ac:dyDescent="0.35">
      <c r="C88" s="13"/>
      <c r="D88" s="13"/>
      <c r="E88" s="13"/>
      <c r="F88" s="13"/>
      <c r="G88" s="13"/>
      <c r="H88" s="13"/>
      <c r="I88" s="13"/>
      <c r="J88" s="13"/>
      <c r="K88" s="13"/>
      <c r="L88" s="13"/>
      <c r="M88" s="13"/>
      <c r="N88" s="13"/>
      <c r="O88" s="13"/>
      <c r="P88" s="13"/>
    </row>
    <row r="89" spans="3:16" s="4" customFormat="1" x14ac:dyDescent="0.35">
      <c r="C89" s="13"/>
      <c r="D89" s="13"/>
      <c r="E89" s="13"/>
      <c r="F89" s="13"/>
      <c r="G89" s="13"/>
      <c r="H89" s="13"/>
      <c r="I89" s="13"/>
      <c r="J89" s="13"/>
      <c r="K89" s="13"/>
      <c r="L89" s="13"/>
      <c r="M89" s="13"/>
      <c r="N89" s="13"/>
      <c r="O89" s="13"/>
      <c r="P89" s="13"/>
    </row>
    <row r="90" spans="3:16" s="4" customFormat="1" x14ac:dyDescent="0.35">
      <c r="C90" s="13"/>
      <c r="D90" s="13"/>
      <c r="E90" s="13"/>
      <c r="F90" s="13"/>
      <c r="G90" s="13"/>
      <c r="H90" s="13"/>
      <c r="I90" s="13"/>
      <c r="J90" s="13"/>
      <c r="K90" s="13"/>
      <c r="L90" s="13"/>
      <c r="M90" s="13"/>
      <c r="N90" s="13"/>
      <c r="O90" s="13"/>
      <c r="P90" s="13"/>
    </row>
    <row r="91" spans="3:16" s="4" customFormat="1" x14ac:dyDescent="0.35">
      <c r="C91" s="13"/>
      <c r="D91" s="13"/>
      <c r="E91" s="13"/>
      <c r="F91" s="13"/>
      <c r="G91" s="13"/>
      <c r="H91" s="13"/>
      <c r="I91" s="13"/>
      <c r="J91" s="13"/>
      <c r="K91" s="13"/>
      <c r="L91" s="13"/>
      <c r="M91" s="13"/>
      <c r="N91" s="13"/>
      <c r="O91" s="13"/>
      <c r="P91" s="13"/>
    </row>
    <row r="92" spans="3:16" s="4" customFormat="1" x14ac:dyDescent="0.35">
      <c r="C92" s="13"/>
      <c r="D92" s="13"/>
      <c r="E92" s="13"/>
      <c r="F92" s="13"/>
      <c r="G92" s="13"/>
      <c r="H92" s="13"/>
      <c r="I92" s="13"/>
      <c r="J92" s="13"/>
      <c r="K92" s="13"/>
      <c r="L92" s="13"/>
      <c r="M92" s="13"/>
      <c r="N92" s="13"/>
      <c r="O92" s="13"/>
      <c r="P92" s="13"/>
    </row>
    <row r="93" spans="3:16" s="4" customFormat="1" x14ac:dyDescent="0.35">
      <c r="C93" s="13"/>
      <c r="D93" s="13"/>
      <c r="E93" s="13"/>
      <c r="F93" s="13"/>
      <c r="G93" s="13"/>
      <c r="H93" s="13"/>
      <c r="I93" s="13"/>
      <c r="J93" s="13"/>
      <c r="K93" s="13"/>
      <c r="L93" s="13"/>
      <c r="M93" s="13"/>
      <c r="N93" s="13"/>
      <c r="O93" s="13"/>
      <c r="P93" s="13"/>
    </row>
    <row r="94" spans="3:16" s="4" customFormat="1" x14ac:dyDescent="0.35">
      <c r="C94" s="13"/>
      <c r="D94" s="13"/>
      <c r="E94" s="13"/>
      <c r="F94" s="13"/>
      <c r="G94" s="13"/>
      <c r="H94" s="13"/>
      <c r="I94" s="13"/>
      <c r="J94" s="13"/>
      <c r="K94" s="13"/>
      <c r="L94" s="13"/>
      <c r="M94" s="13"/>
      <c r="N94" s="13"/>
      <c r="O94" s="13"/>
      <c r="P94" s="13"/>
    </row>
    <row r="95" spans="3:16" s="4" customFormat="1" x14ac:dyDescent="0.35">
      <c r="C95" s="13"/>
      <c r="D95" s="13"/>
      <c r="E95" s="13"/>
      <c r="F95" s="13"/>
      <c r="G95" s="13"/>
      <c r="H95" s="13"/>
      <c r="I95" s="13"/>
      <c r="J95" s="13"/>
      <c r="K95" s="13"/>
      <c r="L95" s="13"/>
      <c r="M95" s="13"/>
      <c r="N95" s="13"/>
      <c r="O95" s="13"/>
      <c r="P95" s="13"/>
    </row>
    <row r="96" spans="3:16" s="4" customFormat="1" x14ac:dyDescent="0.35">
      <c r="C96" s="13"/>
      <c r="D96" s="13"/>
      <c r="E96" s="13"/>
      <c r="F96" s="13"/>
      <c r="G96" s="13"/>
      <c r="H96" s="13"/>
      <c r="I96" s="13"/>
      <c r="J96" s="13"/>
      <c r="K96" s="13"/>
      <c r="L96" s="13"/>
      <c r="M96" s="13"/>
      <c r="N96" s="13"/>
      <c r="O96" s="13"/>
      <c r="P96" s="13"/>
    </row>
    <row r="97" spans="3:16" s="4" customFormat="1" x14ac:dyDescent="0.35">
      <c r="C97" s="13"/>
      <c r="D97" s="13"/>
      <c r="E97" s="13"/>
      <c r="F97" s="13"/>
      <c r="G97" s="13"/>
      <c r="H97" s="13"/>
      <c r="I97" s="13"/>
      <c r="J97" s="13"/>
      <c r="K97" s="13"/>
      <c r="L97" s="13"/>
      <c r="M97" s="13"/>
      <c r="N97" s="13"/>
      <c r="O97" s="13"/>
      <c r="P97" s="13"/>
    </row>
    <row r="98" spans="3:16" s="4" customFormat="1" x14ac:dyDescent="0.35">
      <c r="C98" s="13"/>
      <c r="D98" s="13"/>
      <c r="E98" s="13"/>
      <c r="F98" s="13"/>
      <c r="G98" s="13"/>
      <c r="H98" s="13"/>
      <c r="I98" s="13"/>
      <c r="J98" s="13"/>
      <c r="K98" s="13"/>
      <c r="L98" s="13"/>
      <c r="M98" s="13"/>
      <c r="N98" s="13"/>
      <c r="O98" s="13"/>
      <c r="P98" s="13"/>
    </row>
    <row r="99" spans="3:16" s="4" customFormat="1" x14ac:dyDescent="0.35">
      <c r="C99" s="13"/>
      <c r="D99" s="13"/>
      <c r="E99" s="13"/>
      <c r="F99" s="13"/>
      <c r="G99" s="13"/>
      <c r="H99" s="13"/>
      <c r="I99" s="13"/>
      <c r="J99" s="13"/>
      <c r="K99" s="13"/>
      <c r="L99" s="13"/>
      <c r="M99" s="13"/>
      <c r="N99" s="13"/>
      <c r="O99" s="13"/>
      <c r="P99" s="13"/>
    </row>
    <row r="100" spans="3:16" s="4" customFormat="1" x14ac:dyDescent="0.35">
      <c r="C100" s="13"/>
      <c r="D100" s="13"/>
      <c r="E100" s="13"/>
      <c r="F100" s="13"/>
      <c r="G100" s="13"/>
      <c r="H100" s="13"/>
      <c r="I100" s="13"/>
      <c r="J100" s="13"/>
      <c r="K100" s="13"/>
      <c r="L100" s="13"/>
      <c r="M100" s="13"/>
      <c r="N100" s="13"/>
      <c r="O100" s="13"/>
      <c r="P100" s="13"/>
    </row>
    <row r="101" spans="3:16" s="4" customFormat="1" x14ac:dyDescent="0.35">
      <c r="C101" s="13"/>
      <c r="D101" s="13"/>
      <c r="E101" s="13"/>
      <c r="F101" s="13"/>
      <c r="G101" s="13"/>
      <c r="H101" s="13"/>
      <c r="I101" s="13"/>
      <c r="J101" s="13"/>
      <c r="K101" s="13"/>
      <c r="L101" s="13"/>
      <c r="M101" s="13"/>
      <c r="N101" s="13"/>
      <c r="O101" s="13"/>
      <c r="P101" s="13"/>
    </row>
    <row r="102" spans="3:16" s="4" customFormat="1" x14ac:dyDescent="0.35">
      <c r="C102" s="13"/>
      <c r="D102" s="13"/>
      <c r="E102" s="13"/>
      <c r="F102" s="13"/>
      <c r="G102" s="13"/>
      <c r="H102" s="13"/>
      <c r="I102" s="13"/>
      <c r="J102" s="13"/>
      <c r="K102" s="13"/>
      <c r="L102" s="13"/>
      <c r="M102" s="13"/>
      <c r="N102" s="13"/>
      <c r="O102" s="13"/>
      <c r="P102" s="13"/>
    </row>
    <row r="103" spans="3:16" s="4" customFormat="1" x14ac:dyDescent="0.35">
      <c r="C103" s="13"/>
      <c r="D103" s="13"/>
      <c r="E103" s="13"/>
      <c r="F103" s="13"/>
      <c r="G103" s="13"/>
      <c r="H103" s="13"/>
      <c r="I103" s="13"/>
      <c r="J103" s="13"/>
      <c r="K103" s="13"/>
      <c r="L103" s="13"/>
      <c r="M103" s="13"/>
      <c r="N103" s="13"/>
      <c r="O103" s="13"/>
      <c r="P103" s="13"/>
    </row>
    <row r="104" spans="3:16" s="4" customFormat="1" x14ac:dyDescent="0.35">
      <c r="C104" s="13"/>
      <c r="D104" s="13"/>
      <c r="E104" s="13"/>
      <c r="F104" s="13"/>
      <c r="G104" s="13"/>
      <c r="H104" s="13"/>
      <c r="I104" s="13"/>
      <c r="J104" s="13"/>
      <c r="K104" s="13"/>
      <c r="L104" s="13"/>
      <c r="M104" s="13"/>
      <c r="N104" s="13"/>
      <c r="O104" s="13"/>
      <c r="P104" s="13"/>
    </row>
    <row r="105" spans="3:16" s="4" customFormat="1" x14ac:dyDescent="0.35">
      <c r="C105" s="13"/>
      <c r="D105" s="13"/>
      <c r="E105" s="13"/>
      <c r="F105" s="13"/>
      <c r="G105" s="13"/>
      <c r="H105" s="13"/>
      <c r="I105" s="13"/>
      <c r="J105" s="13"/>
      <c r="K105" s="13"/>
      <c r="L105" s="13"/>
      <c r="M105" s="13"/>
      <c r="N105" s="13"/>
      <c r="O105" s="13"/>
      <c r="P105" s="13"/>
    </row>
    <row r="106" spans="3:16" s="4" customFormat="1" x14ac:dyDescent="0.35">
      <c r="C106" s="13"/>
      <c r="D106" s="13"/>
      <c r="E106" s="13"/>
      <c r="F106" s="13"/>
      <c r="G106" s="13"/>
      <c r="H106" s="13"/>
      <c r="I106" s="13"/>
      <c r="J106" s="13"/>
      <c r="K106" s="13"/>
      <c r="L106" s="13"/>
      <c r="M106" s="13"/>
      <c r="N106" s="13"/>
      <c r="O106" s="13"/>
      <c r="P106" s="13"/>
    </row>
    <row r="107" spans="3:16" s="4" customFormat="1" x14ac:dyDescent="0.35">
      <c r="C107" s="13"/>
      <c r="D107" s="13"/>
      <c r="E107" s="13"/>
      <c r="F107" s="13"/>
      <c r="G107" s="13"/>
      <c r="H107" s="13"/>
      <c r="I107" s="13"/>
      <c r="J107" s="13"/>
      <c r="K107" s="13"/>
      <c r="L107" s="13"/>
      <c r="M107" s="13"/>
      <c r="N107" s="13"/>
      <c r="O107" s="13"/>
      <c r="P107" s="13"/>
    </row>
    <row r="108" spans="3:16" s="4" customFormat="1" x14ac:dyDescent="0.35">
      <c r="C108" s="13"/>
      <c r="D108" s="13"/>
      <c r="E108" s="13"/>
      <c r="F108" s="13"/>
      <c r="G108" s="13"/>
      <c r="H108" s="13"/>
      <c r="I108" s="13"/>
      <c r="J108" s="13"/>
      <c r="K108" s="13"/>
      <c r="L108" s="13"/>
      <c r="M108" s="13"/>
      <c r="N108" s="13"/>
      <c r="O108" s="13"/>
      <c r="P108" s="13"/>
    </row>
    <row r="109" spans="3:16" s="4" customFormat="1" x14ac:dyDescent="0.35">
      <c r="C109" s="13"/>
      <c r="D109" s="13"/>
      <c r="E109" s="13"/>
      <c r="F109" s="13"/>
      <c r="G109" s="13"/>
      <c r="H109" s="13"/>
      <c r="I109" s="13"/>
      <c r="J109" s="13"/>
      <c r="K109" s="13"/>
      <c r="L109" s="13"/>
      <c r="M109" s="13"/>
      <c r="N109" s="13"/>
      <c r="O109" s="13"/>
      <c r="P109" s="13"/>
    </row>
    <row r="110" spans="3:16" s="4" customFormat="1" x14ac:dyDescent="0.35">
      <c r="C110" s="13"/>
      <c r="D110" s="13"/>
      <c r="E110" s="13"/>
      <c r="F110" s="13"/>
      <c r="G110" s="13"/>
      <c r="H110" s="13"/>
      <c r="I110" s="13"/>
      <c r="J110" s="13"/>
      <c r="K110" s="13"/>
      <c r="L110" s="13"/>
      <c r="M110" s="13"/>
      <c r="N110" s="13"/>
      <c r="O110" s="13"/>
      <c r="P110" s="13"/>
    </row>
    <row r="111" spans="3:16" s="4" customFormat="1" x14ac:dyDescent="0.35">
      <c r="C111" s="13"/>
      <c r="D111" s="13"/>
      <c r="E111" s="13"/>
      <c r="F111" s="13"/>
      <c r="G111" s="13"/>
      <c r="H111" s="13"/>
      <c r="I111" s="13"/>
      <c r="J111" s="13"/>
      <c r="K111" s="13"/>
      <c r="L111" s="13"/>
      <c r="M111" s="13"/>
      <c r="N111" s="13"/>
      <c r="O111" s="13"/>
      <c r="P111" s="13"/>
    </row>
    <row r="112" spans="3:16" s="4" customFormat="1" x14ac:dyDescent="0.35">
      <c r="C112" s="13"/>
      <c r="D112" s="13"/>
      <c r="E112" s="13"/>
      <c r="F112" s="13"/>
      <c r="G112" s="13"/>
      <c r="H112" s="13"/>
      <c r="I112" s="13"/>
      <c r="J112" s="13"/>
      <c r="K112" s="13"/>
      <c r="L112" s="13"/>
      <c r="M112" s="13"/>
      <c r="N112" s="13"/>
      <c r="O112" s="13"/>
      <c r="P112" s="13"/>
    </row>
    <row r="113" spans="3:16" s="4" customFormat="1" x14ac:dyDescent="0.35">
      <c r="C113" s="13"/>
      <c r="D113" s="13"/>
      <c r="E113" s="13"/>
      <c r="F113" s="13"/>
      <c r="G113" s="13"/>
      <c r="H113" s="13"/>
      <c r="I113" s="13"/>
      <c r="J113" s="13"/>
      <c r="K113" s="13"/>
      <c r="L113" s="13"/>
      <c r="M113" s="13"/>
      <c r="N113" s="13"/>
      <c r="O113" s="13"/>
      <c r="P113" s="13"/>
    </row>
    <row r="114" spans="3:16" s="4" customFormat="1" x14ac:dyDescent="0.35">
      <c r="C114" s="13"/>
      <c r="D114" s="13"/>
      <c r="E114" s="13"/>
      <c r="F114" s="13"/>
      <c r="G114" s="13"/>
      <c r="H114" s="13"/>
      <c r="I114" s="13"/>
      <c r="J114" s="13"/>
      <c r="K114" s="13"/>
      <c r="L114" s="13"/>
      <c r="M114" s="13"/>
      <c r="N114" s="13"/>
      <c r="O114" s="13"/>
      <c r="P114" s="13"/>
    </row>
    <row r="115" spans="3:16" s="4" customFormat="1" x14ac:dyDescent="0.35">
      <c r="C115" s="13"/>
      <c r="D115" s="13"/>
      <c r="E115" s="13"/>
      <c r="F115" s="13"/>
      <c r="G115" s="13"/>
      <c r="H115" s="13"/>
      <c r="I115" s="13"/>
      <c r="J115" s="13"/>
      <c r="K115" s="13"/>
      <c r="L115" s="13"/>
      <c r="M115" s="13"/>
      <c r="N115" s="13"/>
      <c r="O115" s="13"/>
      <c r="P115" s="13"/>
    </row>
    <row r="116" spans="3:16" s="4" customFormat="1" x14ac:dyDescent="0.35">
      <c r="C116" s="13"/>
      <c r="D116" s="13"/>
      <c r="E116" s="13"/>
      <c r="F116" s="13"/>
      <c r="G116" s="13"/>
      <c r="H116" s="13"/>
      <c r="I116" s="13"/>
      <c r="J116" s="13"/>
      <c r="K116" s="13"/>
      <c r="L116" s="13"/>
      <c r="M116" s="13"/>
      <c r="N116" s="13"/>
      <c r="O116" s="13"/>
      <c r="P116" s="13"/>
    </row>
    <row r="117" spans="3:16" s="4" customFormat="1" x14ac:dyDescent="0.35">
      <c r="C117" s="13"/>
      <c r="D117" s="13"/>
      <c r="E117" s="13"/>
      <c r="F117" s="13"/>
      <c r="G117" s="13"/>
      <c r="H117" s="13"/>
      <c r="I117" s="13"/>
      <c r="J117" s="13"/>
      <c r="K117" s="13"/>
      <c r="L117" s="13"/>
      <c r="M117" s="13"/>
      <c r="N117" s="13"/>
      <c r="O117" s="13"/>
      <c r="P117" s="13"/>
    </row>
    <row r="118" spans="3:16" s="4" customFormat="1" x14ac:dyDescent="0.35">
      <c r="C118" s="13"/>
      <c r="D118" s="13"/>
      <c r="E118" s="13"/>
      <c r="F118" s="13"/>
      <c r="G118" s="13"/>
      <c r="H118" s="13"/>
      <c r="I118" s="13"/>
      <c r="J118" s="13"/>
      <c r="K118" s="13"/>
      <c r="L118" s="13"/>
      <c r="M118" s="13"/>
      <c r="N118" s="13"/>
      <c r="O118" s="13"/>
      <c r="P118" s="13"/>
    </row>
    <row r="119" spans="3:16" s="4" customFormat="1" x14ac:dyDescent="0.35">
      <c r="C119" s="13"/>
      <c r="D119" s="13"/>
      <c r="E119" s="13"/>
      <c r="F119" s="13"/>
      <c r="G119" s="13"/>
      <c r="H119" s="13"/>
      <c r="I119" s="13"/>
      <c r="J119" s="13"/>
      <c r="K119" s="13"/>
      <c r="L119" s="13"/>
      <c r="M119" s="13"/>
      <c r="N119" s="13"/>
      <c r="O119" s="13"/>
      <c r="P119" s="13"/>
    </row>
    <row r="120" spans="3:16" s="4" customFormat="1" x14ac:dyDescent="0.35">
      <c r="C120" s="13"/>
      <c r="D120" s="13"/>
      <c r="E120" s="13"/>
      <c r="F120" s="13"/>
      <c r="G120" s="13"/>
      <c r="H120" s="13"/>
      <c r="I120" s="13"/>
      <c r="J120" s="13"/>
      <c r="K120" s="13"/>
      <c r="L120" s="13"/>
      <c r="M120" s="13"/>
      <c r="N120" s="13"/>
      <c r="O120" s="13"/>
      <c r="P120" s="13"/>
    </row>
    <row r="121" spans="3:16" s="4" customFormat="1" x14ac:dyDescent="0.35">
      <c r="C121" s="13"/>
      <c r="D121" s="13"/>
      <c r="E121" s="13"/>
      <c r="F121" s="13"/>
      <c r="G121" s="13"/>
      <c r="H121" s="13"/>
      <c r="I121" s="13"/>
      <c r="J121" s="13"/>
      <c r="K121" s="13"/>
      <c r="L121" s="13"/>
      <c r="M121" s="13"/>
      <c r="N121" s="13"/>
      <c r="O121" s="13"/>
      <c r="P121" s="13"/>
    </row>
    <row r="122" spans="3:16" s="4" customFormat="1" x14ac:dyDescent="0.35">
      <c r="C122" s="13"/>
      <c r="D122" s="13"/>
      <c r="E122" s="13"/>
      <c r="F122" s="13"/>
      <c r="G122" s="13"/>
      <c r="H122" s="13"/>
      <c r="I122" s="13"/>
      <c r="J122" s="13"/>
      <c r="K122" s="13"/>
      <c r="L122" s="13"/>
      <c r="M122" s="13"/>
      <c r="N122" s="13"/>
      <c r="O122" s="13"/>
      <c r="P122" s="13"/>
    </row>
    <row r="123" spans="3:16" s="4" customFormat="1" x14ac:dyDescent="0.35">
      <c r="C123" s="13"/>
      <c r="D123" s="13"/>
      <c r="E123" s="13"/>
      <c r="F123" s="13"/>
      <c r="G123" s="13"/>
      <c r="H123" s="13"/>
      <c r="I123" s="13"/>
      <c r="J123" s="13"/>
      <c r="K123" s="13"/>
      <c r="L123" s="13"/>
      <c r="M123" s="13"/>
      <c r="N123" s="13"/>
      <c r="O123" s="13"/>
      <c r="P123" s="13"/>
    </row>
    <row r="124" spans="3:16" s="4" customFormat="1" x14ac:dyDescent="0.35">
      <c r="C124" s="13"/>
      <c r="D124" s="13"/>
      <c r="E124" s="13"/>
      <c r="F124" s="13"/>
      <c r="G124" s="13"/>
      <c r="H124" s="13"/>
      <c r="I124" s="13"/>
      <c r="J124" s="13"/>
      <c r="K124" s="13"/>
      <c r="L124" s="13"/>
      <c r="M124" s="13"/>
      <c r="N124" s="13"/>
      <c r="O124" s="13"/>
      <c r="P124" s="13"/>
    </row>
    <row r="125" spans="3:16" s="4" customFormat="1" x14ac:dyDescent="0.35">
      <c r="C125" s="13"/>
      <c r="D125" s="13"/>
      <c r="E125" s="13"/>
      <c r="F125" s="13"/>
      <c r="G125" s="13"/>
      <c r="H125" s="13"/>
      <c r="I125" s="13"/>
      <c r="J125" s="13"/>
      <c r="K125" s="13"/>
      <c r="L125" s="13"/>
      <c r="M125" s="13"/>
      <c r="N125" s="13"/>
      <c r="O125" s="13"/>
      <c r="P125" s="13"/>
    </row>
    <row r="126" spans="3:16" s="4" customFormat="1" x14ac:dyDescent="0.35">
      <c r="C126" s="13"/>
      <c r="D126" s="13"/>
      <c r="E126" s="13"/>
      <c r="F126" s="13"/>
      <c r="G126" s="13"/>
      <c r="H126" s="13"/>
      <c r="I126" s="13"/>
      <c r="J126" s="13"/>
      <c r="K126" s="13"/>
      <c r="L126" s="13"/>
      <c r="M126" s="13"/>
      <c r="N126" s="13"/>
      <c r="O126" s="13"/>
      <c r="P126" s="13"/>
    </row>
    <row r="127" spans="3:16" s="4" customFormat="1" x14ac:dyDescent="0.35">
      <c r="C127" s="13"/>
      <c r="D127" s="13"/>
      <c r="E127" s="13"/>
      <c r="F127" s="13"/>
      <c r="G127" s="13"/>
      <c r="H127" s="13"/>
      <c r="I127" s="13"/>
      <c r="J127" s="13"/>
      <c r="K127" s="13"/>
      <c r="L127" s="13"/>
      <c r="M127" s="13"/>
      <c r="N127" s="13"/>
      <c r="O127" s="13"/>
      <c r="P127" s="13"/>
    </row>
    <row r="128" spans="3:16" s="4" customFormat="1" x14ac:dyDescent="0.35">
      <c r="C128" s="13"/>
      <c r="D128" s="13"/>
      <c r="E128" s="13"/>
      <c r="F128" s="13"/>
      <c r="G128" s="13"/>
      <c r="H128" s="13"/>
      <c r="I128" s="13"/>
      <c r="J128" s="13"/>
      <c r="K128" s="13"/>
      <c r="L128" s="13"/>
      <c r="M128" s="13"/>
      <c r="N128" s="13"/>
      <c r="O128" s="13"/>
      <c r="P128" s="13"/>
    </row>
    <row r="129" spans="3:16" s="4" customFormat="1" x14ac:dyDescent="0.35">
      <c r="C129" s="13"/>
      <c r="D129" s="13"/>
      <c r="E129" s="13"/>
      <c r="F129" s="13"/>
      <c r="G129" s="13"/>
      <c r="H129" s="13"/>
      <c r="I129" s="13"/>
      <c r="J129" s="13"/>
      <c r="K129" s="13"/>
      <c r="L129" s="13"/>
      <c r="M129" s="13"/>
      <c r="N129" s="13"/>
      <c r="O129" s="13"/>
      <c r="P129" s="13"/>
    </row>
    <row r="130" spans="3:16" s="4" customFormat="1" x14ac:dyDescent="0.35">
      <c r="C130" s="13"/>
      <c r="D130" s="13"/>
      <c r="E130" s="13"/>
      <c r="F130" s="13"/>
      <c r="G130" s="13"/>
      <c r="H130" s="13"/>
      <c r="I130" s="13"/>
      <c r="J130" s="13"/>
      <c r="K130" s="13"/>
      <c r="L130" s="13"/>
      <c r="M130" s="13"/>
      <c r="N130" s="13"/>
      <c r="O130" s="13"/>
      <c r="P130" s="13"/>
    </row>
    <row r="131" spans="3:16" s="4" customFormat="1" x14ac:dyDescent="0.35">
      <c r="C131" s="13"/>
      <c r="D131" s="13"/>
      <c r="E131" s="13"/>
      <c r="F131" s="13"/>
      <c r="G131" s="13"/>
      <c r="H131" s="13"/>
      <c r="I131" s="13"/>
      <c r="J131" s="13"/>
      <c r="K131" s="13"/>
      <c r="L131" s="13"/>
      <c r="M131" s="13"/>
      <c r="N131" s="13"/>
      <c r="O131" s="13"/>
      <c r="P131" s="13"/>
    </row>
    <row r="132" spans="3:16" s="4" customFormat="1" x14ac:dyDescent="0.35">
      <c r="C132" s="13"/>
      <c r="D132" s="13"/>
      <c r="E132" s="13"/>
      <c r="F132" s="13"/>
      <c r="G132" s="13"/>
      <c r="H132" s="13"/>
      <c r="I132" s="13"/>
      <c r="J132" s="13"/>
      <c r="K132" s="13"/>
      <c r="L132" s="13"/>
      <c r="M132" s="13"/>
      <c r="N132" s="13"/>
      <c r="O132" s="13"/>
      <c r="P132" s="13"/>
    </row>
    <row r="133" spans="3:16" s="4" customFormat="1" x14ac:dyDescent="0.35">
      <c r="C133" s="13"/>
      <c r="D133" s="13"/>
      <c r="E133" s="13"/>
      <c r="F133" s="13"/>
      <c r="G133" s="13"/>
      <c r="H133" s="13"/>
      <c r="I133" s="13"/>
      <c r="J133" s="13"/>
      <c r="K133" s="13"/>
      <c r="L133" s="13"/>
      <c r="M133" s="13"/>
      <c r="N133" s="13"/>
      <c r="O133" s="13"/>
      <c r="P133" s="13"/>
    </row>
    <row r="134" spans="3:16" s="4" customFormat="1" x14ac:dyDescent="0.35">
      <c r="C134" s="13"/>
      <c r="D134" s="13"/>
      <c r="E134" s="13"/>
      <c r="F134" s="13"/>
      <c r="G134" s="13"/>
      <c r="H134" s="13"/>
      <c r="I134" s="13"/>
      <c r="J134" s="13"/>
      <c r="K134" s="13"/>
      <c r="L134" s="13"/>
      <c r="M134" s="13"/>
      <c r="N134" s="13"/>
      <c r="O134" s="13"/>
      <c r="P134" s="13"/>
    </row>
    <row r="135" spans="3:16" s="4" customFormat="1" x14ac:dyDescent="0.35">
      <c r="C135" s="13"/>
      <c r="D135" s="13"/>
      <c r="E135" s="13"/>
      <c r="F135" s="13"/>
      <c r="G135" s="13"/>
      <c r="H135" s="13"/>
      <c r="I135" s="13"/>
      <c r="J135" s="13"/>
      <c r="K135" s="13"/>
      <c r="L135" s="13"/>
      <c r="M135" s="13"/>
      <c r="N135" s="13"/>
      <c r="O135" s="13"/>
      <c r="P135" s="13"/>
    </row>
    <row r="136" spans="3:16" s="4" customFormat="1" x14ac:dyDescent="0.35">
      <c r="C136" s="13"/>
      <c r="D136" s="13"/>
      <c r="E136" s="13"/>
      <c r="F136" s="13"/>
      <c r="G136" s="13"/>
      <c r="H136" s="13"/>
      <c r="I136" s="13"/>
      <c r="J136" s="13"/>
      <c r="K136" s="13"/>
      <c r="L136" s="13"/>
      <c r="M136" s="13"/>
      <c r="N136" s="13"/>
      <c r="O136" s="13"/>
      <c r="P136" s="13"/>
    </row>
    <row r="137" spans="3:16" s="4" customFormat="1" x14ac:dyDescent="0.35">
      <c r="C137" s="13"/>
      <c r="D137" s="13"/>
      <c r="E137" s="13"/>
      <c r="F137" s="13"/>
      <c r="G137" s="13"/>
      <c r="H137" s="13"/>
      <c r="I137" s="13"/>
      <c r="J137" s="13"/>
      <c r="K137" s="13"/>
      <c r="L137" s="13"/>
      <c r="M137" s="13"/>
      <c r="N137" s="13"/>
      <c r="O137" s="13"/>
      <c r="P137" s="13"/>
    </row>
    <row r="138" spans="3:16" s="4" customFormat="1" x14ac:dyDescent="0.35">
      <c r="C138" s="13"/>
      <c r="D138" s="13"/>
      <c r="E138" s="13"/>
      <c r="F138" s="13"/>
      <c r="G138" s="13"/>
      <c r="H138" s="13"/>
      <c r="I138" s="13"/>
      <c r="J138" s="13"/>
      <c r="K138" s="13"/>
      <c r="L138" s="13"/>
      <c r="M138" s="13"/>
      <c r="N138" s="13"/>
      <c r="O138" s="13"/>
      <c r="P138" s="13"/>
    </row>
    <row r="139" spans="3:16" s="4" customFormat="1" x14ac:dyDescent="0.35">
      <c r="C139" s="13"/>
      <c r="D139" s="13"/>
      <c r="E139" s="13"/>
      <c r="F139" s="13"/>
      <c r="G139" s="13"/>
      <c r="H139" s="13"/>
      <c r="I139" s="13"/>
      <c r="J139" s="13"/>
      <c r="K139" s="13"/>
      <c r="L139" s="13"/>
      <c r="M139" s="13"/>
      <c r="N139" s="13"/>
      <c r="O139" s="13"/>
      <c r="P139" s="13"/>
    </row>
    <row r="140" spans="3:16" s="4" customFormat="1" x14ac:dyDescent="0.35">
      <c r="C140" s="13"/>
      <c r="D140" s="13"/>
      <c r="E140" s="13"/>
      <c r="F140" s="13"/>
      <c r="G140" s="13"/>
      <c r="H140" s="13"/>
      <c r="I140" s="13"/>
      <c r="J140" s="13"/>
      <c r="K140" s="13"/>
      <c r="L140" s="13"/>
      <c r="M140" s="13"/>
      <c r="N140" s="13"/>
      <c r="O140" s="13"/>
      <c r="P140" s="13"/>
    </row>
    <row r="141" spans="3:16" s="4" customFormat="1" x14ac:dyDescent="0.35">
      <c r="C141" s="13"/>
      <c r="D141" s="13"/>
      <c r="E141" s="13"/>
      <c r="F141" s="13"/>
      <c r="G141" s="13"/>
      <c r="H141" s="13"/>
      <c r="I141" s="13"/>
      <c r="J141" s="13"/>
      <c r="K141" s="13"/>
      <c r="L141" s="13"/>
      <c r="M141" s="13"/>
      <c r="N141" s="13"/>
      <c r="O141" s="13"/>
      <c r="P141" s="13"/>
    </row>
    <row r="142" spans="3:16" s="4" customFormat="1" x14ac:dyDescent="0.35">
      <c r="C142" s="13"/>
      <c r="D142" s="13"/>
      <c r="E142" s="13"/>
      <c r="F142" s="13"/>
      <c r="G142" s="13"/>
      <c r="H142" s="13"/>
      <c r="I142" s="13"/>
      <c r="J142" s="13"/>
      <c r="K142" s="13"/>
      <c r="L142" s="13"/>
      <c r="M142" s="13"/>
      <c r="N142" s="13"/>
      <c r="O142" s="13"/>
      <c r="P142" s="13"/>
    </row>
    <row r="143" spans="3:16" s="4" customFormat="1" x14ac:dyDescent="0.35">
      <c r="C143" s="13"/>
      <c r="D143" s="13"/>
      <c r="E143" s="13"/>
      <c r="F143" s="13"/>
      <c r="G143" s="13"/>
      <c r="H143" s="13"/>
      <c r="I143" s="13"/>
      <c r="J143" s="13"/>
      <c r="K143" s="13"/>
      <c r="L143" s="13"/>
      <c r="M143" s="13"/>
      <c r="N143" s="13"/>
      <c r="O143" s="13"/>
      <c r="P143" s="13"/>
    </row>
    <row r="144" spans="3:16" s="4" customFormat="1" x14ac:dyDescent="0.35">
      <c r="C144" s="13"/>
      <c r="D144" s="13"/>
      <c r="E144" s="13"/>
      <c r="F144" s="13"/>
      <c r="G144" s="13"/>
      <c r="H144" s="13"/>
      <c r="I144" s="13"/>
      <c r="J144" s="13"/>
      <c r="K144" s="13"/>
      <c r="L144" s="13"/>
      <c r="M144" s="13"/>
      <c r="N144" s="13"/>
      <c r="O144" s="13"/>
      <c r="P144" s="13"/>
    </row>
    <row r="145" spans="3:16" s="4" customFormat="1" x14ac:dyDescent="0.35">
      <c r="C145" s="13"/>
      <c r="D145" s="13"/>
      <c r="E145" s="13"/>
      <c r="F145" s="13"/>
      <c r="G145" s="13"/>
      <c r="H145" s="13"/>
      <c r="I145" s="13"/>
      <c r="J145" s="13"/>
      <c r="K145" s="13"/>
      <c r="L145" s="13"/>
      <c r="M145" s="13"/>
      <c r="N145" s="13"/>
      <c r="O145" s="13"/>
      <c r="P145" s="13"/>
    </row>
    <row r="146" spans="3:16" s="4" customFormat="1" x14ac:dyDescent="0.35">
      <c r="C146" s="13"/>
      <c r="D146" s="13"/>
      <c r="E146" s="13"/>
      <c r="F146" s="13"/>
      <c r="G146" s="13"/>
      <c r="H146" s="13"/>
      <c r="I146" s="13"/>
      <c r="J146" s="13"/>
      <c r="K146" s="13"/>
      <c r="L146" s="13"/>
      <c r="M146" s="13"/>
      <c r="N146" s="13"/>
      <c r="O146" s="13"/>
      <c r="P146" s="13"/>
    </row>
    <row r="147" spans="3:16" s="4" customFormat="1" x14ac:dyDescent="0.35">
      <c r="C147" s="13"/>
      <c r="D147" s="13"/>
      <c r="E147" s="13"/>
      <c r="F147" s="13"/>
      <c r="G147" s="13"/>
      <c r="H147" s="13"/>
      <c r="I147" s="13"/>
      <c r="J147" s="13"/>
      <c r="K147" s="13"/>
      <c r="L147" s="13"/>
      <c r="M147" s="13"/>
      <c r="N147" s="13"/>
      <c r="O147" s="13"/>
      <c r="P147" s="13"/>
    </row>
    <row r="148" spans="3:16" s="4" customFormat="1" x14ac:dyDescent="0.35">
      <c r="C148" s="13"/>
      <c r="D148" s="13"/>
      <c r="E148" s="13"/>
      <c r="F148" s="13"/>
      <c r="G148" s="13"/>
      <c r="H148" s="13"/>
      <c r="I148" s="13"/>
      <c r="J148" s="13"/>
      <c r="K148" s="13"/>
      <c r="L148" s="13"/>
      <c r="M148" s="13"/>
      <c r="N148" s="13"/>
      <c r="O148" s="13"/>
      <c r="P148" s="13"/>
    </row>
    <row r="149" spans="3:16" s="4" customFormat="1" x14ac:dyDescent="0.35">
      <c r="C149" s="13"/>
      <c r="D149" s="13"/>
      <c r="E149" s="13"/>
      <c r="F149" s="13"/>
      <c r="G149" s="13"/>
      <c r="H149" s="13"/>
      <c r="I149" s="13"/>
      <c r="J149" s="13"/>
      <c r="K149" s="13"/>
      <c r="L149" s="13"/>
      <c r="M149" s="13"/>
      <c r="N149" s="13"/>
      <c r="O149" s="13"/>
      <c r="P149" s="13"/>
    </row>
    <row r="150" spans="3:16" s="4" customFormat="1" x14ac:dyDescent="0.35">
      <c r="C150" s="13"/>
      <c r="D150" s="13"/>
      <c r="E150" s="13"/>
      <c r="F150" s="13"/>
      <c r="G150" s="13"/>
      <c r="H150" s="13"/>
      <c r="I150" s="13"/>
      <c r="J150" s="13"/>
      <c r="K150" s="13"/>
      <c r="L150" s="13"/>
      <c r="M150" s="13"/>
      <c r="N150" s="13"/>
      <c r="O150" s="13"/>
      <c r="P150" s="13"/>
    </row>
    <row r="151" spans="3:16" s="4" customFormat="1" x14ac:dyDescent="0.35">
      <c r="C151" s="13"/>
      <c r="D151" s="13"/>
      <c r="E151" s="13"/>
      <c r="F151" s="13"/>
      <c r="G151" s="13"/>
      <c r="H151" s="13"/>
      <c r="I151" s="13"/>
      <c r="J151" s="13"/>
      <c r="K151" s="13"/>
      <c r="L151" s="13"/>
      <c r="M151" s="13"/>
      <c r="N151" s="13"/>
      <c r="O151" s="13"/>
      <c r="P151" s="13"/>
    </row>
    <row r="152" spans="3:16" s="4" customFormat="1" x14ac:dyDescent="0.35">
      <c r="C152" s="13"/>
      <c r="D152" s="13"/>
      <c r="E152" s="13"/>
      <c r="F152" s="13"/>
      <c r="G152" s="13"/>
      <c r="H152" s="13"/>
      <c r="I152" s="13"/>
      <c r="J152" s="13"/>
      <c r="K152" s="13"/>
      <c r="L152" s="13"/>
      <c r="M152" s="13"/>
      <c r="N152" s="13"/>
      <c r="O152" s="13"/>
      <c r="P152" s="13"/>
    </row>
    <row r="153" spans="3:16" s="4" customFormat="1" x14ac:dyDescent="0.35">
      <c r="C153" s="13"/>
      <c r="D153" s="13"/>
      <c r="E153" s="13"/>
      <c r="F153" s="13"/>
      <c r="G153" s="13"/>
      <c r="H153" s="13"/>
      <c r="I153" s="13"/>
      <c r="J153" s="13"/>
      <c r="K153" s="13"/>
      <c r="L153" s="13"/>
      <c r="M153" s="13"/>
      <c r="N153" s="13"/>
      <c r="O153" s="13"/>
      <c r="P153" s="13"/>
    </row>
    <row r="154" spans="3:16" s="4" customFormat="1" x14ac:dyDescent="0.35">
      <c r="C154" s="13"/>
      <c r="D154" s="13"/>
      <c r="E154" s="13"/>
      <c r="F154" s="13"/>
      <c r="G154" s="13"/>
      <c r="H154" s="13"/>
      <c r="I154" s="13"/>
      <c r="J154" s="13"/>
      <c r="K154" s="13"/>
      <c r="L154" s="13"/>
      <c r="M154" s="13"/>
      <c r="N154" s="13"/>
      <c r="O154" s="13"/>
      <c r="P154" s="13"/>
    </row>
    <row r="155" spans="3:16" s="4" customFormat="1" x14ac:dyDescent="0.35">
      <c r="C155" s="13"/>
      <c r="D155" s="13"/>
      <c r="E155" s="13"/>
      <c r="F155" s="13"/>
      <c r="G155" s="13"/>
      <c r="H155" s="13"/>
      <c r="I155" s="13"/>
      <c r="J155" s="13"/>
      <c r="K155" s="13"/>
      <c r="L155" s="13"/>
      <c r="M155" s="13"/>
      <c r="N155" s="13"/>
      <c r="O155" s="13"/>
      <c r="P155" s="13"/>
    </row>
    <row r="156" spans="3:16" s="4" customFormat="1" x14ac:dyDescent="0.35">
      <c r="C156" s="13"/>
      <c r="D156" s="13"/>
      <c r="E156" s="13"/>
      <c r="F156" s="13"/>
      <c r="G156" s="13"/>
      <c r="H156" s="13"/>
      <c r="I156" s="13"/>
      <c r="J156" s="13"/>
      <c r="K156" s="13"/>
      <c r="L156" s="13"/>
      <c r="M156" s="13"/>
      <c r="N156" s="13"/>
      <c r="O156" s="13"/>
      <c r="P156" s="13"/>
    </row>
    <row r="157" spans="3:16" s="4" customFormat="1" x14ac:dyDescent="0.35">
      <c r="C157" s="13"/>
      <c r="D157" s="13"/>
      <c r="E157" s="13"/>
      <c r="F157" s="13"/>
      <c r="G157" s="13"/>
      <c r="H157" s="13"/>
      <c r="I157" s="13"/>
      <c r="J157" s="13"/>
      <c r="K157" s="13"/>
      <c r="L157" s="13"/>
      <c r="M157" s="13"/>
      <c r="N157" s="13"/>
      <c r="O157" s="13"/>
      <c r="P157" s="13"/>
    </row>
    <row r="158" spans="3:16" s="4" customFormat="1" x14ac:dyDescent="0.35">
      <c r="C158" s="13"/>
      <c r="D158" s="13"/>
      <c r="E158" s="13"/>
      <c r="F158" s="13"/>
      <c r="G158" s="13"/>
      <c r="H158" s="13"/>
      <c r="I158" s="13"/>
      <c r="J158" s="13"/>
      <c r="K158" s="13"/>
      <c r="L158" s="13"/>
      <c r="M158" s="13"/>
      <c r="N158" s="13"/>
      <c r="O158" s="13"/>
      <c r="P158" s="13"/>
    </row>
    <row r="159" spans="3:16" s="4" customFormat="1" x14ac:dyDescent="0.35">
      <c r="C159" s="13"/>
      <c r="D159" s="13"/>
      <c r="E159" s="13"/>
      <c r="F159" s="13"/>
      <c r="G159" s="13"/>
      <c r="H159" s="13"/>
      <c r="I159" s="13"/>
      <c r="J159" s="13"/>
      <c r="K159" s="13"/>
      <c r="L159" s="13"/>
      <c r="M159" s="13"/>
      <c r="N159" s="13"/>
      <c r="O159" s="13"/>
      <c r="P159" s="13"/>
    </row>
    <row r="160" spans="3:16" s="4" customFormat="1" x14ac:dyDescent="0.35">
      <c r="C160" s="13"/>
      <c r="D160" s="13"/>
      <c r="E160" s="13"/>
      <c r="F160" s="13"/>
      <c r="G160" s="13"/>
      <c r="H160" s="13"/>
      <c r="I160" s="13"/>
      <c r="J160" s="13"/>
      <c r="K160" s="13"/>
      <c r="L160" s="13"/>
      <c r="M160" s="13"/>
      <c r="N160" s="13"/>
      <c r="O160" s="13"/>
      <c r="P160" s="13"/>
    </row>
    <row r="161" spans="3:16" s="4" customFormat="1" x14ac:dyDescent="0.35">
      <c r="C161" s="13"/>
      <c r="D161" s="13"/>
      <c r="E161" s="13"/>
      <c r="F161" s="13"/>
      <c r="G161" s="13"/>
      <c r="H161" s="13"/>
      <c r="I161" s="13"/>
      <c r="J161" s="13"/>
      <c r="K161" s="13"/>
      <c r="L161" s="13"/>
      <c r="M161" s="13"/>
      <c r="N161" s="13"/>
      <c r="O161" s="13"/>
      <c r="P161" s="13"/>
    </row>
    <row r="162" spans="3:16" s="4" customFormat="1" x14ac:dyDescent="0.35">
      <c r="C162" s="13"/>
      <c r="D162" s="13"/>
      <c r="E162" s="13"/>
      <c r="F162" s="13"/>
      <c r="G162" s="13"/>
      <c r="H162" s="13"/>
      <c r="I162" s="13"/>
      <c r="J162" s="13"/>
      <c r="K162" s="13"/>
      <c r="L162" s="13"/>
      <c r="M162" s="13"/>
      <c r="N162" s="13"/>
      <c r="O162" s="13"/>
      <c r="P162" s="13"/>
    </row>
    <row r="163" spans="3:16" s="4" customFormat="1" x14ac:dyDescent="0.35">
      <c r="C163" s="13"/>
      <c r="D163" s="13"/>
      <c r="E163" s="13"/>
      <c r="F163" s="13"/>
      <c r="G163" s="13"/>
      <c r="H163" s="13"/>
      <c r="I163" s="13"/>
      <c r="J163" s="13"/>
      <c r="K163" s="13"/>
      <c r="L163" s="13"/>
      <c r="M163" s="13"/>
      <c r="N163" s="13"/>
      <c r="O163" s="13"/>
      <c r="P163" s="13"/>
    </row>
    <row r="164" spans="3:16" s="4" customFormat="1" x14ac:dyDescent="0.35">
      <c r="C164" s="13"/>
      <c r="D164" s="13"/>
      <c r="E164" s="13"/>
      <c r="F164" s="13"/>
      <c r="G164" s="13"/>
      <c r="H164" s="13"/>
      <c r="I164" s="13"/>
      <c r="J164" s="13"/>
      <c r="K164" s="13"/>
      <c r="L164" s="13"/>
      <c r="M164" s="13"/>
      <c r="N164" s="13"/>
      <c r="O164" s="13"/>
      <c r="P164" s="13"/>
    </row>
    <row r="165" spans="3:16" s="4" customFormat="1" x14ac:dyDescent="0.35">
      <c r="C165" s="13"/>
      <c r="D165" s="13"/>
      <c r="E165" s="13"/>
      <c r="F165" s="13"/>
      <c r="G165" s="13"/>
      <c r="H165" s="13"/>
      <c r="I165" s="13"/>
      <c r="J165" s="13"/>
      <c r="K165" s="13"/>
      <c r="L165" s="13"/>
      <c r="M165" s="13"/>
      <c r="N165" s="13"/>
      <c r="O165" s="13"/>
      <c r="P165" s="13"/>
    </row>
    <row r="166" spans="3:16" s="4" customFormat="1" x14ac:dyDescent="0.35">
      <c r="C166" s="13"/>
      <c r="D166" s="13"/>
      <c r="E166" s="13"/>
      <c r="F166" s="13"/>
      <c r="G166" s="13"/>
      <c r="H166" s="13"/>
      <c r="I166" s="13"/>
      <c r="J166" s="13"/>
      <c r="K166" s="13"/>
      <c r="L166" s="13"/>
      <c r="M166" s="13"/>
      <c r="N166" s="13"/>
      <c r="O166" s="13"/>
      <c r="P166" s="13"/>
    </row>
    <row r="167" spans="3:16" s="4" customFormat="1" x14ac:dyDescent="0.35">
      <c r="C167" s="13"/>
      <c r="D167" s="13"/>
      <c r="E167" s="13"/>
      <c r="F167" s="13"/>
      <c r="G167" s="13"/>
      <c r="H167" s="13"/>
      <c r="I167" s="13"/>
      <c r="J167" s="13"/>
      <c r="K167" s="13"/>
      <c r="L167" s="13"/>
      <c r="M167" s="13"/>
      <c r="N167" s="13"/>
      <c r="O167" s="13"/>
      <c r="P167" s="13"/>
    </row>
    <row r="168" spans="3:16" s="4" customFormat="1" x14ac:dyDescent="0.35">
      <c r="C168" s="13"/>
      <c r="D168" s="13"/>
      <c r="E168" s="13"/>
      <c r="F168" s="13"/>
      <c r="G168" s="13"/>
      <c r="H168" s="13"/>
      <c r="I168" s="13"/>
      <c r="J168" s="13"/>
      <c r="K168" s="13"/>
      <c r="L168" s="13"/>
      <c r="M168" s="13"/>
      <c r="N168" s="13"/>
      <c r="O168" s="13"/>
      <c r="P168" s="13"/>
    </row>
    <row r="169" spans="3:16" s="4" customFormat="1" x14ac:dyDescent="0.35">
      <c r="C169" s="13"/>
      <c r="D169" s="13"/>
      <c r="E169" s="13"/>
      <c r="F169" s="13"/>
      <c r="G169" s="13"/>
      <c r="H169" s="13"/>
      <c r="I169" s="13"/>
      <c r="J169" s="13"/>
      <c r="K169" s="13"/>
      <c r="L169" s="13"/>
      <c r="M169" s="13"/>
      <c r="N169" s="13"/>
      <c r="O169" s="13"/>
      <c r="P169" s="13"/>
    </row>
    <row r="170" spans="3:16" s="4" customFormat="1" x14ac:dyDescent="0.35">
      <c r="C170" s="13"/>
      <c r="D170" s="13"/>
      <c r="E170" s="13"/>
      <c r="F170" s="13"/>
      <c r="G170" s="13"/>
      <c r="H170" s="13"/>
      <c r="I170" s="13"/>
      <c r="J170" s="13"/>
      <c r="K170" s="13"/>
      <c r="L170" s="13"/>
      <c r="M170" s="13"/>
      <c r="N170" s="13"/>
      <c r="O170" s="13"/>
      <c r="P170" s="13"/>
    </row>
    <row r="171" spans="3:16" s="4" customFormat="1" x14ac:dyDescent="0.35">
      <c r="C171" s="13"/>
      <c r="D171" s="13"/>
      <c r="E171" s="13"/>
      <c r="F171" s="13"/>
      <c r="G171" s="13"/>
      <c r="H171" s="13"/>
      <c r="I171" s="13"/>
      <c r="J171" s="13"/>
      <c r="K171" s="13"/>
      <c r="L171" s="13"/>
      <c r="M171" s="13"/>
      <c r="N171" s="13"/>
      <c r="O171" s="13"/>
      <c r="P171" s="13"/>
    </row>
    <row r="172" spans="3:16" s="4" customFormat="1" x14ac:dyDescent="0.35">
      <c r="C172" s="13"/>
      <c r="D172" s="13"/>
      <c r="E172" s="13"/>
      <c r="F172" s="13"/>
      <c r="G172" s="13"/>
      <c r="H172" s="13"/>
      <c r="I172" s="13"/>
      <c r="J172" s="13"/>
      <c r="K172" s="13"/>
      <c r="L172" s="13"/>
      <c r="M172" s="13"/>
      <c r="N172" s="13"/>
      <c r="O172" s="13"/>
      <c r="P172" s="13"/>
    </row>
    <row r="173" spans="3:16" s="4" customFormat="1" x14ac:dyDescent="0.35">
      <c r="C173" s="13"/>
      <c r="D173" s="13"/>
      <c r="E173" s="13"/>
      <c r="F173" s="13"/>
      <c r="G173" s="13"/>
      <c r="H173" s="13"/>
      <c r="I173" s="13"/>
      <c r="J173" s="13"/>
      <c r="K173" s="13"/>
      <c r="L173" s="13"/>
      <c r="M173" s="13"/>
      <c r="N173" s="13"/>
      <c r="O173" s="13"/>
      <c r="P173" s="13"/>
    </row>
    <row r="174" spans="3:16" s="4" customFormat="1" x14ac:dyDescent="0.35">
      <c r="C174" s="13"/>
      <c r="D174" s="13"/>
      <c r="E174" s="13"/>
      <c r="F174" s="13"/>
      <c r="G174" s="13"/>
      <c r="H174" s="13"/>
      <c r="I174" s="13"/>
      <c r="J174" s="13"/>
      <c r="K174" s="13"/>
      <c r="L174" s="13"/>
      <c r="M174" s="13"/>
      <c r="N174" s="13"/>
      <c r="O174" s="13"/>
      <c r="P174" s="13"/>
    </row>
    <row r="175" spans="3:16" s="4" customFormat="1" x14ac:dyDescent="0.35">
      <c r="C175" s="13"/>
      <c r="D175" s="13"/>
      <c r="E175" s="13"/>
      <c r="F175" s="13"/>
      <c r="G175" s="13"/>
      <c r="H175" s="13"/>
      <c r="I175" s="13"/>
      <c r="J175" s="13"/>
      <c r="K175" s="13"/>
      <c r="L175" s="13"/>
      <c r="M175" s="13"/>
      <c r="N175" s="13"/>
      <c r="O175" s="13"/>
      <c r="P175" s="13"/>
    </row>
    <row r="176" spans="3:16" s="4" customFormat="1" x14ac:dyDescent="0.35">
      <c r="C176" s="13"/>
      <c r="D176" s="13"/>
      <c r="E176" s="13"/>
      <c r="F176" s="13"/>
      <c r="G176" s="13"/>
      <c r="H176" s="13"/>
      <c r="I176" s="13"/>
      <c r="J176" s="13"/>
      <c r="K176" s="13"/>
      <c r="L176" s="13"/>
      <c r="M176" s="13"/>
      <c r="N176" s="13"/>
      <c r="O176" s="13"/>
      <c r="P176" s="13"/>
    </row>
    <row r="177" spans="3:16" s="4" customFormat="1" x14ac:dyDescent="0.35">
      <c r="C177" s="13"/>
      <c r="D177" s="13"/>
      <c r="E177" s="13"/>
      <c r="F177" s="13"/>
      <c r="G177" s="13"/>
      <c r="H177" s="13"/>
      <c r="I177" s="13"/>
      <c r="J177" s="13"/>
      <c r="K177" s="13"/>
      <c r="L177" s="13"/>
      <c r="M177" s="13"/>
      <c r="N177" s="13"/>
      <c r="O177" s="13"/>
      <c r="P177" s="13"/>
    </row>
    <row r="178" spans="3:16" s="4" customFormat="1" x14ac:dyDescent="0.35">
      <c r="C178" s="13"/>
      <c r="D178" s="13"/>
      <c r="E178" s="13"/>
      <c r="F178" s="13"/>
      <c r="G178" s="13"/>
      <c r="H178" s="13"/>
      <c r="I178" s="13"/>
      <c r="J178" s="13"/>
      <c r="K178" s="13"/>
      <c r="L178" s="13"/>
      <c r="M178" s="13"/>
      <c r="N178" s="13"/>
      <c r="O178" s="13"/>
      <c r="P178" s="13"/>
    </row>
    <row r="179" spans="3:16" s="4" customFormat="1" x14ac:dyDescent="0.35">
      <c r="C179" s="13"/>
      <c r="D179" s="13"/>
      <c r="E179" s="13"/>
      <c r="F179" s="13"/>
      <c r="G179" s="13"/>
      <c r="H179" s="13"/>
      <c r="I179" s="13"/>
      <c r="J179" s="13"/>
      <c r="K179" s="13"/>
      <c r="L179" s="13"/>
      <c r="M179" s="13"/>
      <c r="N179" s="13"/>
      <c r="O179" s="13"/>
      <c r="P179" s="13"/>
    </row>
    <row r="180" spans="3:16" s="4" customFormat="1" x14ac:dyDescent="0.35">
      <c r="C180" s="13"/>
      <c r="D180" s="13"/>
      <c r="E180" s="13"/>
      <c r="F180" s="13"/>
      <c r="G180" s="13"/>
      <c r="H180" s="13"/>
      <c r="I180" s="13"/>
      <c r="J180" s="13"/>
      <c r="K180" s="13"/>
      <c r="L180" s="13"/>
      <c r="M180" s="13"/>
      <c r="N180" s="13"/>
      <c r="O180" s="13"/>
      <c r="P180" s="13"/>
    </row>
    <row r="181" spans="3:16" s="4" customFormat="1" x14ac:dyDescent="0.35">
      <c r="C181" s="13"/>
      <c r="D181" s="13"/>
      <c r="E181" s="13"/>
      <c r="F181" s="13"/>
      <c r="G181" s="13"/>
      <c r="H181" s="13"/>
      <c r="I181" s="13"/>
      <c r="J181" s="13"/>
      <c r="K181" s="13"/>
      <c r="L181" s="13"/>
      <c r="M181" s="13"/>
      <c r="N181" s="13"/>
      <c r="O181" s="13"/>
      <c r="P181" s="13"/>
    </row>
    <row r="182" spans="3:16" s="4" customFormat="1" x14ac:dyDescent="0.35">
      <c r="C182" s="13"/>
      <c r="D182" s="13"/>
      <c r="E182" s="13"/>
      <c r="F182" s="13"/>
      <c r="G182" s="13"/>
      <c r="H182" s="13"/>
      <c r="I182" s="13"/>
      <c r="J182" s="13"/>
      <c r="K182" s="13"/>
      <c r="L182" s="13"/>
      <c r="M182" s="13"/>
      <c r="N182" s="13"/>
      <c r="O182" s="13"/>
      <c r="P182" s="13"/>
    </row>
    <row r="183" spans="3:16" s="4" customFormat="1" x14ac:dyDescent="0.35">
      <c r="C183" s="13"/>
      <c r="D183" s="13"/>
      <c r="E183" s="13"/>
      <c r="F183" s="13"/>
      <c r="G183" s="13"/>
      <c r="H183" s="13"/>
      <c r="I183" s="13"/>
      <c r="J183" s="13"/>
      <c r="K183" s="13"/>
      <c r="L183" s="13"/>
      <c r="M183" s="13"/>
      <c r="N183" s="13"/>
      <c r="O183" s="13"/>
      <c r="P183" s="13"/>
    </row>
    <row r="184" spans="3:16" s="4" customFormat="1" x14ac:dyDescent="0.35">
      <c r="C184" s="13"/>
      <c r="D184" s="13"/>
      <c r="E184" s="13"/>
      <c r="F184" s="13"/>
      <c r="G184" s="13"/>
      <c r="H184" s="13"/>
      <c r="I184" s="13"/>
      <c r="J184" s="13"/>
      <c r="K184" s="13"/>
      <c r="L184" s="13"/>
      <c r="M184" s="13"/>
      <c r="N184" s="13"/>
      <c r="O184" s="13"/>
      <c r="P184" s="13"/>
    </row>
    <row r="185" spans="3:16" s="4" customFormat="1" x14ac:dyDescent="0.35">
      <c r="C185" s="13"/>
      <c r="D185" s="13"/>
      <c r="E185" s="13"/>
      <c r="F185" s="13"/>
      <c r="G185" s="13"/>
      <c r="H185" s="13"/>
      <c r="I185" s="13"/>
      <c r="J185" s="13"/>
      <c r="K185" s="13"/>
      <c r="L185" s="13"/>
      <c r="M185" s="13"/>
      <c r="N185" s="13"/>
      <c r="O185" s="13"/>
      <c r="P185" s="13"/>
    </row>
    <row r="186" spans="3:16" s="4" customFormat="1" x14ac:dyDescent="0.35">
      <c r="C186" s="13"/>
      <c r="D186" s="13"/>
      <c r="E186" s="13"/>
      <c r="F186" s="13"/>
      <c r="G186" s="13"/>
      <c r="H186" s="13"/>
      <c r="I186" s="13"/>
      <c r="J186" s="13"/>
      <c r="K186" s="13"/>
      <c r="L186" s="13"/>
      <c r="M186" s="13"/>
      <c r="N186" s="13"/>
      <c r="O186" s="13"/>
      <c r="P186" s="13"/>
    </row>
    <row r="187" spans="3:16" s="4" customFormat="1" x14ac:dyDescent="0.35">
      <c r="C187" s="13"/>
      <c r="D187" s="13"/>
      <c r="E187" s="13"/>
      <c r="F187" s="13"/>
      <c r="G187" s="13"/>
      <c r="H187" s="13"/>
      <c r="I187" s="13"/>
      <c r="J187" s="13"/>
      <c r="K187" s="13"/>
      <c r="L187" s="13"/>
      <c r="M187" s="13"/>
      <c r="N187" s="13"/>
      <c r="O187" s="13"/>
      <c r="P187" s="13"/>
    </row>
    <row r="188" spans="3:16" s="4" customFormat="1" x14ac:dyDescent="0.35">
      <c r="C188" s="13"/>
      <c r="D188" s="13"/>
      <c r="E188" s="13"/>
      <c r="F188" s="13"/>
      <c r="G188" s="13"/>
      <c r="H188" s="13"/>
      <c r="I188" s="13"/>
      <c r="J188" s="13"/>
      <c r="K188" s="13"/>
      <c r="L188" s="13"/>
      <c r="M188" s="13"/>
      <c r="N188" s="13"/>
      <c r="O188" s="13"/>
      <c r="P188" s="13"/>
    </row>
    <row r="189" spans="3:16" s="4" customFormat="1" x14ac:dyDescent="0.35">
      <c r="C189" s="13"/>
      <c r="D189" s="13"/>
      <c r="E189" s="13"/>
      <c r="F189" s="13"/>
      <c r="G189" s="13"/>
      <c r="H189" s="13"/>
      <c r="I189" s="13"/>
      <c r="J189" s="13"/>
      <c r="K189" s="13"/>
      <c r="L189" s="13"/>
      <c r="M189" s="13"/>
      <c r="N189" s="13"/>
      <c r="O189" s="13"/>
      <c r="P189" s="13"/>
    </row>
    <row r="190" spans="3:16" s="4" customFormat="1" x14ac:dyDescent="0.35">
      <c r="C190" s="13"/>
      <c r="D190" s="13"/>
      <c r="E190" s="13"/>
      <c r="F190" s="13"/>
      <c r="G190" s="13"/>
      <c r="H190" s="13"/>
      <c r="I190" s="13"/>
      <c r="J190" s="13"/>
      <c r="K190" s="13"/>
      <c r="L190" s="13"/>
      <c r="M190" s="13"/>
      <c r="N190" s="13"/>
      <c r="O190" s="13"/>
      <c r="P190" s="13"/>
    </row>
    <row r="191" spans="3:16" s="4" customFormat="1" x14ac:dyDescent="0.35">
      <c r="C191" s="13"/>
      <c r="D191" s="13"/>
      <c r="E191" s="13"/>
      <c r="F191" s="13"/>
      <c r="G191" s="13"/>
      <c r="H191" s="13"/>
      <c r="I191" s="13"/>
      <c r="J191" s="13"/>
      <c r="K191" s="13"/>
      <c r="L191" s="13"/>
      <c r="M191" s="13"/>
      <c r="N191" s="13"/>
      <c r="O191" s="13"/>
      <c r="P191" s="13"/>
    </row>
    <row r="192" spans="3:16" s="4" customFormat="1" x14ac:dyDescent="0.35">
      <c r="C192" s="13"/>
      <c r="D192" s="13"/>
      <c r="E192" s="13"/>
      <c r="F192" s="13"/>
      <c r="G192" s="13"/>
      <c r="H192" s="13"/>
      <c r="I192" s="13"/>
      <c r="J192" s="13"/>
      <c r="K192" s="13"/>
      <c r="L192" s="13"/>
      <c r="M192" s="13"/>
      <c r="N192" s="13"/>
      <c r="O192" s="13"/>
      <c r="P192" s="13"/>
    </row>
    <row r="193" spans="3:16" s="4" customFormat="1" x14ac:dyDescent="0.35">
      <c r="C193" s="13"/>
      <c r="D193" s="13"/>
      <c r="E193" s="13"/>
      <c r="F193" s="13"/>
      <c r="G193" s="13"/>
      <c r="H193" s="13"/>
      <c r="I193" s="13"/>
      <c r="J193" s="13"/>
      <c r="K193" s="13"/>
      <c r="L193" s="13"/>
      <c r="M193" s="13"/>
      <c r="N193" s="13"/>
      <c r="O193" s="13"/>
      <c r="P193" s="13"/>
    </row>
    <row r="194" spans="3:16" s="4" customFormat="1" x14ac:dyDescent="0.35">
      <c r="C194" s="13"/>
      <c r="D194" s="13"/>
      <c r="E194" s="13"/>
      <c r="F194" s="13"/>
      <c r="G194" s="13"/>
      <c r="H194" s="13"/>
      <c r="I194" s="13"/>
      <c r="J194" s="13"/>
      <c r="K194" s="13"/>
      <c r="L194" s="13"/>
      <c r="M194" s="13"/>
      <c r="N194" s="13"/>
      <c r="O194" s="13"/>
      <c r="P194" s="13"/>
    </row>
    <row r="195" spans="3:16" s="4" customFormat="1" x14ac:dyDescent="0.35">
      <c r="C195" s="13"/>
      <c r="D195" s="13"/>
      <c r="E195" s="13"/>
      <c r="F195" s="13"/>
      <c r="G195" s="13"/>
      <c r="H195" s="13"/>
      <c r="I195" s="13"/>
      <c r="J195" s="13"/>
      <c r="K195" s="13"/>
      <c r="L195" s="13"/>
      <c r="M195" s="13"/>
      <c r="N195" s="13"/>
      <c r="O195" s="13"/>
      <c r="P195" s="13"/>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Readme</vt:lpstr>
      <vt:lpstr>Income tax</vt:lpstr>
      <vt:lpstr>VAT</vt:lpstr>
      <vt:lpstr>PRSI</vt:lpstr>
      <vt:lpstr>Corporation Tax</vt:lpstr>
      <vt:lpstr>Capital Taxes</vt:lpstr>
      <vt:lpstr>Stamp Duty</vt:lpstr>
      <vt:lpstr>Excise Duties</vt:lpstr>
    </vt:vector>
  </TitlesOfParts>
  <Company>Economic and Social Research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Niall Conroy</dc:creator>
  <cp:lastModifiedBy>Giorgia</cp:lastModifiedBy>
  <dcterms:created xsi:type="dcterms:W3CDTF">2019-01-31T10:53:40Z</dcterms:created>
  <dcterms:modified xsi:type="dcterms:W3CDTF">2021-11-06T11:45:02Z</dcterms:modified>
</cp:coreProperties>
</file>