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3123" documentId="8_{8F8C91A4-9BAF-480E-93C6-D7EABA290476}" xr6:coauthVersionLast="47" xr6:coauthVersionMax="47" xr10:uidLastSave="{5686CF26-47EB-4802-868A-0C59BF6935C1}"/>
  <bookViews>
    <workbookView xWindow="-110" yWindow="-110" windowWidth="19420" windowHeight="1150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Information'!$C$109:$H$133</definedName>
    <definedName name="ListOfSubsidiaryTable">'General Information'!$C$70:$E$94</definedName>
    <definedName name="MostSeniorLevelAccountableForImplementationOfPolicies">'General Information'!$E$151</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'Social Disclosures'!$D$54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1" i="8"/>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30" i="1"/>
  <c r="L131" i="1"/>
  <c r="L132" i="1"/>
  <c r="L133" i="1"/>
  <c r="L134" i="1"/>
  <c r="L135" i="1"/>
  <c r="L136" i="1"/>
  <c r="L137" i="1"/>
  <c r="L138" i="1"/>
  <c r="L139" i="1"/>
  <c r="L140" i="1"/>
  <c r="L141" i="1"/>
  <c r="L142" i="1"/>
  <c r="L143" i="1"/>
  <c r="L144" i="1"/>
  <c r="L145" i="1"/>
  <c r="L146" i="1"/>
  <c r="L147" i="1"/>
  <c r="L148" i="1"/>
  <c r="L149" i="1"/>
  <c r="L150" i="1"/>
  <c r="L151" i="1"/>
  <c r="L152" i="1"/>
  <c r="L153" i="1"/>
  <c r="L129" i="1"/>
  <c r="L128"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L12" i="1" a="1"/>
  <c r="L12" i="1" s="1"/>
  <c r="I165" i="3"/>
  <c r="H161" i="3"/>
  <c r="H151" i="3"/>
  <c r="H150" i="3"/>
  <c r="H149" i="3"/>
  <c r="E146" i="3"/>
  <c r="E145" i="3"/>
  <c r="E144" i="3"/>
  <c r="P140" i="3"/>
  <c r="I100" i="3"/>
  <c r="F72" i="3"/>
  <c r="F73" i="3"/>
  <c r="F74" i="3"/>
  <c r="F75" i="3"/>
  <c r="F76" i="3"/>
  <c r="F77" i="3"/>
  <c r="F78" i="3"/>
  <c r="F79" i="3"/>
  <c r="F80" i="3"/>
  <c r="F81" i="3"/>
  <c r="F82" i="3"/>
  <c r="F83" i="3"/>
  <c r="F84" i="3"/>
  <c r="F85" i="3"/>
  <c r="F86" i="3"/>
  <c r="F87" i="3"/>
  <c r="F88" i="3"/>
  <c r="F89" i="3"/>
  <c r="F90" i="3"/>
  <c r="F91" i="3"/>
  <c r="F92" i="3"/>
  <c r="F93" i="3"/>
  <c r="F94" i="3"/>
  <c r="F71" i="3"/>
  <c r="F70" i="3"/>
  <c r="F47" i="3"/>
  <c r="F48" i="3"/>
  <c r="F49" i="3"/>
  <c r="F50" i="3"/>
  <c r="F51" i="3"/>
  <c r="F52" i="3"/>
  <c r="F53" i="3"/>
  <c r="F54" i="3"/>
  <c r="F55" i="3"/>
  <c r="F56" i="3"/>
  <c r="F57" i="3"/>
  <c r="F58" i="3"/>
  <c r="F59" i="3"/>
  <c r="F46" i="3"/>
  <c r="F44" i="3"/>
  <c r="F35" i="3"/>
  <c r="F36" i="3"/>
  <c r="F37" i="3"/>
  <c r="F38" i="3"/>
  <c r="F39" i="3"/>
  <c r="F40" i="3"/>
  <c r="F41" i="3"/>
  <c r="F34" i="3"/>
  <c r="F21" i="3"/>
  <c r="F22" i="3"/>
  <c r="F23" i="3"/>
  <c r="F24" i="3"/>
  <c r="F25" i="3"/>
  <c r="F26" i="3"/>
  <c r="F27" i="3"/>
  <c r="F28" i="3"/>
  <c r="F20" i="3"/>
  <c r="F29" i="3"/>
  <c r="F1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H18" i="12"/>
  <c r="C38" i="16" s="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I109" i="3"/>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C2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L80" i="1"/>
  <c r="C39" i="16"/>
  <c r="J47" i="1"/>
  <c r="G47" i="1"/>
  <c r="D52" i="12"/>
  <c r="D53" i="12" s="1"/>
  <c r="K31" i="1"/>
  <c r="K32" i="1"/>
  <c r="K33" i="1"/>
  <c r="K34" i="1"/>
  <c r="K35" i="1"/>
  <c r="K36" i="1"/>
  <c r="K37" i="1"/>
  <c r="K38" i="1"/>
  <c r="K39" i="1"/>
  <c r="K40" i="1"/>
  <c r="K41" i="1"/>
  <c r="K42" i="1"/>
  <c r="K43" i="1"/>
  <c r="K44" i="1"/>
  <c r="K30" i="1"/>
  <c r="G66" i="1"/>
  <c r="C29" i="16" l="1"/>
  <c r="C28" i="16" s="1"/>
  <c r="C22" i="16"/>
  <c r="C23" i="16" s="1"/>
  <c r="C57" i="16"/>
  <c r="C47" i="16"/>
  <c r="C58" i="16"/>
  <c r="C6" i="16"/>
  <c r="C3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D145" i="1"/>
  <c r="D141" i="1"/>
  <c r="D129" i="1"/>
  <c r="D128" i="1"/>
  <c r="D130" i="1"/>
  <c r="D131" i="1"/>
  <c r="D132" i="1"/>
  <c r="D133" i="1"/>
  <c r="D134" i="1"/>
  <c r="D135" i="1"/>
  <c r="D136" i="1"/>
  <c r="D137" i="1"/>
  <c r="D138" i="1"/>
  <c r="D139" i="1"/>
  <c r="D140" i="1"/>
  <c r="D142" i="1"/>
  <c r="D143" i="1"/>
  <c r="D144" i="1"/>
  <c r="D147" i="1"/>
  <c r="D148" i="1"/>
  <c r="D149" i="1"/>
  <c r="D150" i="1"/>
  <c r="D151" i="1"/>
  <c r="D152" i="1"/>
  <c r="D153"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D12" i="12"/>
  <c r="D11" i="12" s="1"/>
  <c r="F3" i="12"/>
  <c r="F2" i="12"/>
  <c r="K125" i="3"/>
  <c r="H113" i="3"/>
  <c r="I113" i="3" s="1"/>
  <c r="G232" i="1"/>
  <c r="P22" i="8" l="1"/>
  <c r="H17" i="7"/>
  <c r="D6" i="9"/>
  <c r="H132" i="3" l="1"/>
  <c r="I132" i="3" s="1"/>
  <c r="K133" i="3"/>
  <c r="J45" i="1" l="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J26" i="1"/>
  <c r="G26" i="1"/>
  <c r="D26" i="1"/>
  <c r="G67" i="1" s="1"/>
  <c r="K25" i="1"/>
  <c r="D25" i="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<sst xmlns="http://schemas.openxmlformats.org/spreadsheetml/2006/main" count="8026" uniqueCount="7614">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</sst>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1">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2" fillId="0" borderId="11" xfId="0" applyFont="1" applyBorder="1" applyAlignment="1">
      <alignment horizontal="center" vertical="center" wrapText="1"/>
    </xf>
    <xf numFmtId="0" fontId="0" fillId="0" borderId="1" xfId="0" applyBorder="1" applyAlignment="1" applyProtection="1">
      <alignment horizontal="center" vertical="center"/>
      <protection locked="0"/>
    </xf>
    <xf numFmtId="0" fontId="0" fillId="13" borderId="13"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0" borderId="0" xfId="0" applyFont="1" applyAlignment="1">
      <alignment horizontal="center" vertic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vertical="center" wrapText="1"/>
      <protection locked="0"/>
    </xf>
    <xf numFmtId="0" fontId="2" fillId="0" borderId="8" xfId="0" applyFont="1" applyBorder="1" applyAlignment="1">
      <alignment horizontal="left"/>
    </xf>
    <xf numFmtId="0" fontId="2" fillId="0" borderId="9" xfId="0" applyFont="1" applyBorder="1" applyAlignment="1">
      <alignment horizontal="left"/>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6" fillId="0" borderId="0" xfId="3" applyProtection="1">
      <protection locked="0"/>
    </xf>
    <xf numFmtId="0" fontId="0" fillId="0" borderId="0" xfId="0" applyProtection="1"/>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35.5" customHeight="1" x14ac:dyDescent="0.35">
      <c r="B3" s="507" t="str" cm="1">
        <f t="array" aca="1" ref="B3" ca="1">IF(ISERROR(CELL("filename",A1)),"Warning: The Digital Template was developed and tested using Microsoft Excel 365. Functionality may be limited or incorrect when using other spreadsheet applications or older versions of Excel.","")</f>
        <v/>
      </c>
      <c r="C3" s="507"/>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1189" t="s">
        <v>5692</v>
      </c>
    </row>
    <row r="12" spans="2:18" x14ac:dyDescent="0.35">
      <c r="B12" s="90" t="str">
        <f>template_label_title_of_report</f>
        <v>Main title of the report</v>
      </c>
      <c r="C12" s="1190" t="str">
        <f>template_label_main_title_of_report_text</f>
        <v xml:space="preserve">Sustainability Report </v>
      </c>
    </row>
    <row r="13" spans="2:18" x14ac:dyDescent="0.35">
      <c r="B13" s="90" t="str">
        <f>template_label_subtitle_of_report</f>
        <v>Subtitle of the report</v>
      </c>
      <c r="C13" s="1190"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50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09"/>
      <c r="D15" s="509"/>
      <c r="E15" s="510"/>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495" t="str">
        <f>template_label_0_provide_information_that_is_mandatory_in_order_to_generate_the_vsme_and_xbrl_report</f>
        <v>0. Provide information that is mandatory in order to generate the VSME and XBRL Report.</v>
      </c>
      <c r="C19" s="496"/>
      <c r="D19" s="496"/>
      <c r="E19" s="497"/>
      <c r="F19" s="341"/>
      <c r="G19" s="341"/>
      <c r="H19" s="341"/>
      <c r="I19" s="341"/>
      <c r="J19" s="341"/>
      <c r="K19" s="341"/>
      <c r="L19" s="341"/>
      <c r="M19" s="341"/>
      <c r="N19" s="341"/>
      <c r="O19" s="341"/>
      <c r="P19" s="341"/>
      <c r="Q19" s="341"/>
      <c r="R19" s="341"/>
    </row>
    <row r="20" spans="1:18" ht="59.4" customHeight="1" x14ac:dyDescent="0.35">
      <c r="B20" s="49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6"/>
      <c r="D20" s="496"/>
      <c r="E20" s="497"/>
      <c r="F20" s="341"/>
      <c r="G20" s="341"/>
      <c r="H20" s="341"/>
      <c r="I20" s="341"/>
      <c r="J20" s="341"/>
      <c r="K20" s="341"/>
      <c r="L20" s="341"/>
      <c r="M20" s="341"/>
      <c r="N20" s="341"/>
      <c r="O20" s="341"/>
      <c r="P20" s="341"/>
      <c r="Q20" s="341"/>
      <c r="R20" s="341"/>
    </row>
    <row r="21" spans="1:18" ht="39.65" customHeight="1" x14ac:dyDescent="0.35">
      <c r="B21" s="49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499"/>
      <c r="D21" s="499"/>
      <c r="E21" s="500"/>
      <c r="F21" s="342"/>
      <c r="G21" s="342"/>
      <c r="H21" s="342"/>
      <c r="I21" s="342"/>
      <c r="J21" s="342"/>
      <c r="K21" s="342"/>
      <c r="L21" s="342"/>
      <c r="M21" s="342"/>
      <c r="N21" s="342"/>
      <c r="O21" s="342"/>
      <c r="P21" s="342"/>
      <c r="Q21" s="342"/>
      <c r="R21" s="342"/>
    </row>
    <row r="22" spans="1:18" ht="36" customHeight="1" x14ac:dyDescent="0.35">
      <c r="B22" s="49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6"/>
      <c r="D22" s="496"/>
      <c r="E22" s="497"/>
      <c r="F22" s="342"/>
      <c r="G22" s="342"/>
      <c r="H22" s="342"/>
      <c r="I22" s="342"/>
      <c r="J22" s="342"/>
      <c r="K22" s="342"/>
      <c r="L22" s="342"/>
      <c r="M22" s="342"/>
      <c r="N22" s="342"/>
      <c r="O22" s="342"/>
      <c r="P22" s="342"/>
      <c r="Q22" s="342"/>
      <c r="R22" s="342"/>
    </row>
    <row r="23" spans="1:18" s="343" customFormat="1" ht="18.5" x14ac:dyDescent="0.35">
      <c r="B23" s="498"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499"/>
      <c r="D23" s="499"/>
      <c r="E23" s="500"/>
      <c r="F23" s="342"/>
      <c r="G23" s="342"/>
      <c r="H23" s="342"/>
      <c r="I23" s="342"/>
      <c r="J23" s="342"/>
      <c r="K23" s="342"/>
      <c r="L23" s="342"/>
      <c r="M23" s="342"/>
      <c r="N23" s="342"/>
      <c r="O23" s="342"/>
      <c r="P23" s="342"/>
      <c r="Q23" s="342"/>
      <c r="R23" s="342"/>
    </row>
    <row r="24" spans="1:18" ht="18.5" x14ac:dyDescent="0.35">
      <c r="B24" s="498" t="str">
        <f>template_label_5_convert_this_template_to_an_inline_xbrl_report</f>
        <v>5. Convert this template to an Inline XBRL report (or XBRL-JSON, XBRL-CSV), using the online converter. Pay attention to the XBRL validation performed by the validator.</v>
      </c>
      <c r="C24" s="499"/>
      <c r="D24" s="499"/>
      <c r="E24" s="500"/>
      <c r="F24" s="342"/>
      <c r="G24" s="342"/>
      <c r="H24" s="342"/>
      <c r="I24" s="342"/>
      <c r="J24" s="342"/>
      <c r="K24" s="342"/>
      <c r="L24" s="342"/>
      <c r="M24" s="342"/>
      <c r="N24" s="342"/>
      <c r="O24" s="342"/>
      <c r="P24" s="342"/>
      <c r="Q24" s="342"/>
      <c r="R24" s="342"/>
    </row>
    <row r="25" spans="1:18" ht="24.65" customHeight="1" x14ac:dyDescent="0.35">
      <c r="B25" s="511" t="str">
        <f>template_label_6_the_undertaking_may_also_upload_the_report_to_public_repositories_or_a_webpage</f>
        <v>6. The undertaking may also upload the report to public repositories or a webpage.</v>
      </c>
      <c r="C25" s="512"/>
      <c r="D25" s="512"/>
      <c r="E25" s="513"/>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504" t="str">
        <f>template_label_indicates_that_the_disclosure_is_from_the_general_principles_of_the_vsme</f>
        <v>Indicates that the disclosure is from the general principles of the VSME.</v>
      </c>
      <c r="D28" s="505"/>
      <c r="E28" s="506"/>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504" t="str">
        <f>template_label_indicates_that_the_disclosure_is_from_the_vsme_basic_module</f>
        <v>Indicates that the disclosure is from the VSME Basic Module.</v>
      </c>
      <c r="D29" s="505"/>
      <c r="E29" s="506"/>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504" t="str">
        <f>template_label_indicates_that_the_disclosure_is_from_the_vsme_comprehensive_module</f>
        <v>Indicates that the disclosure is from the VSME Comprehensive Module.</v>
      </c>
      <c r="D30" s="505"/>
      <c r="E30" s="506"/>
      <c r="F30" s="340"/>
      <c r="G30" s="348"/>
      <c r="H30" s="348"/>
      <c r="I30" s="348"/>
      <c r="J30" s="348"/>
      <c r="K30" s="348"/>
      <c r="L30" s="348"/>
      <c r="M30" s="348"/>
      <c r="N30" s="348"/>
      <c r="O30" s="348"/>
      <c r="P30" s="348"/>
      <c r="Q30" s="348"/>
      <c r="R30" s="348"/>
    </row>
    <row r="31" spans="1:18" ht="35.9" customHeight="1" x14ac:dyDescent="0.45">
      <c r="A31" s="346"/>
      <c r="B31" s="350"/>
      <c r="C31" s="501" t="str">
        <f>template_label_indicates_that_the_cell_is_automatically_calculated_and_that_no_data_entry_is_required</f>
        <v>Indicates that the cell is automatically calculated and that no data entry is required.</v>
      </c>
      <c r="D31" s="502"/>
      <c r="E31" s="503"/>
      <c r="F31" s="340"/>
      <c r="G31" s="351"/>
      <c r="H31" s="351"/>
      <c r="I31" s="351"/>
      <c r="J31" s="351"/>
      <c r="K31" s="351"/>
      <c r="L31" s="351"/>
      <c r="M31" s="351"/>
      <c r="N31" s="351"/>
      <c r="O31" s="351"/>
      <c r="P31" s="351"/>
      <c r="Q31" s="351"/>
      <c r="R31" s="351"/>
    </row>
    <row r="32" spans="1:18" ht="63" customHeight="1" x14ac:dyDescent="0.45">
      <c r="A32" s="346"/>
      <c r="B32" s="352"/>
      <c r="C32" s="50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2"/>
      <c r="E32" s="503"/>
      <c r="F32" s="340"/>
      <c r="G32" s="351"/>
      <c r="H32" s="351"/>
      <c r="I32" s="351"/>
      <c r="J32" s="351"/>
      <c r="K32" s="351"/>
      <c r="L32" s="351"/>
      <c r="M32" s="351"/>
      <c r="N32" s="351"/>
      <c r="O32" s="351"/>
      <c r="P32" s="351"/>
      <c r="Q32" s="351"/>
      <c r="R32" s="351"/>
    </row>
    <row r="33" spans="1:18" ht="35.9" customHeight="1" x14ac:dyDescent="0.45">
      <c r="A33" s="346"/>
      <c r="B33" s="353"/>
      <c r="C33" s="50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2"/>
      <c r="E33" s="503"/>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50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5"/>
      <c r="E34" s="506"/>
      <c r="F34" s="340"/>
      <c r="G34" s="348"/>
      <c r="H34" s="348"/>
      <c r="I34" s="348"/>
      <c r="J34" s="348"/>
      <c r="K34" s="348"/>
      <c r="L34" s="348"/>
      <c r="M34" s="348"/>
      <c r="N34" s="348"/>
      <c r="O34" s="348"/>
      <c r="P34" s="348"/>
      <c r="Q34" s="348"/>
      <c r="R34" s="348"/>
    </row>
    <row r="35" spans="1:18" ht="22.4" customHeight="1" x14ac:dyDescent="0.45">
      <c r="B35" s="355" t="s">
        <v>2886</v>
      </c>
      <c r="C35" s="504" t="str">
        <f>template_label_indicates_that_data_entry_is_ok_and_the_undertaking_can_proceed_to_the_next_disclosure</f>
        <v>Indicates that data entry is OK and the undertaking can proceed to the next disclosure.</v>
      </c>
      <c r="D35" s="505"/>
      <c r="E35" s="506"/>
      <c r="F35" s="340"/>
      <c r="G35" s="348"/>
      <c r="H35" s="348"/>
      <c r="I35" s="348"/>
      <c r="J35" s="348"/>
      <c r="K35" s="348"/>
      <c r="L35" s="348"/>
      <c r="M35" s="348"/>
      <c r="N35" s="348"/>
      <c r="O35" s="348"/>
      <c r="P35" s="348"/>
      <c r="Q35" s="348"/>
      <c r="R35" s="348"/>
    </row>
    <row r="36" spans="1:18" ht="22.4" customHeight="1" x14ac:dyDescent="0.45">
      <c r="B36" s="356"/>
      <c r="C36" s="504" t="str">
        <f>template_label_no_value_can_be_entered_in_the_cell</f>
        <v>No value can be entered in the cell.</v>
      </c>
      <c r="D36" s="505"/>
      <c r="E36" s="506"/>
      <c r="F36" s="340"/>
      <c r="G36" s="348"/>
      <c r="H36" s="348"/>
      <c r="I36" s="348"/>
      <c r="J36" s="348"/>
      <c r="K36" s="348"/>
      <c r="L36" s="348"/>
      <c r="M36" s="348"/>
      <c r="N36" s="348"/>
      <c r="O36" s="348"/>
      <c r="P36" s="348"/>
      <c r="Q36" s="348"/>
      <c r="R36" s="348"/>
    </row>
    <row r="37" spans="1:18" ht="45.75" customHeight="1" x14ac:dyDescent="0.45">
      <c r="A37" s="346"/>
      <c r="B37" s="357" t="s">
        <v>2880</v>
      </c>
      <c r="C37" s="501" t="str">
        <f>template_label_lists_can_be_expanded_using_the_plus_button_on_the_left</f>
        <v>Lists can be expanded using the plus [+] button on the left. If the number of rows is not sufficient, additional rows can be added by right clicking the second row and selecting "Insert row".</v>
      </c>
      <c r="D37" s="502"/>
      <c r="E37" s="503"/>
      <c r="F37" s="340"/>
      <c r="G37" s="358"/>
      <c r="H37" s="358"/>
      <c r="I37" s="358"/>
      <c r="J37" s="358"/>
      <c r="K37" s="358"/>
      <c r="L37" s="358"/>
      <c r="M37" s="358"/>
      <c r="N37" s="358"/>
      <c r="O37" s="358"/>
      <c r="P37" s="358"/>
      <c r="Q37" s="358"/>
      <c r="R37" s="358"/>
    </row>
    <row r="42" spans="1:18" x14ac:dyDescent="0.35">
      <c r="B42" s="492"/>
      <c r="C42" s="493"/>
      <c r="D42" s="493"/>
      <c r="E42" s="494"/>
    </row>
    <row r="43" spans="1:18" ht="97.25" customHeight="1" x14ac:dyDescent="0.5">
      <c r="B43" s="48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87"/>
      <c r="D43" s="487"/>
      <c r="E43" s="488"/>
    </row>
    <row r="44" spans="1:18" ht="21" x14ac:dyDescent="0.5">
      <c r="B44" s="489" t="str">
        <f>template_label_reproduction_and_use_rights_are_strictly_limited</f>
        <v>Reproduction and use rights are strictly limited. For further details please contact efragsecretariat@efrag.org</v>
      </c>
      <c r="C44" s="490"/>
      <c r="D44" s="490"/>
      <c r="E44" s="491"/>
    </row>
  </sheetData>
  <sheetProtection algorithmName="SHA-512" hashValue="OGZJ1e8ayZyXNFnyYydkryk/8fu7m4q8g77YthHfLuz6voGe8T+AQ4VoLYMyzP711xtCIFVOkfj30SEfXG7hAg==" saltValue="8uwfXjgr5qIcC3ImUXkOpA=="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IF(SUMPRODUCT(--((C5:C68&lt;&gt;"OK")*(C5:C68&lt;&gt;"-")*(C5:C68&lt;&gt;""))) &gt; 0, template_label_incomplete, template_label_complete)</f>
        <v>INCOMPLETE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MISSING VALUE</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v>
      </c>
    </row>
    <row r="23" spans="2:3" x14ac:dyDescent="0.35">
      <c r="B23" s="450" t="str">
        <f>template_label_greenhouse_gas_emission_intensity_per_turnover_validation</f>
        <v>Greenhouse gas emission intensity per turnover</v>
      </c>
      <c r="C23" s="372" t="str">
        <f>IF(C22=template_label_ok,template_label_ok,"-")</f>
        <v>-</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qPHNqcsc0SanOX4X0WXK2Xxw6rcCxwiBgmU24uAJePtHzYM69AKkyNWzFJg9Qmo5I+csQhNhjD2gITY9suTp7Q==" saltValue="ML0/IFaeo2T80COtwMr6zw=="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562" t="str">
        <f>template_label_information_on_the_report_necessary_for_xbrl &amp; " " &amp; template_label_always_to_be_reported</f>
        <v>Information on the report necessary for  XBRL [Always to be reported]</v>
      </c>
      <c r="D2" s="563"/>
      <c r="E2" s="564"/>
    </row>
    <row r="3" spans="1:11" ht="14.4" customHeight="1" x14ac:dyDescent="0.35">
      <c r="A3" s="89"/>
      <c r="B3" s="89"/>
      <c r="C3" s="125" t="str">
        <f>template_label_name_of_the_reporting_entity</f>
        <v>Name of the reporting entity</v>
      </c>
      <c r="D3" s="581"/>
      <c r="E3" s="582"/>
      <c r="F3" s="11" t="str">
        <f>IF(D3 = "", template_label_missing_value, template_label_ok)</f>
        <v>MISSING VALUE</v>
      </c>
    </row>
    <row r="4" spans="1:11" ht="14.4" customHeight="1" x14ac:dyDescent="0.35">
      <c r="A4" s="89"/>
      <c r="B4" s="89"/>
      <c r="C4" s="125" t="str">
        <f>template_label_identifier_of_the_reporting_entity</f>
        <v>Identifier of the reporting entity (select and specify on the right)</v>
      </c>
      <c r="D4" s="387"/>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583"/>
      <c r="E5" s="584"/>
      <c r="F5" s="11" t="str">
        <f>IF(D5 = "", template_label_missing_value, template_label_ok)</f>
        <v>MISSING VALUE</v>
      </c>
      <c r="H5" s="52"/>
    </row>
    <row r="6" spans="1:11" ht="14.4" customHeight="1" x14ac:dyDescent="0.35">
      <c r="C6" s="246" t="str">
        <f>template_label_starting_year</f>
        <v>Starting year</v>
      </c>
      <c r="D6" s="585"/>
      <c r="E6" s="586"/>
      <c r="F6" s="65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638" t="str">
        <f>template_label_date_warning</f>
        <v>ℹ️ If VALUE INCONSISTENCY message appears on the right, please ensure that the reporting period end date is greater than the reporting period start date.</v>
      </c>
      <c r="H6" s="638"/>
      <c r="I6" s="638"/>
      <c r="J6" s="638"/>
      <c r="K6" s="638"/>
    </row>
    <row r="7" spans="1:11" ht="14.4" customHeight="1" x14ac:dyDescent="0.35">
      <c r="C7" s="141" t="str">
        <f>template_label_starting_month</f>
        <v>Starting month</v>
      </c>
      <c r="D7" s="587"/>
      <c r="E7" s="588"/>
      <c r="F7" s="651"/>
      <c r="G7" s="638"/>
      <c r="H7" s="638"/>
      <c r="I7" s="638"/>
      <c r="J7" s="638"/>
      <c r="K7" s="638"/>
    </row>
    <row r="8" spans="1:11" ht="14.4" customHeight="1" x14ac:dyDescent="0.35">
      <c r="C8" s="141" t="str">
        <f>template_label_starting_day</f>
        <v>Starting day</v>
      </c>
      <c r="D8" s="652"/>
      <c r="E8" s="653"/>
      <c r="F8" s="651"/>
      <c r="G8" s="638"/>
      <c r="H8" s="638"/>
      <c r="I8" s="638"/>
      <c r="J8" s="638"/>
      <c r="K8" s="638"/>
    </row>
    <row r="9" spans="1:11" ht="14.4" customHeight="1" thickBot="1" x14ac:dyDescent="0.4">
      <c r="C9" s="122" t="str">
        <f>template_label_reporting_period_start_date</f>
        <v>Reporting period start date (yyyy-mm-dd)</v>
      </c>
      <c r="D9" s="594" t="str">
        <f>IF(OR(ISBLANK(D6), ISBLANK(D7), ISBLANK(D8)), "-", D6 &amp; "-" &amp; TEXT(D7, "00") &amp; "-" &amp; TEXT(D8, "00"))</f>
        <v>-</v>
      </c>
      <c r="E9" s="595"/>
      <c r="F9"/>
      <c r="H9" s="52"/>
    </row>
    <row r="10" spans="1:11" ht="14.4" customHeight="1" x14ac:dyDescent="0.35">
      <c r="C10" s="246" t="str">
        <f>template_label_ending_year</f>
        <v>Ending year</v>
      </c>
      <c r="D10" s="585"/>
      <c r="E10" s="586"/>
      <c r="F10" s="65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638" t="str">
        <f>template_label_date_warning</f>
        <v>ℹ️ If VALUE INCONSISTENCY message appears on the right, please ensure that the reporting period end date is greater than the reporting period start date.</v>
      </c>
      <c r="H10" s="638"/>
      <c r="I10" s="638"/>
      <c r="J10" s="638"/>
      <c r="K10" s="638"/>
    </row>
    <row r="11" spans="1:11" ht="14.4" customHeight="1" x14ac:dyDescent="0.35">
      <c r="C11" s="141" t="str">
        <f>template_label_ending_month</f>
        <v>Ending month</v>
      </c>
      <c r="D11" s="596"/>
      <c r="E11" s="597"/>
      <c r="F11" s="651"/>
      <c r="G11" s="638"/>
      <c r="H11" s="638"/>
      <c r="I11" s="638"/>
      <c r="J11" s="638"/>
      <c r="K11" s="638"/>
    </row>
    <row r="12" spans="1:11" ht="14.4" customHeight="1" x14ac:dyDescent="0.35">
      <c r="C12" s="141" t="s">
        <v>3060</v>
      </c>
      <c r="D12" s="598"/>
      <c r="E12" s="599"/>
      <c r="F12" s="651"/>
      <c r="G12" s="638"/>
      <c r="H12" s="638"/>
      <c r="I12" s="638"/>
      <c r="J12" s="638"/>
      <c r="K12" s="638"/>
    </row>
    <row r="13" spans="1:11" ht="14.4" customHeight="1" thickBot="1" x14ac:dyDescent="0.4">
      <c r="A13" s="89"/>
      <c r="B13" s="89"/>
      <c r="C13" s="122" t="str">
        <f>template_label_reporting_period_end_date</f>
        <v>Reporting period end date  (yyyy-mm-dd)</v>
      </c>
      <c r="D13" s="594" t="str">
        <f>IF(OR(ISBLANK(D10), ISBLANK(D11), ISBLANK(D12)), "-", D10 &amp; "-" &amp; TEXT(D11, "00") &amp; "-" &amp; TEXT(D12, "00"))</f>
        <v>-</v>
      </c>
      <c r="E13" s="595"/>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567" t="str">
        <f>template_label_information_on_previous_reporting_period</f>
        <v>Information on previous reporting period</v>
      </c>
      <c r="D16" s="568"/>
      <c r="E16" s="569"/>
    </row>
    <row r="17" spans="1:7" x14ac:dyDescent="0.35">
      <c r="A17" s="92"/>
      <c r="B17" s="89"/>
      <c r="C17" s="572">
        <v>16</v>
      </c>
      <c r="D17" s="573"/>
      <c r="E17" s="574"/>
      <c r="F17" s="247"/>
    </row>
    <row r="18" spans="1:7" ht="14.4" customHeight="1" x14ac:dyDescent="0.35">
      <c r="C18" s="529" t="str">
        <f>template_label_disclosures_from_the_previous_reporting_period_that_remain_unchanged</f>
        <v>This report contains disclosures from the previous reporting period that remain unchanged</v>
      </c>
      <c r="D18" s="530"/>
      <c r="E18" s="57" t="b">
        <v>0</v>
      </c>
      <c r="F18" s="11" t="str">
        <f>IF(E18 = FALSE, "", template_label_ok)</f>
        <v/>
      </c>
    </row>
    <row r="19" spans="1:7" ht="14.4" customHeight="1" x14ac:dyDescent="0.35">
      <c r="C19" s="575" t="str">
        <f>template_label_disclosures_for_which_no_changes_are_reported_compared_to_the_previous_period_reporting</f>
        <v>List of disclosures for which no changes are reported compared to the previous period reporting</v>
      </c>
      <c r="D19" s="576"/>
      <c r="E19" s="58"/>
      <c r="F19" s="11" t="str">
        <f>IF(AND(E18 = FALSE, E19 = ""), "",
IF(AND(E18 = FALSE, E19 &lt;&gt; ""), "",
IF(AND(E18 = TRUE, E19 = ""), template_label_missing_value,
IF(AND(E18 = TRUE, E19 &lt;&gt; "", COUNTIF(E19:E28, E19) = COUNTA(E19:E28), COUNTA(E19:E28)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hidden="1" customHeight="1" outlineLevel="2" x14ac:dyDescent="0.35">
      <c r="C20" s="577"/>
      <c r="D20" s="578"/>
      <c r="E20" s="59"/>
      <c r="F20" s="11" t="str">
        <f t="shared" ref="F20:F28" si="0">IF($E$18 = FALSE, "",
IF(E20 = "", "",
IF(COUNTIF($E$19:$E$28, E20) &gt; 1, template_label_value_inconsistency, template_label_ok)))</f>
        <v/>
      </c>
    </row>
    <row r="21" spans="1:7" ht="14.4" hidden="1" customHeight="1" outlineLevel="2" x14ac:dyDescent="0.35">
      <c r="C21" s="577"/>
      <c r="D21" s="578"/>
      <c r="E21" s="59"/>
      <c r="F21" s="11" t="str">
        <f t="shared" si="0"/>
        <v/>
      </c>
    </row>
    <row r="22" spans="1:7" ht="14.4" hidden="1" customHeight="1" outlineLevel="2" x14ac:dyDescent="0.35">
      <c r="C22" s="577"/>
      <c r="D22" s="578"/>
      <c r="E22" s="59"/>
      <c r="F22" s="11" t="str">
        <f t="shared" si="0"/>
        <v/>
      </c>
    </row>
    <row r="23" spans="1:7" ht="14.4" hidden="1" customHeight="1" outlineLevel="2" x14ac:dyDescent="0.35">
      <c r="C23" s="577"/>
      <c r="D23" s="578"/>
      <c r="E23" s="59"/>
      <c r="F23" s="11" t="str">
        <f t="shared" si="0"/>
        <v/>
      </c>
    </row>
    <row r="24" spans="1:7" ht="14.4" hidden="1" customHeight="1" outlineLevel="2" x14ac:dyDescent="0.35">
      <c r="C24" s="577"/>
      <c r="D24" s="578"/>
      <c r="E24" s="59"/>
      <c r="F24" s="11" t="str">
        <f t="shared" si="0"/>
        <v/>
      </c>
    </row>
    <row r="25" spans="1:7" ht="14.4" hidden="1" customHeight="1" outlineLevel="2" x14ac:dyDescent="0.35">
      <c r="C25" s="577"/>
      <c r="D25" s="578"/>
      <c r="E25" s="59"/>
      <c r="F25" s="11" t="str">
        <f t="shared" si="0"/>
        <v/>
      </c>
    </row>
    <row r="26" spans="1:7" ht="14.4" hidden="1" customHeight="1" outlineLevel="2" x14ac:dyDescent="0.35">
      <c r="C26" s="577"/>
      <c r="D26" s="578"/>
      <c r="E26" s="59"/>
      <c r="F26" s="11" t="str">
        <f t="shared" si="0"/>
        <v/>
      </c>
    </row>
    <row r="27" spans="1:7" ht="14.4" hidden="1" customHeight="1" outlineLevel="2" x14ac:dyDescent="0.35">
      <c r="C27" s="577"/>
      <c r="D27" s="578"/>
      <c r="E27" s="59"/>
      <c r="F27" s="11" t="str">
        <f t="shared" si="0"/>
        <v/>
      </c>
    </row>
    <row r="28" spans="1:7" ht="14.4" hidden="1" customHeight="1" outlineLevel="2" x14ac:dyDescent="0.35">
      <c r="C28" s="579"/>
      <c r="D28" s="580"/>
      <c r="E28" s="59"/>
      <c r="F28" s="11" t="str">
        <f t="shared" si="0"/>
        <v/>
      </c>
    </row>
    <row r="29" spans="1:7" ht="14.4" customHeight="1" collapsed="1" thickBot="1" x14ac:dyDescent="0.4">
      <c r="A29" s="93"/>
      <c r="B29" s="93"/>
      <c r="C29" s="610" t="str">
        <f>template_label_link_to_previous_report_containing_disclosures_that_remain_unchanged</f>
        <v>Link to previous report containing disclosures that remain unchanged</v>
      </c>
      <c r="D29" s="611"/>
      <c r="E29" s="229"/>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
      </c>
    </row>
    <row r="30" spans="1:7" ht="15" thickBot="1" x14ac:dyDescent="0.4">
      <c r="A30" s="94"/>
      <c r="B30" s="94"/>
    </row>
    <row r="31" spans="1:7" ht="17.75" customHeight="1" x14ac:dyDescent="0.35">
      <c r="C31" s="55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31" s="560"/>
      <c r="E31" s="561"/>
      <c r="F31"/>
    </row>
    <row r="32" spans="1:7" x14ac:dyDescent="0.35">
      <c r="A32" s="462" t="s">
        <v>3731</v>
      </c>
      <c r="B32" s="250" t="s">
        <v>1</v>
      </c>
      <c r="C32" s="570" t="str">
        <f>template_label_basis_for_preparation</f>
        <v>Basis for preparation (Basic Module Only or Basic &amp; Comprehensive Module)</v>
      </c>
      <c r="D32" s="571"/>
      <c r="E32" s="60"/>
      <c r="F32" s="11" t="str">
        <f>IF(E32 = "", template_label_missing_value, template_label_ok)</f>
        <v>MISSING VALUE</v>
      </c>
    </row>
    <row r="33" spans="1:7" x14ac:dyDescent="0.35">
      <c r="A33" s="462" t="s">
        <v>3732</v>
      </c>
      <c r="B33" s="250" t="s">
        <v>1</v>
      </c>
      <c r="C33" s="600" t="str">
        <f>template_label_list_of_omitted_disclosures_deemed_to_be_classified_or_sensitive_information</f>
        <v>List of omitted disclosures deemed to be classified or sensitive information</v>
      </c>
      <c r="D33" s="601"/>
      <c r="E33" s="60"/>
      <c r="F33" s="11" t="str">
        <f>IF(E32 = "", "",
IF(AND(OR(E32 = "Option A (Basic Module only)", E32 = "Option B (Basic Module and Comprehensive Module)"), E33 = ""), template_label_missing_value,
IF(COUNTIF(E33:E42, E33) &gt; 1, template_label_value_inconsistency, template_label_ok)))</f>
        <v/>
      </c>
    </row>
    <row r="34" spans="1:7" ht="14.4" hidden="1" customHeight="1" outlineLevel="2" x14ac:dyDescent="0.35">
      <c r="C34" s="600"/>
      <c r="D34" s="60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600"/>
      <c r="D35" s="601"/>
      <c r="E35" s="61"/>
      <c r="F35" s="11" t="str">
        <f t="shared" si="1"/>
        <v/>
      </c>
    </row>
    <row r="36" spans="1:7" ht="14.4" hidden="1" customHeight="1" outlineLevel="2" x14ac:dyDescent="0.35">
      <c r="C36" s="600"/>
      <c r="D36" s="601"/>
      <c r="E36" s="61"/>
      <c r="F36" s="11" t="str">
        <f t="shared" si="1"/>
        <v/>
      </c>
    </row>
    <row r="37" spans="1:7" ht="14.4" hidden="1" customHeight="1" outlineLevel="2" x14ac:dyDescent="0.35">
      <c r="C37" s="600"/>
      <c r="D37" s="601"/>
      <c r="E37" s="61"/>
      <c r="F37" s="11" t="str">
        <f t="shared" si="1"/>
        <v/>
      </c>
    </row>
    <row r="38" spans="1:7" ht="14.4" hidden="1" customHeight="1" outlineLevel="2" x14ac:dyDescent="0.35">
      <c r="C38" s="600"/>
      <c r="D38" s="601"/>
      <c r="E38" s="61"/>
      <c r="F38" s="11" t="str">
        <f t="shared" si="1"/>
        <v/>
      </c>
    </row>
    <row r="39" spans="1:7" ht="14.4" hidden="1" customHeight="1" outlineLevel="2" x14ac:dyDescent="0.35">
      <c r="C39" s="600"/>
      <c r="D39" s="601"/>
      <c r="E39" s="61"/>
      <c r="F39" s="11" t="str">
        <f t="shared" si="1"/>
        <v/>
      </c>
    </row>
    <row r="40" spans="1:7" ht="14.4" hidden="1" customHeight="1" outlineLevel="2" x14ac:dyDescent="0.35">
      <c r="C40" s="600"/>
      <c r="D40" s="601"/>
      <c r="E40" s="61"/>
      <c r="F40" s="11" t="str">
        <f t="shared" si="1"/>
        <v/>
      </c>
    </row>
    <row r="41" spans="1:7" ht="14.4" hidden="1" customHeight="1" outlineLevel="2" x14ac:dyDescent="0.35">
      <c r="C41" s="600"/>
      <c r="D41" s="601"/>
      <c r="E41" s="61"/>
      <c r="F41" s="11" t="str">
        <f t="shared" si="1"/>
        <v/>
      </c>
    </row>
    <row r="42" spans="1:7" collapsed="1" x14ac:dyDescent="0.35">
      <c r="A42" s="462" t="s">
        <v>3733</v>
      </c>
      <c r="B42" s="250" t="s">
        <v>1</v>
      </c>
      <c r="C42" s="570" t="str">
        <f>template_label_basis_for_reporting</f>
        <v>Basis for reporting (consolidated or individual basis)</v>
      </c>
      <c r="D42" s="571"/>
      <c r="E42" s="60"/>
      <c r="F42" s="11" t="str">
        <f>IF(AND(OR(E32 = "Option A (Basic Module only)", E32 = "Option B (Basic Module and Comprehensive Module)"), E42 = ""),
    template_label_missing_value,
    IF(E32 = "", "", template_label_ok))</f>
        <v/>
      </c>
    </row>
    <row r="43" spans="1:7" x14ac:dyDescent="0.35">
      <c r="A43" s="589" t="s">
        <v>3948</v>
      </c>
      <c r="B43" s="591">
        <v>4</v>
      </c>
      <c r="C43" s="570" t="str">
        <f>template_label_undertakings_legal_form</f>
        <v>Undertakings legal form</v>
      </c>
      <c r="D43" s="571"/>
      <c r="E43" s="60"/>
      <c r="F43" s="11" t="str">
        <f>IF(AND(OR(E32 = "Option A (Basic Module only)", E32 = "Option B (Basic Module and Comprehensive Module)"), E43 = ""),
    template_label_missing_value,
    IF(E32 = "", "", template_label_ok))</f>
        <v/>
      </c>
      <c r="G43" t="str">
        <f>template_label_other_warning</f>
        <v>ℹ️ When "other" is chosen as undertaking legal form please fill the row below</v>
      </c>
    </row>
    <row r="44" spans="1:7" x14ac:dyDescent="0.35">
      <c r="A44" s="590"/>
      <c r="B44" s="591"/>
      <c r="C44" s="592" t="str">
        <f>template_label_other_undertakings_legal_form_specification</f>
        <v>Other undertaking's legal form specification</v>
      </c>
      <c r="D44" s="593"/>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602" t="s">
        <v>3734</v>
      </c>
      <c r="B45" s="604" t="s">
        <v>5642</v>
      </c>
      <c r="C45" s="570" t="str">
        <f>template_label_nace_sector_classification_code</f>
        <v>NACE sector classification code(s)</v>
      </c>
      <c r="D45" s="571"/>
      <c r="E45" s="60"/>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
      </c>
      <c r="G45" t="str">
        <f>template_label_NACE_warning</f>
        <v>ℹ️  Please select a NACE code rather than a category else an ERROR message will appear.</v>
      </c>
    </row>
    <row r="46" spans="1:7" ht="14.4" hidden="1" customHeight="1" outlineLevel="1" x14ac:dyDescent="0.35">
      <c r="A46" s="603"/>
      <c r="B46" s="605"/>
      <c r="C46" s="570"/>
      <c r="D46" s="571"/>
      <c r="E46" s="60"/>
      <c r="F46" s="11" t="str">
        <f t="shared" ref="F46:F59" si="2">IF(COUNTIF(enum_ListNACECategories, E46) &gt; 0, template_label_error,
IF(E46 = "", "",
IF(COUNTIF(E45:E59, E46) &gt; 1, template_label_value_inconsistency, template_label_ok)))</f>
        <v/>
      </c>
    </row>
    <row r="47" spans="1:7" ht="14.4" hidden="1" customHeight="1" outlineLevel="1" x14ac:dyDescent="0.35">
      <c r="A47" s="603"/>
      <c r="B47" s="605"/>
      <c r="C47" s="570"/>
      <c r="D47" s="571"/>
      <c r="E47" s="60"/>
      <c r="F47" s="11" t="str">
        <f t="shared" si="2"/>
        <v/>
      </c>
    </row>
    <row r="48" spans="1:7" ht="14.4" hidden="1" customHeight="1" outlineLevel="1" x14ac:dyDescent="0.35">
      <c r="A48" s="603"/>
      <c r="B48" s="605"/>
      <c r="C48" s="570"/>
      <c r="D48" s="571"/>
      <c r="E48" s="60"/>
      <c r="F48" s="11" t="str">
        <f t="shared" si="2"/>
        <v/>
      </c>
    </row>
    <row r="49" spans="1:6" ht="14.4" hidden="1" customHeight="1" outlineLevel="1" x14ac:dyDescent="0.35">
      <c r="A49" s="603"/>
      <c r="B49" s="605"/>
      <c r="C49" s="570"/>
      <c r="D49" s="571"/>
      <c r="E49" s="60"/>
      <c r="F49" s="11" t="str">
        <f t="shared" si="2"/>
        <v/>
      </c>
    </row>
    <row r="50" spans="1:6" ht="14.4" hidden="1" customHeight="1" outlineLevel="1" x14ac:dyDescent="0.35">
      <c r="A50" s="603"/>
      <c r="B50" s="605"/>
      <c r="C50" s="570"/>
      <c r="D50" s="571"/>
      <c r="E50" s="60"/>
      <c r="F50" s="11" t="str">
        <f t="shared" si="2"/>
        <v/>
      </c>
    </row>
    <row r="51" spans="1:6" ht="14.4" hidden="1" customHeight="1" outlineLevel="1" x14ac:dyDescent="0.35">
      <c r="A51" s="603"/>
      <c r="B51" s="605"/>
      <c r="C51" s="570"/>
      <c r="D51" s="571"/>
      <c r="E51" s="60"/>
      <c r="F51" s="11" t="str">
        <f t="shared" si="2"/>
        <v/>
      </c>
    </row>
    <row r="52" spans="1:6" ht="14.4" hidden="1" customHeight="1" outlineLevel="1" x14ac:dyDescent="0.35">
      <c r="A52" s="603"/>
      <c r="B52" s="605"/>
      <c r="C52" s="570"/>
      <c r="D52" s="571"/>
      <c r="E52" s="60"/>
      <c r="F52" s="11" t="str">
        <f t="shared" si="2"/>
        <v/>
      </c>
    </row>
    <row r="53" spans="1:6" ht="14.4" hidden="1" customHeight="1" outlineLevel="1" x14ac:dyDescent="0.35">
      <c r="A53" s="603"/>
      <c r="B53" s="605"/>
      <c r="C53" s="570"/>
      <c r="D53" s="571"/>
      <c r="E53" s="60"/>
      <c r="F53" s="11" t="str">
        <f t="shared" si="2"/>
        <v/>
      </c>
    </row>
    <row r="54" spans="1:6" ht="14.4" hidden="1" customHeight="1" outlineLevel="1" x14ac:dyDescent="0.35">
      <c r="A54" s="603"/>
      <c r="B54" s="605"/>
      <c r="C54" s="570"/>
      <c r="D54" s="571"/>
      <c r="E54" s="60"/>
      <c r="F54" s="11" t="str">
        <f t="shared" si="2"/>
        <v/>
      </c>
    </row>
    <row r="55" spans="1:6" ht="14.4" hidden="1" customHeight="1" outlineLevel="1" x14ac:dyDescent="0.35">
      <c r="A55" s="603"/>
      <c r="B55" s="605"/>
      <c r="C55" s="570"/>
      <c r="D55" s="571"/>
      <c r="E55" s="60"/>
      <c r="F55" s="11" t="str">
        <f t="shared" si="2"/>
        <v/>
      </c>
    </row>
    <row r="56" spans="1:6" ht="14.4" hidden="1" customHeight="1" outlineLevel="1" x14ac:dyDescent="0.35">
      <c r="A56" s="603"/>
      <c r="B56" s="605"/>
      <c r="C56" s="570"/>
      <c r="D56" s="571"/>
      <c r="E56" s="60"/>
      <c r="F56" s="11" t="str">
        <f t="shared" si="2"/>
        <v/>
      </c>
    </row>
    <row r="57" spans="1:6" ht="14.4" hidden="1" customHeight="1" outlineLevel="1" x14ac:dyDescent="0.35">
      <c r="A57" s="603"/>
      <c r="B57" s="605"/>
      <c r="C57" s="570"/>
      <c r="D57" s="571"/>
      <c r="E57" s="60"/>
      <c r="F57" s="11" t="str">
        <f t="shared" si="2"/>
        <v/>
      </c>
    </row>
    <row r="58" spans="1:6" ht="14.4" hidden="1" customHeight="1" outlineLevel="1" x14ac:dyDescent="0.35">
      <c r="A58" s="603"/>
      <c r="B58" s="605"/>
      <c r="C58" s="570"/>
      <c r="D58" s="571"/>
      <c r="E58" s="60"/>
      <c r="F58" s="11" t="str">
        <f t="shared" si="2"/>
        <v/>
      </c>
    </row>
    <row r="59" spans="1:6" ht="14.4" hidden="1" customHeight="1" outlineLevel="1" x14ac:dyDescent="0.35">
      <c r="A59" s="603"/>
      <c r="B59" s="605"/>
      <c r="C59" s="570"/>
      <c r="D59" s="571"/>
      <c r="E59" s="60"/>
      <c r="F59" s="11" t="str">
        <f t="shared" si="2"/>
        <v/>
      </c>
    </row>
    <row r="60" spans="1:6" ht="14.4" customHeight="1" collapsed="1" x14ac:dyDescent="0.35">
      <c r="A60" s="462" t="s">
        <v>3735</v>
      </c>
      <c r="B60" s="250" t="s">
        <v>1</v>
      </c>
      <c r="C60" s="570" t="str">
        <f>template_label_size_of_balance_sheet_in &amp; " " &amp; template_currency</f>
        <v xml:space="preserve">Size of balance sheet (total assets) in </v>
      </c>
      <c r="D60" s="571"/>
      <c r="E60" s="63"/>
      <c r="F60" s="11" t="str">
        <f>IF(AND(OR(E32 = "Option A (Basic Module only)", E32 = "Option B (Basic Module and Comprehensive Module)"), E60 = ""),
    template_label_missing_value,
    IF(E32 = "", "", template_label_ok))</f>
        <v/>
      </c>
    </row>
    <row r="61" spans="1:6" ht="14.4" customHeight="1" x14ac:dyDescent="0.35">
      <c r="A61" s="462" t="s">
        <v>3736</v>
      </c>
      <c r="B61" s="250" t="s">
        <v>1</v>
      </c>
      <c r="C61" s="570" t="str">
        <f>template_label_turnover_in &amp; " " &amp; template_currency</f>
        <v xml:space="preserve">Turnover in </v>
      </c>
      <c r="D61" s="571"/>
      <c r="E61" s="63"/>
      <c r="F61" s="11" t="str">
        <f>IF(AND(OR(E32 = "Option A (Basic Module only)", E32 = "Option B (Basic Module and Comprehensive Module)"), E61 = ""),
    template_label_missing_value,
    IF(E32 = "", "", template_label_ok))</f>
        <v/>
      </c>
    </row>
    <row r="62" spans="1:6" ht="14.4" customHeight="1" x14ac:dyDescent="0.35">
      <c r="A62" s="462" t="s">
        <v>3726</v>
      </c>
      <c r="B62" s="466" t="s">
        <v>5643</v>
      </c>
      <c r="C62" s="570" t="str">
        <f>+template_label_number_of_employees</f>
        <v>Number of employees</v>
      </c>
      <c r="D62" s="571"/>
      <c r="E62" s="64"/>
      <c r="F62" s="11" t="str">
        <f>IF(AND(OR(E32 = "Option A (Basic Module only)", E32 = "Option B (Basic Module and Comprehensive Module)"), E62 = ""),
    template_label_missing_value,
    IF(E32 = "", "", template_label_ok))</f>
        <v/>
      </c>
    </row>
    <row r="63" spans="1:6" ht="14.4" customHeight="1" x14ac:dyDescent="0.35">
      <c r="A63" s="462" t="s">
        <v>3726</v>
      </c>
      <c r="B63" s="466" t="s">
        <v>5643</v>
      </c>
      <c r="C63" s="531" t="str">
        <f>template_label_employee_counting_methodology_end_of_reporting_period_or_average_during_the_reporting_period</f>
        <v>Employee counting methodology (At the end of reporting period or as an average during the reporting period)</v>
      </c>
      <c r="D63" s="532"/>
      <c r="E63" s="64"/>
      <c r="F63" s="11" t="str">
        <f>IF(AND(OR(E32 = "Option A (Basic Module only)", E32 = "Option B (Basic Module and Comprehensive Module)"), E63 = ""),
    template_label_missing_value,
    IF(E32 = "", "", template_label_ok))</f>
        <v/>
      </c>
    </row>
    <row r="64" spans="1:6" ht="14.4" customHeight="1" x14ac:dyDescent="0.35">
      <c r="A64" s="462" t="s">
        <v>3726</v>
      </c>
      <c r="B64" s="466" t="s">
        <v>5643</v>
      </c>
      <c r="C64" s="570" t="str">
        <f>template_label_employee_counting_methodology_headcount_or_fulltime_equivalent</f>
        <v>Employee counting methodology (Headcount or Full-time equivalent)</v>
      </c>
      <c r="D64" s="571"/>
      <c r="E64" s="61"/>
      <c r="F64" s="11" t="str">
        <f>IF(AND(OR(E32 = "Option A (Basic Module only)", E32 = "Option B (Basic Module and Comprehensive Module)"), E64 = ""),
    template_label_missing_value,
    IF(E32 = "", "", template_label_ok))</f>
        <v/>
      </c>
    </row>
    <row r="65" spans="1:7" ht="14.4" customHeight="1" thickBot="1" x14ac:dyDescent="0.4">
      <c r="A65" s="462" t="s">
        <v>3737</v>
      </c>
      <c r="B65" s="484" t="s">
        <v>5644</v>
      </c>
      <c r="C65" s="606" t="str">
        <f>template_label_country_of_primary_operations_and_location_of_significant_asset</f>
        <v>Country of primary operations and location of significant asset(s)</v>
      </c>
      <c r="D65" s="607"/>
      <c r="E65" s="65"/>
      <c r="F65" s="11" t="str">
        <f>IF(AND(OR(E32 = "Option A (Basic Module only)", E32 = "Option B (Basic Module and Comprehensive Module)"), E65 = ""),
    template_label_missing_value,
    IF(E32 = "", "", template_label_ok))</f>
        <v/>
      </c>
    </row>
    <row r="66" spans="1:7" ht="15" thickBot="1" x14ac:dyDescent="0.4">
      <c r="A66" s="248"/>
      <c r="B66" s="485"/>
    </row>
    <row r="67" spans="1:7" ht="14.4" customHeight="1" x14ac:dyDescent="0.35">
      <c r="A67" s="89"/>
      <c r="B67" s="89"/>
      <c r="C67" s="559"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67" s="560"/>
      <c r="E67" s="561"/>
    </row>
    <row r="68" spans="1:7" ht="14.4" customHeight="1" x14ac:dyDescent="0.35">
      <c r="A68" s="89"/>
      <c r="B68" s="89"/>
      <c r="C68" s="556" t="s">
        <v>3738</v>
      </c>
      <c r="D68" s="557"/>
      <c r="E68" s="558"/>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c r="E70" s="67"/>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53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96" s="536"/>
      <c r="E96" s="536"/>
      <c r="F96" s="536"/>
      <c r="G96" s="536"/>
      <c r="H96" s="537"/>
    </row>
    <row r="97" spans="3:13" ht="14.4" customHeight="1" x14ac:dyDescent="0.35">
      <c r="C97" s="556">
        <v>25</v>
      </c>
      <c r="D97" s="557"/>
      <c r="E97" s="557"/>
      <c r="F97" s="557"/>
      <c r="G97" s="557"/>
      <c r="H97" s="558"/>
    </row>
    <row r="98" spans="3:13" ht="14.4" customHeight="1" x14ac:dyDescent="0.35">
      <c r="C98" s="538">
        <v>13</v>
      </c>
      <c r="D98" s="539"/>
      <c r="E98" s="539"/>
      <c r="F98" s="539"/>
      <c r="G98" s="539"/>
      <c r="H98" s="540"/>
    </row>
    <row r="99" spans="3:13" ht="14.4" customHeight="1" x14ac:dyDescent="0.35">
      <c r="C99" s="548" t="str">
        <f>template_label_has_the_undertaking_put_in_place_specific_practices_policies_and_or_future</f>
        <v>Has the undertaking put in place specific practices policies and or future initiatives for transitioning towards a more sustainable economy?</v>
      </c>
      <c r="D99" s="549"/>
      <c r="E99" s="550" t="b">
        <v>0</v>
      </c>
      <c r="F99" s="551"/>
      <c r="G99" s="551"/>
      <c r="H99" s="552"/>
    </row>
    <row r="100" spans="3:13" ht="30" customHeight="1" thickBot="1" x14ac:dyDescent="0.4">
      <c r="C100" s="565" t="str">
        <f>template_label_description_of_sustainability_related_certification_or_label</f>
        <v>Description of sustainability-related certification(s) or label(s) including where relevant the issuers of the certification or label date and rating score</v>
      </c>
      <c r="D100" s="566"/>
      <c r="E100" s="632"/>
      <c r="F100" s="633"/>
      <c r="G100" s="633"/>
      <c r="H100" s="634"/>
      <c r="I100" s="16" t="str">
        <f>IF(AND(E99=TRUE,E100=""), template_label_missing_value,
IF(AND(E99=TRUE,E100&lt;&gt;""), template_label_ok, ""))</f>
        <v/>
      </c>
    </row>
    <row r="101" spans="3:13" ht="15" thickBot="1" x14ac:dyDescent="0.4"/>
    <row r="102" spans="3:13" x14ac:dyDescent="0.35">
      <c r="C102" s="559"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102" s="560"/>
      <c r="E102" s="560"/>
      <c r="F102" s="560"/>
      <c r="G102" s="560"/>
      <c r="H102" s="561"/>
    </row>
    <row r="103" spans="3:13" x14ac:dyDescent="0.35">
      <c r="C103" s="556" t="s">
        <v>3739</v>
      </c>
      <c r="D103" s="557"/>
      <c r="E103" s="557"/>
      <c r="F103" s="557"/>
      <c r="G103" s="557"/>
      <c r="H103" s="558"/>
    </row>
    <row r="104" spans="3:13" x14ac:dyDescent="0.35">
      <c r="C104" s="553" t="s">
        <v>5645</v>
      </c>
      <c r="D104" s="554"/>
      <c r="E104" s="554"/>
      <c r="F104" s="554"/>
      <c r="G104" s="554"/>
      <c r="H104" s="555"/>
    </row>
    <row r="105" spans="3:13" x14ac:dyDescent="0.35">
      <c r="C105" s="644" t="str">
        <f>template_label_id</f>
        <v>ID</v>
      </c>
      <c r="D105" s="647" t="str">
        <f>template_label_address</f>
        <v>Address</v>
      </c>
      <c r="E105" s="647" t="str">
        <f>template_label_postal_code</f>
        <v>Postal code</v>
      </c>
      <c r="F105" s="640" t="str">
        <f>template_label_city</f>
        <v>City</v>
      </c>
      <c r="G105" s="647" t="str">
        <f>template_label_country</f>
        <v>Country</v>
      </c>
      <c r="H105" s="217" t="str">
        <f>template_label_gps_coordinates</f>
        <v>GPS Coordinates (geolocation)</v>
      </c>
      <c r="I105" s="96"/>
    </row>
    <row r="106" spans="3:13" ht="78" customHeight="1" x14ac:dyDescent="0.35">
      <c r="C106" s="645"/>
      <c r="D106" s="648"/>
      <c r="E106" s="648"/>
      <c r="F106" s="650"/>
      <c r="G106" s="64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645"/>
      <c r="D107" s="648"/>
      <c r="E107" s="648"/>
      <c r="F107" s="650"/>
      <c r="G107" s="648"/>
      <c r="H107" s="440" t="s">
        <v>4364</v>
      </c>
      <c r="I107" s="439"/>
      <c r="J107" s="2"/>
    </row>
    <row r="108" spans="3:13" x14ac:dyDescent="0.35">
      <c r="C108" s="646"/>
      <c r="D108" s="649"/>
      <c r="E108" s="649"/>
      <c r="F108" s="641"/>
      <c r="G108" s="649"/>
      <c r="H108" s="381" t="b">
        <v>0</v>
      </c>
      <c r="I108" s="96"/>
      <c r="J108" s="343"/>
    </row>
    <row r="109" spans="3:13" x14ac:dyDescent="0.35">
      <c r="C109" s="232">
        <v>1</v>
      </c>
      <c r="D109" s="73"/>
      <c r="E109" s="74"/>
      <c r="F109" s="75"/>
      <c r="G109" s="73"/>
      <c r="H109" s="208" t="str">
        <f>IF(COUNTA(D109:G109)=COLUMNS(D109:G109), IFERROR('Technical Sheet'!G2, "-"), "-")</f>
        <v>-</v>
      </c>
      <c r="I109" s="17" t="str">
        <f>IF(OR(E32="Option A (Basic Module only)", E32="Option B (Basic Module and Comprehensive Module)"),
    IF(AND(D109&lt;&gt;"", E109&lt;&gt;"", F109&lt;&gt;"", G109&lt;&gt;"", H109&lt;&gt;""),
        template_label_ok,
        template_label_missing_value
    ),
    ""
)</f>
        <v/>
      </c>
      <c r="J109" s="216" t="str">
        <f>IF(AND(D109&lt;&gt;"", E109&lt;&gt;"", F109&lt;&gt;"", G109&lt;&gt;""),
    IFERROR(HYPERLINK("https://www.openstreetmap.org/search?lat=" &amp; 'Technical Sheet'!E2 &amp; "&amp;lon=" &amp; 'Technical Sheet'!F2, "OpenStreetMap Link"),
    ""),
"")</f>
        <v/>
      </c>
      <c r="K109" s="97" t="str">
        <f t="shared" ref="K109:K133" si="4">LOWER(SUBSTITUTE(D109," ","+" )) &amp; "+" &amp; LOWER(SUBSTITUTE(E109," ","+" )) &amp; "+" &amp; LOWER(SUBSTITUTE(F109," ","+" )) &amp; "+" &amp; LOWER(SUBSTITUTE(G109," ","+" )) &amp; "+"</f>
        <v>++++</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635"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135" s="636"/>
      <c r="E135" s="636"/>
      <c r="F135" s="636"/>
      <c r="G135" s="636"/>
      <c r="H135" s="636"/>
      <c r="I135" s="636"/>
      <c r="J135" s="636"/>
      <c r="K135" s="636"/>
      <c r="L135" s="636"/>
      <c r="M135" s="636"/>
      <c r="N135" s="636"/>
      <c r="O135" s="637"/>
    </row>
    <row r="136" spans="2:17" s="10" customFormat="1" x14ac:dyDescent="0.35">
      <c r="C136" s="556" t="s">
        <v>3740</v>
      </c>
      <c r="D136" s="557"/>
      <c r="E136" s="557"/>
      <c r="F136" s="557"/>
      <c r="G136" s="557"/>
      <c r="H136" s="557"/>
      <c r="I136" s="557"/>
      <c r="J136" s="557"/>
      <c r="K136" s="557"/>
      <c r="L136" s="557"/>
      <c r="M136" s="557"/>
      <c r="N136" s="557"/>
      <c r="O136" s="558"/>
      <c r="P136"/>
      <c r="Q136"/>
    </row>
    <row r="137" spans="2:17" x14ac:dyDescent="0.35">
      <c r="C137" s="541" t="s">
        <v>5646</v>
      </c>
      <c r="D137" s="542"/>
      <c r="E137" s="542"/>
      <c r="F137" s="542"/>
      <c r="G137" s="542"/>
      <c r="H137" s="542"/>
      <c r="I137" s="542"/>
      <c r="J137" s="542"/>
      <c r="K137" s="542"/>
      <c r="L137" s="542"/>
      <c r="M137" s="542"/>
      <c r="N137" s="542"/>
      <c r="O137" s="543"/>
    </row>
    <row r="138" spans="2:17" x14ac:dyDescent="0.35">
      <c r="C138" s="546" t="str">
        <f>template_label_has_the_undertaking_put_in_place_specific_practices_policies_and_or_future</f>
        <v>Has the undertaking put in place specific practices policies and or future initiatives for transitioning towards a more sustainable economy?</v>
      </c>
      <c r="D138" s="639" t="str">
        <f>template_label_sustainability_issues_addressed_by_a_practice_policy_and_or_future_initiatives_put_in_place</f>
        <v>Sustainability issues addressed by a practice policy and or future initiatives that the undertaking has put in place</v>
      </c>
      <c r="E138" s="639"/>
      <c r="F138" s="639"/>
      <c r="G138" s="639"/>
      <c r="H138" s="639"/>
      <c r="I138" s="639"/>
      <c r="J138" s="639"/>
      <c r="K138" s="639"/>
      <c r="L138" s="639"/>
      <c r="M138" s="639"/>
      <c r="N138" s="640" t="str">
        <f>template_label_undertaking_has_a_practice_policy_and_or_future_initiative_that_is_publicly_available</f>
        <v>Undertaking has a practice policy and or future initiative that is publicly available</v>
      </c>
      <c r="O138" s="642" t="str">
        <f>template_label_undertaking_has_set_a_target_which_is_related_to_a_policy</f>
        <v>Undertaking has set a target which is related to a policy</v>
      </c>
    </row>
    <row r="139" spans="2:17" ht="41.4" customHeight="1" x14ac:dyDescent="0.35">
      <c r="C139" s="547"/>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41"/>
      <c r="O139" s="643"/>
    </row>
    <row r="140" spans="2:17" ht="15" thickBot="1" x14ac:dyDescent="0.4">
      <c r="C140" s="207" t="b">
        <v>0</v>
      </c>
      <c r="D140" s="206" t="b">
        <v>0</v>
      </c>
      <c r="E140" s="204" t="b">
        <v>0</v>
      </c>
      <c r="F140" s="204" t="b">
        <v>0</v>
      </c>
      <c r="G140" s="204" t="b">
        <v>0</v>
      </c>
      <c r="H140" s="204" t="b">
        <v>0</v>
      </c>
      <c r="I140" s="204" t="b">
        <v>0</v>
      </c>
      <c r="J140" s="204" t="b">
        <v>0</v>
      </c>
      <c r="K140" s="204" t="b">
        <v>0</v>
      </c>
      <c r="L140" s="204" t="b">
        <v>0</v>
      </c>
      <c r="M140" s="204" t="b">
        <v>0</v>
      </c>
      <c r="N140" s="204" t="b">
        <v>0</v>
      </c>
      <c r="O140" s="205" t="b">
        <v>0</v>
      </c>
      <c r="P140" s="16" t="str">
        <f>IF(C140=TRUE, IF(COUNTIF(D140:M140, TRUE)&gt;0, template_label_ok, template_label_missing_value), "")</f>
        <v/>
      </c>
    </row>
    <row r="141" spans="2:17" ht="57.5" customHeight="1" thickBot="1" x14ac:dyDescent="0.4">
      <c r="F141"/>
    </row>
    <row r="142" spans="2:17" x14ac:dyDescent="0.35">
      <c r="C142" s="53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142" s="534"/>
      <c r="F142"/>
    </row>
    <row r="143" spans="2:17" x14ac:dyDescent="0.35">
      <c r="C143" s="544">
        <v>15</v>
      </c>
      <c r="D143" s="545"/>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51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148" s="519"/>
      <c r="E148" s="519"/>
      <c r="F148" s="519"/>
      <c r="G148" s="520"/>
    </row>
    <row r="149" spans="1:8" ht="38" customHeight="1" x14ac:dyDescent="0.35">
      <c r="A149" s="464">
        <v>48</v>
      </c>
      <c r="B149" s="467">
        <v>149</v>
      </c>
      <c r="C149" s="52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30"/>
      <c r="E149" s="523"/>
      <c r="F149" s="524"/>
      <c r="G149" s="525"/>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
      </c>
    </row>
    <row r="150" spans="1:8" x14ac:dyDescent="0.35">
      <c r="A150" s="251" t="s">
        <v>1</v>
      </c>
      <c r="B150" s="467">
        <v>149</v>
      </c>
      <c r="C150" s="531" t="str">
        <f>template_label_description_of_target_related_to_a_policy</f>
        <v>Description of target related to a policy</v>
      </c>
      <c r="D150" s="532"/>
      <c r="E150" s="523"/>
      <c r="F150" s="524"/>
      <c r="G150" s="525"/>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21" t="str">
        <f>template_label_most_senior_level_accountable_for_implementing_practices_policies_and_or_future_initiatives</f>
        <v>Most senior level within its employees that is accountable for implementing the policies when this has been determined by the undertaking</v>
      </c>
      <c r="D151" s="522"/>
      <c r="E151" s="526"/>
      <c r="F151" s="527"/>
      <c r="G151" s="528"/>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
      </c>
    </row>
    <row r="152" spans="1:8" ht="14.75" customHeight="1" x14ac:dyDescent="0.35">
      <c r="F152"/>
    </row>
    <row r="153" spans="1:8" ht="14.75" customHeight="1" thickBot="1" x14ac:dyDescent="0.4">
      <c r="F153"/>
    </row>
    <row r="154" spans="1:8" ht="14.9" customHeight="1" x14ac:dyDescent="0.35">
      <c r="C154" s="51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154" s="519"/>
      <c r="E154" s="519"/>
      <c r="F154" s="519"/>
      <c r="G154" s="520"/>
    </row>
    <row r="155" spans="1:8" x14ac:dyDescent="0.35">
      <c r="A155" s="462" t="s">
        <v>3741</v>
      </c>
      <c r="B155" s="250" t="s">
        <v>1</v>
      </c>
      <c r="C155" s="628" t="str">
        <f>template_label_description_of_significant_groups_of_products_and_or_services_offered</f>
        <v>Description of significant groups of products and or services offered</v>
      </c>
      <c r="D155" s="629"/>
      <c r="E155" s="617"/>
      <c r="F155" s="618"/>
      <c r="G155" s="619"/>
      <c r="H155" s="16" t="str">
        <f>IF(AND($E$32="Option B (Basic Module and Comprehensive Module)", E155=""), template_label_missing_value,
   IF(AND($E$32="Option A (Basic Module only)", E155&lt;&gt;""), template_label_ok,
   IF(AND($E$32="Option B (Basic Module and Comprehensive Module)", E155&lt;&gt;""), template_label_ok, "")))</f>
        <v/>
      </c>
    </row>
    <row r="156" spans="1:8" x14ac:dyDescent="0.35">
      <c r="A156" s="462" t="s">
        <v>3742</v>
      </c>
      <c r="B156" s="250" t="s">
        <v>1</v>
      </c>
      <c r="C156" s="630" t="str">
        <f>template_label_description_of_significant_market_the_undertaking_operates_in</f>
        <v>Description of significant market(s) the undertaking operates in (e.g. B2B, wholesale, retail, countries)</v>
      </c>
      <c r="D156" s="631"/>
      <c r="E156" s="620"/>
      <c r="F156" s="620"/>
      <c r="G156" s="621"/>
      <c r="H156" s="16" t="str">
        <f>IF(AND($E$32="Option B (Basic Module and Comprehensive Module)", E156=""), template_label_missing_value,
   IF(AND($E$32="Option A (Basic Module only)", E156&lt;&gt;""), template_label_ok,
   IF(AND($E$32="Option B (Basic Module and Comprehensive Module)", E156&lt;&gt;""), template_label_ok, "")))</f>
        <v/>
      </c>
    </row>
    <row r="157" spans="1:8" ht="15" thickBot="1" x14ac:dyDescent="0.4">
      <c r="A157" s="462" t="s">
        <v>3743</v>
      </c>
      <c r="B157" s="465">
        <v>148</v>
      </c>
      <c r="C157" s="626" t="str">
        <f>template_label_description_of_main_business_relationships</f>
        <v>Description of main business relationships (such as key suppliers, customers, distribution channels)</v>
      </c>
      <c r="D157" s="627"/>
      <c r="E157" s="622"/>
      <c r="F157" s="622"/>
      <c r="G157" s="623"/>
      <c r="H157" s="16" t="str">
        <f>IF(AND($E$32="Option B (Basic Module and Comprehensive Module)", E157=""), template_label_missing_value,
   IF(AND($E$32="Option A (Basic Module only)", E157&lt;&gt;""), template_label_ok,
   IF(AND($E$32="Option B (Basic Module and Comprehensive Module)", E157&lt;&gt;""), template_label_ok, "")))</f>
        <v/>
      </c>
    </row>
    <row r="158" spans="1:8" ht="27" customHeight="1" thickBot="1" x14ac:dyDescent="0.4">
      <c r="F158"/>
    </row>
    <row r="159" spans="1:8" ht="14.4" customHeight="1" x14ac:dyDescent="0.35">
      <c r="C159" s="51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159" s="519"/>
      <c r="E159" s="519"/>
      <c r="F159" s="519"/>
      <c r="G159" s="520"/>
    </row>
    <row r="160" spans="1:8" x14ac:dyDescent="0.35">
      <c r="C160" s="514" t="str">
        <f>template_label_has_the_strategy_key_elements_that_relate_to_or_affect_sustainability_issues</f>
        <v>Has the strategy key elements that relate to or affect sustainability issues?</v>
      </c>
      <c r="D160" s="515"/>
      <c r="E160" s="516" t="b">
        <v>0</v>
      </c>
      <c r="F160" s="516"/>
      <c r="G160" s="517"/>
    </row>
    <row r="161" spans="1:15" ht="15" thickBot="1" x14ac:dyDescent="0.4">
      <c r="A161" s="462" t="s">
        <v>3744</v>
      </c>
      <c r="B161" s="250" t="s">
        <v>1</v>
      </c>
      <c r="C161" s="521" t="str">
        <f>template_label_description_of_those_key_elements_in_the_strategy_that_relate_or_affect_sustainability_issues</f>
        <v>Description of those key elements in the strategy that relate or affect sustainability issues</v>
      </c>
      <c r="D161" s="522"/>
      <c r="E161" s="624"/>
      <c r="F161" s="624"/>
      <c r="G161" s="625"/>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
      </c>
    </row>
    <row r="162" spans="1:15" ht="15" thickBot="1" x14ac:dyDescent="0.4"/>
    <row r="163" spans="1:15" ht="14.9" customHeight="1" x14ac:dyDescent="0.35">
      <c r="C163" s="614"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163" s="615"/>
      <c r="E163" s="615"/>
      <c r="F163" s="615"/>
      <c r="G163" s="615"/>
      <c r="H163" s="616"/>
      <c r="I163" s="10"/>
      <c r="J163" s="10"/>
      <c r="K163" s="10"/>
      <c r="L163" s="10"/>
      <c r="M163" s="10"/>
      <c r="N163" s="10"/>
      <c r="O163" s="10"/>
    </row>
    <row r="164" spans="1:15" ht="14.9" customHeight="1" x14ac:dyDescent="0.35">
      <c r="B164" s="252"/>
      <c r="C164" s="612">
        <v>10</v>
      </c>
      <c r="D164" s="612"/>
      <c r="E164" s="612"/>
      <c r="F164" s="612"/>
      <c r="G164" s="612"/>
      <c r="H164" s="613"/>
      <c r="I164" s="10"/>
      <c r="J164" s="10"/>
      <c r="K164" s="10"/>
      <c r="L164" s="10"/>
      <c r="M164" s="10"/>
      <c r="N164" s="10"/>
      <c r="O164" s="10"/>
    </row>
    <row r="165" spans="1:15" ht="15" thickBot="1" x14ac:dyDescent="0.4">
      <c r="C165" s="608"/>
      <c r="D165" s="609"/>
      <c r="E165" s="609"/>
      <c r="F165" s="609"/>
      <c r="G165" s="609"/>
      <c r="H165" s="609"/>
      <c r="I165" s="88" t="str">
        <f>IF(C165&lt;&gt;"", template_label_ok, "")</f>
        <v/>
      </c>
    </row>
  </sheetData>
  <sheetProtection algorithmName="SHA-512" hashValue="NSfg/pf1m0KEnrGe1ElVLvEdsw9MgeQICvuXEydKEqKK1YEJGcl2/MbwBX/rAYoiChx4CtZ/vcvU7wrk/gBSBg==" saltValue="MN4yk4IM+2oAezCl/OXpPg==" spinCount="100000" sheet="1"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535"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36"/>
      <c r="E2" s="536"/>
      <c r="F2" s="536"/>
      <c r="G2" s="536"/>
      <c r="H2" s="536"/>
      <c r="I2" s="536"/>
      <c r="J2" s="536"/>
      <c r="K2" s="537"/>
    </row>
    <row r="3" spans="1:13" x14ac:dyDescent="0.35">
      <c r="C3" s="556">
        <v>29</v>
      </c>
      <c r="D3" s="557"/>
      <c r="E3" s="557"/>
      <c r="F3" s="557"/>
      <c r="G3" s="557"/>
      <c r="H3" s="557"/>
      <c r="I3" s="557"/>
      <c r="J3" s="557"/>
      <c r="K3" s="558"/>
    </row>
    <row r="4" spans="1:13" x14ac:dyDescent="0.35">
      <c r="C4" s="744" t="s">
        <v>5647</v>
      </c>
      <c r="D4" s="745"/>
      <c r="E4" s="745"/>
      <c r="F4" s="745"/>
      <c r="G4" s="745"/>
      <c r="H4" s="745"/>
      <c r="I4" s="745"/>
      <c r="J4" s="745"/>
      <c r="K4" s="746"/>
    </row>
    <row r="5" spans="1:13" ht="15" thickBot="1" x14ac:dyDescent="0.4">
      <c r="C5" s="874" t="str">
        <f>template_label_total_energy_consumption</f>
        <v>Total Energy Consumption</v>
      </c>
      <c r="D5" s="875"/>
      <c r="E5" s="875"/>
      <c r="F5" s="876"/>
      <c r="G5" s="890"/>
      <c r="H5" s="891"/>
      <c r="I5" s="891"/>
      <c r="J5" s="891"/>
      <c r="K5" s="892"/>
      <c r="L5" s="16" t="str">
        <f>IF(AND(OR('General Information'!E32="Option A (Basic Module only)", 'General Information'!E32="Option B (Basic Module and Comprehensive Module)"), G5=""), template_label_missing_value, IF('General Information'!E32="", "", template_label_ok))</f>
        <v/>
      </c>
    </row>
    <row r="6" spans="1:13" ht="15" thickBot="1" x14ac:dyDescent="0.4"/>
    <row r="7" spans="1:13" x14ac:dyDescent="0.35">
      <c r="C7" s="535"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36"/>
      <c r="E7" s="536"/>
      <c r="F7" s="536"/>
      <c r="G7" s="536"/>
      <c r="H7" s="536"/>
      <c r="I7" s="536"/>
      <c r="J7" s="536"/>
      <c r="K7" s="537"/>
    </row>
    <row r="8" spans="1:13" x14ac:dyDescent="0.35">
      <c r="C8" s="556">
        <v>29</v>
      </c>
      <c r="D8" s="557"/>
      <c r="E8" s="557"/>
      <c r="F8" s="557"/>
      <c r="G8" s="557"/>
      <c r="H8" s="557"/>
      <c r="I8" s="557"/>
      <c r="J8" s="557"/>
      <c r="K8" s="558"/>
    </row>
    <row r="9" spans="1:13" x14ac:dyDescent="0.35">
      <c r="C9" s="744" t="s">
        <v>5647</v>
      </c>
      <c r="D9" s="745"/>
      <c r="E9" s="745"/>
      <c r="F9" s="745"/>
      <c r="G9" s="745"/>
      <c r="H9" s="745"/>
      <c r="I9" s="745"/>
      <c r="J9" s="745"/>
      <c r="K9" s="746"/>
    </row>
    <row r="10" spans="1:13" x14ac:dyDescent="0.35">
      <c r="C10" s="823" t="str">
        <f>template_label_has_the_undertaking_obtained_the_necessary_information_to_provide_an_energy_consumption_breakdown</f>
        <v>Has the undertaking obtained the necessary information to provide an energy consumption breakdown?</v>
      </c>
      <c r="D10" s="824"/>
      <c r="E10" s="824"/>
      <c r="F10" s="824"/>
      <c r="G10" s="516" t="b">
        <v>0</v>
      </c>
      <c r="H10" s="516"/>
      <c r="I10" s="516"/>
      <c r="J10" s="516"/>
      <c r="K10" s="517"/>
    </row>
    <row r="11" spans="1:13" ht="38.75" customHeight="1" x14ac:dyDescent="0.35">
      <c r="C11" s="848"/>
      <c r="D11" s="849"/>
      <c r="E11" s="849"/>
      <c r="F11" s="849"/>
      <c r="G11" s="888" t="str">
        <f>template_label_renewable</f>
        <v>Renewable</v>
      </c>
      <c r="H11" s="889"/>
      <c r="I11" s="889"/>
      <c r="J11" s="103" t="str">
        <f>template_label_non_renewable</f>
        <v>Non-renewable</v>
      </c>
      <c r="K11" s="104" t="str">
        <f>template_label_total_renewable_and_nonrenewable</f>
        <v>Total renewable and non-renewable</v>
      </c>
      <c r="L11" s="16"/>
    </row>
    <row r="12" spans="1:13" x14ac:dyDescent="0.35">
      <c r="C12" s="877" t="str">
        <f>template_label_electricity</f>
        <v>Electricity (as reflected in utility billings)</v>
      </c>
      <c r="D12" s="878"/>
      <c r="E12" s="878"/>
      <c r="F12" s="879"/>
      <c r="G12" s="883"/>
      <c r="H12" s="884"/>
      <c r="I12" s="758"/>
      <c r="J12" s="261"/>
      <c r="K12" s="298" t="str">
        <f>IF(AND(G12="",J12=""),"-",SUM(G12:J12))</f>
        <v>-</v>
      </c>
      <c r="L12" s="893" t="str" cm="1">
        <f t="array" ref="L12">IF(G10=TRUE,
    IF(SUMPRODUCT(--(G12:J14&lt;&gt;"-"), --(G12:J14&lt;&gt;""))&gt;0,
        IF(SUM(G12:J14) &gt; TotalEnergyConsumption, template_label_value_inconsistency, template_label_ok),
        template_label_missing_value),
"")</f>
        <v/>
      </c>
    </row>
    <row r="13" spans="1:13" x14ac:dyDescent="0.35">
      <c r="C13" s="880" t="str">
        <f>template_label_selfgenerated_electricity</f>
        <v>Self-generated electricity</v>
      </c>
      <c r="D13" s="881"/>
      <c r="E13" s="881"/>
      <c r="F13" s="882"/>
      <c r="G13" s="883"/>
      <c r="H13" s="884"/>
      <c r="I13" s="758"/>
      <c r="J13" s="261"/>
      <c r="K13" s="298" t="str">
        <f>IF(AND(G13="",J13=""),"-",SUM(G13:J13))</f>
        <v>-</v>
      </c>
      <c r="L13" s="893"/>
    </row>
    <row r="14" spans="1:13" ht="15" thickBot="1" x14ac:dyDescent="0.4">
      <c r="C14" s="850" t="str">
        <f>template_label_fuels</f>
        <v>Fuels (see Fuel Converter on Fuels worksheet)</v>
      </c>
      <c r="D14" s="851"/>
      <c r="E14" s="851"/>
      <c r="F14" s="852"/>
      <c r="G14" s="885" t="str">
        <f>IF('Fuel Converter'!D23=TRUE, 'Fuel Converter'!A32, "-")</f>
        <v>-</v>
      </c>
      <c r="H14" s="886"/>
      <c r="I14" s="887"/>
      <c r="J14" s="262" t="str">
        <f>IF('Fuel Converter'!D23=TRUE, 'Fuel Converter'!B32, "-")</f>
        <v>-</v>
      </c>
      <c r="K14" s="299" t="str">
        <f>IF(AND(G14="-",J14="-"),"-",SUM(G14:J14))</f>
        <v>-</v>
      </c>
      <c r="L14" s="893"/>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663" t="str">
        <f>template_label_b3_estimated_greenhouse_gas_emissions&amp; " "&amp;template_label_always_to_be_reported</f>
        <v>B3 - Estimated Greenhouse Gas Emissions considering the GHG Protocol Version 2004 (in tCO2e) [Always to be reported]</v>
      </c>
      <c r="D16" s="664"/>
      <c r="E16" s="664"/>
      <c r="F16" s="665"/>
      <c r="G16" s="871" t="str">
        <f>template_label_c3_ghg_reduction_targets&amp;" "&amp;template_label_if_applicable</f>
        <v>C3 - GHG reduction targets (in tC02e) [If applicable]</v>
      </c>
      <c r="H16" s="872"/>
      <c r="I16" s="872"/>
      <c r="J16" s="872"/>
      <c r="K16" s="873"/>
    </row>
    <row r="17" spans="1:21" x14ac:dyDescent="0.35">
      <c r="C17" s="666">
        <v>30</v>
      </c>
      <c r="D17" s="667"/>
      <c r="E17" s="667"/>
      <c r="F17" s="668"/>
      <c r="G17" s="666" t="s">
        <v>3745</v>
      </c>
      <c r="H17" s="667"/>
      <c r="I17" s="667"/>
      <c r="J17" s="468" t="s">
        <v>3746</v>
      </c>
      <c r="K17" s="469" t="s">
        <v>3747</v>
      </c>
    </row>
    <row r="18" spans="1:21" ht="15" thickBot="1" x14ac:dyDescent="0.4">
      <c r="C18" s="253" t="s">
        <v>1</v>
      </c>
      <c r="D18" s="589" t="s">
        <v>5648</v>
      </c>
      <c r="E18" s="589"/>
      <c r="F18" s="870"/>
      <c r="G18" s="660" t="s">
        <v>5649</v>
      </c>
      <c r="H18" s="661"/>
      <c r="I18" s="661"/>
      <c r="J18" s="462" t="s">
        <v>5649</v>
      </c>
      <c r="K18" s="471" t="s">
        <v>5649</v>
      </c>
    </row>
    <row r="19" spans="1:21" ht="30" customHeight="1" x14ac:dyDescent="0.35">
      <c r="C19" s="853"/>
      <c r="D19" s="854"/>
      <c r="E19" s="854"/>
      <c r="F19" s="855"/>
      <c r="G19" s="894" t="str">
        <f>template_label_has_the_undertaking_has_established_ghg_emission_reduction_targets</f>
        <v>Has  the undertaking has established GHG emission reduction targets?</v>
      </c>
      <c r="H19" s="894"/>
      <c r="I19" s="894"/>
      <c r="J19" s="175" t="b">
        <v>0</v>
      </c>
      <c r="K19" s="106"/>
    </row>
    <row r="20" spans="1:21" ht="29" x14ac:dyDescent="0.35">
      <c r="C20" s="107"/>
      <c r="D20" s="777" t="str">
        <f>template_label_current_reporting_period</f>
        <v>Current Reporting Period</v>
      </c>
      <c r="E20" s="777"/>
      <c r="F20" s="859"/>
      <c r="G20" s="776" t="str">
        <f>template_label_base_year</f>
        <v>Base Year</v>
      </c>
      <c r="H20" s="777"/>
      <c r="I20" s="777"/>
      <c r="J20" s="6" t="str">
        <f>template_label_target_year</f>
        <v>Target Year</v>
      </c>
      <c r="K20" s="53" t="str">
        <f>template_label_percentage_reduction_from_base_year</f>
        <v>Percentage reduction from base year</v>
      </c>
    </row>
    <row r="21" spans="1:21" x14ac:dyDescent="0.35">
      <c r="A21" s="906" t="str">
        <f>template_label_GHG_calculator</f>
        <v>ℹ️ Check EFRAG website for a non-exhaustive list of GHG calculators.</v>
      </c>
      <c r="B21" s="907"/>
      <c r="C21" s="55" t="str">
        <f>template_label_year_date</f>
        <v>Year (date)</v>
      </c>
      <c r="D21" s="860" t="str">
        <f>IF('General Information'!$D$9="", "-", 'General Information'!$D$9) &amp; "  -  " &amp; IF('General Information'!$D$13="", "-", 'General Information'!$D$13)</f>
        <v>-  -  -</v>
      </c>
      <c r="E21" s="860"/>
      <c r="F21" s="861"/>
      <c r="G21" s="792"/>
      <c r="H21" s="793"/>
      <c r="I21" s="793"/>
      <c r="J21" s="145"/>
      <c r="K21" s="109"/>
      <c r="L21" s="16" t="str">
        <f>IF(AND(J19=TRUE, G21&lt;&gt;"", J21&lt;&gt;""), template_label_ok,
IF(AND(J19=TRUE, G21="", J21=""), template_label_missing_value,
IF(AND(J19=FALSE, G21="", J21=""), "",
IF(AND(J19=TRUE, OR(G21="", J21="")), template_label_missing_value, ""))))</f>
        <v/>
      </c>
    </row>
    <row r="22" spans="1:21" x14ac:dyDescent="0.35">
      <c r="A22" s="906"/>
      <c r="B22" s="907"/>
      <c r="C22" s="4" t="str">
        <f>template_label_gross_scope_1_ghg_emissions</f>
        <v>Gross Scope 1 GHG Emissions</v>
      </c>
      <c r="D22" s="771"/>
      <c r="E22" s="771"/>
      <c r="F22" s="772"/>
      <c r="G22" s="758"/>
      <c r="H22" s="759"/>
      <c r="I22" s="759"/>
      <c r="J22" s="261"/>
      <c r="K22" s="110"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5">
      <c r="A23" s="906"/>
      <c r="B23" s="907"/>
      <c r="C23" s="4" t="str">
        <f>template_label_gross_scope_2_location_based_ghg_emissions</f>
        <v>Gross Scope 2 location-based GHG Emissions</v>
      </c>
      <c r="D23" s="903"/>
      <c r="E23" s="904"/>
      <c r="F23" s="905"/>
      <c r="G23" s="758"/>
      <c r="H23" s="759"/>
      <c r="I23" s="759"/>
      <c r="J23" s="261"/>
      <c r="K23" s="110"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5">
      <c r="A24" s="906"/>
      <c r="B24" s="907"/>
      <c r="C24" s="4" t="str">
        <f>template_label_gross_scope_2_market_based_ghg_emissions &amp; " - " &amp; template_label_may_not_headline</f>
        <v>Gross scope 2 market-based GHG Emissions - May (optional)</v>
      </c>
      <c r="D24" s="771"/>
      <c r="E24" s="771"/>
      <c r="F24" s="772"/>
      <c r="G24" s="758"/>
      <c r="H24" s="759"/>
      <c r="I24" s="759"/>
      <c r="J24" s="261"/>
      <c r="K24" s="110" t="str">
        <f t="shared" si="0"/>
        <v>-</v>
      </c>
      <c r="L24" s="16" t="str">
        <f>IF(D24&lt;&gt;"",
    IF(AND(G24="", J24=""), template_label_ok,
       IF(AND(G24&lt;&gt;"", J24=""), template_label_missing_value, template_label_ok)
    ),
"")</f>
        <v/>
      </c>
    </row>
    <row r="25" spans="1:21" x14ac:dyDescent="0.35">
      <c r="A25" s="906"/>
      <c r="B25" s="907"/>
      <c r="C25" s="13" t="str">
        <f>template_label_total_scope_1_and_scope_2_ghg_emissions_location_based</f>
        <v>Total Scope 1 and Scope 2 GHG Emissions (location-based)</v>
      </c>
      <c r="D25" s="753" t="str">
        <f>IF(AND(D22="",D23=""),"-",SUM(D22,D23))</f>
        <v>-</v>
      </c>
      <c r="E25" s="753"/>
      <c r="F25" s="774"/>
      <c r="G25" s="752" t="str">
        <f>IF(AND(G22="",G23=""),"-",SUM(G22,G23))</f>
        <v>-</v>
      </c>
      <c r="H25" s="753"/>
      <c r="I25" s="753"/>
      <c r="J25" s="264" t="str">
        <f>IF(AND(J22="",J23=""),"-",SUM(J22,J23))</f>
        <v>-</v>
      </c>
      <c r="K25" s="110" t="str">
        <f t="shared" si="0"/>
        <v>-</v>
      </c>
    </row>
    <row r="26" spans="1:21" ht="15" thickBot="1" x14ac:dyDescent="0.4">
      <c r="A26" s="906"/>
      <c r="B26" s="907"/>
      <c r="C26" s="5" t="str">
        <f>template_label_total_scope_1_and_scope_2_ghg_emissions_market_based &amp; " - " &amp; template_label_may_not_headline</f>
        <v>Total Scope 1 and Scope 2 GHG emissions  (market-based) - May (optional)</v>
      </c>
      <c r="D26" s="760" t="str">
        <f>IF(OR(D22="",D24=""),"-",SUM(D22,D24))</f>
        <v>-</v>
      </c>
      <c r="E26" s="754"/>
      <c r="F26" s="761"/>
      <c r="G26" s="754" t="str">
        <f>IF(OR(G22="",G24=""),"-",SUM(G22,G24))</f>
        <v>-</v>
      </c>
      <c r="H26" s="754"/>
      <c r="I26" s="755"/>
      <c r="J26" s="265" t="str">
        <f>IF(OR(J22="",J24=""),"-",SUM(J22,J24))</f>
        <v>-</v>
      </c>
      <c r="K26" s="110" t="str">
        <f t="shared" si="0"/>
        <v>-</v>
      </c>
    </row>
    <row r="27" spans="1:21" x14ac:dyDescent="0.35">
      <c r="C27" s="775" t="s">
        <v>3748</v>
      </c>
      <c r="D27" s="756"/>
      <c r="E27" s="756"/>
      <c r="F27" s="756"/>
      <c r="G27" s="756">
        <v>54</v>
      </c>
      <c r="H27" s="756"/>
      <c r="I27" s="756"/>
      <c r="J27" s="756"/>
      <c r="K27" s="111"/>
    </row>
    <row r="28" spans="1:21" ht="15" thickBot="1" x14ac:dyDescent="0.4">
      <c r="C28" s="253" t="s">
        <v>1</v>
      </c>
      <c r="D28" s="589" t="s">
        <v>5650</v>
      </c>
      <c r="E28" s="589"/>
      <c r="F28" s="589"/>
      <c r="G28" s="795" t="s">
        <v>1</v>
      </c>
      <c r="H28" s="795"/>
      <c r="I28" s="795"/>
      <c r="J28" s="254" t="s">
        <v>1</v>
      </c>
      <c r="K28" s="112"/>
    </row>
    <row r="29" spans="1:21" ht="22.25" customHeight="1" x14ac:dyDescent="0.35">
      <c r="C29" s="856" t="str">
        <f>template_label_is_the_undertaking_disclosing_entity_specific_information_on_scope_3_emissions</f>
        <v>Is the undertaking disclosing entity-specific information on Scope 3 emissions (in tCO2e)?</v>
      </c>
      <c r="D29" s="857"/>
      <c r="E29" s="857"/>
      <c r="F29" s="858"/>
      <c r="G29" s="767" t="b">
        <v>0</v>
      </c>
      <c r="H29" s="768"/>
      <c r="I29" s="768"/>
      <c r="J29" s="768"/>
      <c r="K29" s="769"/>
    </row>
    <row r="30" spans="1:21" ht="14.5" customHeight="1" x14ac:dyDescent="0.35">
      <c r="C30" s="102" t="str">
        <f>template_label_1_purchased_goods_and_services</f>
        <v>1. Purchased Goods and Services</v>
      </c>
      <c r="D30" s="657"/>
      <c r="E30" s="658"/>
      <c r="F30" s="770"/>
      <c r="G30" s="757"/>
      <c r="H30" s="676"/>
      <c r="I30" s="676"/>
      <c r="J30" s="266"/>
      <c r="K30" s="293" t="str">
        <f>IF(OR(G30="", J30=""), "-", IFERROR(-(1 - (J30 / G30)), "-"))</f>
        <v>-</v>
      </c>
      <c r="L30" s="699" t="str" cm="1">
        <f t="array" ref="L30">IF(
   OR(
      SUMPRODUCT((G30:G44&lt;&gt;"")*(J30:J44="")) &gt; 0,
      SUMPRODUCT((J30:J44&lt;&gt;"")*(G30:G44="")) &gt; 0
   ),
   template_label_missing_value,
   IF(
      AND(G29=TRUE, COUNTA(D30:F44)=0),
      template_label_missing_value,
      IF(G29=FALSE, "", template_label_ok)
   )
)</f>
        <v/>
      </c>
      <c r="M30" s="908"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08"/>
      <c r="O30" s="908"/>
      <c r="P30" s="908"/>
      <c r="Q30" s="908"/>
      <c r="R30" s="908"/>
      <c r="S30" s="908"/>
      <c r="T30" s="908"/>
      <c r="U30" s="908"/>
    </row>
    <row r="31" spans="1:21" x14ac:dyDescent="0.35">
      <c r="C31" s="102" t="str">
        <f>template_label_2_capital_goods</f>
        <v>2. Capital Goods</v>
      </c>
      <c r="D31" s="657"/>
      <c r="E31" s="658"/>
      <c r="F31" s="770"/>
      <c r="G31" s="757"/>
      <c r="H31" s="676"/>
      <c r="I31" s="676"/>
      <c r="J31" s="266"/>
      <c r="K31" s="293" t="str">
        <f t="shared" ref="K31:K44" si="1">IF(OR(G31="", J31=""), "-", IFERROR(-(1 - (J31 / G31)), "-"))</f>
        <v>-</v>
      </c>
      <c r="L31" s="699"/>
      <c r="M31" s="908"/>
      <c r="N31" s="908"/>
      <c r="O31" s="908"/>
      <c r="P31" s="908"/>
      <c r="Q31" s="908"/>
      <c r="R31" s="908"/>
      <c r="S31" s="908"/>
      <c r="T31" s="908"/>
      <c r="U31" s="908"/>
    </row>
    <row r="32" spans="1:21" x14ac:dyDescent="0.35">
      <c r="C32" s="102" t="str">
        <f>template_label_3_fuel__and_energy_related_activities</f>
        <v>3. Fuel- and Energy-Related Activities (Not Included in Scope 1 or Scope 2)</v>
      </c>
      <c r="D32" s="657"/>
      <c r="E32" s="658"/>
      <c r="F32" s="770"/>
      <c r="G32" s="757"/>
      <c r="H32" s="676"/>
      <c r="I32" s="676"/>
      <c r="J32" s="266"/>
      <c r="K32" s="293" t="str">
        <f t="shared" si="1"/>
        <v>-</v>
      </c>
      <c r="L32" s="699"/>
      <c r="M32" s="908"/>
      <c r="N32" s="908"/>
      <c r="O32" s="908"/>
      <c r="P32" s="908"/>
      <c r="Q32" s="908"/>
      <c r="R32" s="908"/>
      <c r="S32" s="908"/>
      <c r="T32" s="908"/>
      <c r="U32" s="908"/>
    </row>
    <row r="33" spans="3:21" x14ac:dyDescent="0.35">
      <c r="C33" s="102" t="str">
        <f>template_label_4_upstream_transportation_and_distribution</f>
        <v>4. Upstream Transportation and Distribution</v>
      </c>
      <c r="D33" s="657"/>
      <c r="E33" s="658"/>
      <c r="F33" s="770"/>
      <c r="G33" s="757"/>
      <c r="H33" s="676"/>
      <c r="I33" s="676"/>
      <c r="J33" s="266"/>
      <c r="K33" s="293" t="str">
        <f t="shared" si="1"/>
        <v>-</v>
      </c>
      <c r="L33" s="699"/>
      <c r="M33" s="908"/>
      <c r="N33" s="908"/>
      <c r="O33" s="908"/>
      <c r="P33" s="908"/>
      <c r="Q33" s="908"/>
      <c r="R33" s="908"/>
      <c r="S33" s="908"/>
      <c r="T33" s="908"/>
      <c r="U33" s="908"/>
    </row>
    <row r="34" spans="3:21" x14ac:dyDescent="0.35">
      <c r="C34" s="102" t="str">
        <f>template_label_5_waste_generated_in_operations</f>
        <v>5. Waste Generated in Operations</v>
      </c>
      <c r="D34" s="657"/>
      <c r="E34" s="658"/>
      <c r="F34" s="770"/>
      <c r="G34" s="757"/>
      <c r="H34" s="676"/>
      <c r="I34" s="676"/>
      <c r="J34" s="266"/>
      <c r="K34" s="293" t="str">
        <f t="shared" si="1"/>
        <v>-</v>
      </c>
      <c r="L34" s="699"/>
      <c r="M34" s="908"/>
      <c r="N34" s="908"/>
      <c r="O34" s="908"/>
      <c r="P34" s="908"/>
      <c r="Q34" s="908"/>
      <c r="R34" s="908"/>
      <c r="S34" s="908"/>
      <c r="T34" s="908"/>
      <c r="U34" s="908"/>
    </row>
    <row r="35" spans="3:21" x14ac:dyDescent="0.35">
      <c r="C35" s="102" t="str">
        <f>template_label_6_business_travel</f>
        <v>6. Business Travel</v>
      </c>
      <c r="D35" s="657"/>
      <c r="E35" s="658"/>
      <c r="F35" s="770"/>
      <c r="G35" s="757"/>
      <c r="H35" s="676"/>
      <c r="I35" s="676"/>
      <c r="J35" s="266"/>
      <c r="K35" s="293" t="str">
        <f t="shared" si="1"/>
        <v>-</v>
      </c>
      <c r="L35" s="699"/>
      <c r="M35" s="908"/>
      <c r="N35" s="908"/>
      <c r="O35" s="908"/>
      <c r="P35" s="908"/>
      <c r="Q35" s="908"/>
      <c r="R35" s="908"/>
      <c r="S35" s="908"/>
      <c r="T35" s="908"/>
      <c r="U35" s="908"/>
    </row>
    <row r="36" spans="3:21" x14ac:dyDescent="0.35">
      <c r="C36" s="102" t="str">
        <f>template_label_7_employee_commuting</f>
        <v>7. Employee Commuting</v>
      </c>
      <c r="D36" s="657"/>
      <c r="E36" s="658"/>
      <c r="F36" s="770"/>
      <c r="G36" s="757"/>
      <c r="H36" s="676"/>
      <c r="I36" s="676"/>
      <c r="J36" s="266"/>
      <c r="K36" s="293" t="str">
        <f t="shared" si="1"/>
        <v>-</v>
      </c>
      <c r="L36" s="699"/>
      <c r="M36" s="908"/>
      <c r="N36" s="908"/>
      <c r="O36" s="908"/>
      <c r="P36" s="908"/>
      <c r="Q36" s="908"/>
      <c r="R36" s="908"/>
      <c r="S36" s="908"/>
      <c r="T36" s="908"/>
      <c r="U36" s="908"/>
    </row>
    <row r="37" spans="3:21" x14ac:dyDescent="0.35">
      <c r="C37" s="102" t="str">
        <f>template_label_8_upstream_leased_assets</f>
        <v>8. Upstream Leased Assets</v>
      </c>
      <c r="D37" s="657"/>
      <c r="E37" s="658"/>
      <c r="F37" s="770"/>
      <c r="G37" s="757"/>
      <c r="H37" s="676"/>
      <c r="I37" s="676"/>
      <c r="J37" s="266"/>
      <c r="K37" s="293" t="str">
        <f t="shared" si="1"/>
        <v>-</v>
      </c>
      <c r="L37" s="699"/>
      <c r="M37" s="908"/>
      <c r="N37" s="908"/>
      <c r="O37" s="908"/>
      <c r="P37" s="908"/>
      <c r="Q37" s="908"/>
      <c r="R37" s="908"/>
      <c r="S37" s="908"/>
      <c r="T37" s="908"/>
      <c r="U37" s="908"/>
    </row>
    <row r="38" spans="3:21" x14ac:dyDescent="0.35">
      <c r="C38" s="102" t="str">
        <f>template_label_9_downstream_transportation_and_distribution</f>
        <v>9. Downstream Transportation and Distribution</v>
      </c>
      <c r="D38" s="657"/>
      <c r="E38" s="658"/>
      <c r="F38" s="770"/>
      <c r="G38" s="757"/>
      <c r="H38" s="676"/>
      <c r="I38" s="676"/>
      <c r="J38" s="266"/>
      <c r="K38" s="293" t="str">
        <f t="shared" si="1"/>
        <v>-</v>
      </c>
      <c r="L38" s="699"/>
      <c r="M38" s="908"/>
      <c r="N38" s="908"/>
      <c r="O38" s="908"/>
      <c r="P38" s="908"/>
      <c r="Q38" s="908"/>
      <c r="R38" s="908"/>
      <c r="S38" s="908"/>
      <c r="T38" s="908"/>
      <c r="U38" s="908"/>
    </row>
    <row r="39" spans="3:21" x14ac:dyDescent="0.35">
      <c r="C39" s="102" t="str">
        <f>template_label_10_processing_of_sold_products</f>
        <v>10. Processing of Sold Products</v>
      </c>
      <c r="D39" s="657"/>
      <c r="E39" s="658"/>
      <c r="F39" s="770"/>
      <c r="G39" s="757"/>
      <c r="H39" s="676"/>
      <c r="I39" s="676"/>
      <c r="J39" s="266"/>
      <c r="K39" s="293" t="str">
        <f t="shared" si="1"/>
        <v>-</v>
      </c>
      <c r="L39" s="699"/>
      <c r="M39" s="908"/>
      <c r="N39" s="908"/>
      <c r="O39" s="908"/>
      <c r="P39" s="908"/>
      <c r="Q39" s="908"/>
      <c r="R39" s="908"/>
      <c r="S39" s="908"/>
      <c r="T39" s="908"/>
      <c r="U39" s="908"/>
    </row>
    <row r="40" spans="3:21" x14ac:dyDescent="0.35">
      <c r="C40" s="102" t="str">
        <f>template_label_11_use_of_sold_products</f>
        <v>11. Use of Sold Products</v>
      </c>
      <c r="D40" s="657"/>
      <c r="E40" s="658"/>
      <c r="F40" s="770"/>
      <c r="G40" s="757"/>
      <c r="H40" s="676"/>
      <c r="I40" s="676"/>
      <c r="J40" s="266"/>
      <c r="K40" s="293" t="str">
        <f t="shared" si="1"/>
        <v>-</v>
      </c>
      <c r="L40" s="699"/>
      <c r="M40" s="908"/>
      <c r="N40" s="908"/>
      <c r="O40" s="908"/>
      <c r="P40" s="908"/>
      <c r="Q40" s="908"/>
      <c r="R40" s="908"/>
      <c r="S40" s="908"/>
      <c r="T40" s="908"/>
      <c r="U40" s="908"/>
    </row>
    <row r="41" spans="3:21" x14ac:dyDescent="0.35">
      <c r="C41" s="102" t="str">
        <f>template_label_12_end_of_life_treatment_of_sold_products</f>
        <v>12. End-of-Life Treatment of Sold Products</v>
      </c>
      <c r="D41" s="657"/>
      <c r="E41" s="658"/>
      <c r="F41" s="770"/>
      <c r="G41" s="757"/>
      <c r="H41" s="676"/>
      <c r="I41" s="676"/>
      <c r="J41" s="266"/>
      <c r="K41" s="293" t="str">
        <f t="shared" si="1"/>
        <v>-</v>
      </c>
      <c r="L41" s="699"/>
      <c r="M41" s="908"/>
      <c r="N41" s="908"/>
      <c r="O41" s="908"/>
      <c r="P41" s="908"/>
      <c r="Q41" s="908"/>
      <c r="R41" s="908"/>
      <c r="S41" s="908"/>
      <c r="T41" s="908"/>
      <c r="U41" s="908"/>
    </row>
    <row r="42" spans="3:21" x14ac:dyDescent="0.35">
      <c r="C42" s="102" t="str">
        <f>template_label_13_downstream_leased_assets</f>
        <v>13. Downstream Leased Assets</v>
      </c>
      <c r="D42" s="657"/>
      <c r="E42" s="658"/>
      <c r="F42" s="770"/>
      <c r="G42" s="757"/>
      <c r="H42" s="676"/>
      <c r="I42" s="676"/>
      <c r="J42" s="266"/>
      <c r="K42" s="293" t="str">
        <f t="shared" si="1"/>
        <v>-</v>
      </c>
      <c r="L42" s="699"/>
      <c r="M42" s="908"/>
      <c r="N42" s="908"/>
      <c r="O42" s="908"/>
      <c r="P42" s="908"/>
      <c r="Q42" s="908"/>
      <c r="R42" s="908"/>
      <c r="S42" s="908"/>
      <c r="T42" s="908"/>
      <c r="U42" s="908"/>
    </row>
    <row r="43" spans="3:21" x14ac:dyDescent="0.35">
      <c r="C43" s="102" t="str">
        <f>template_label_14_franchises</f>
        <v>14. Franchises</v>
      </c>
      <c r="D43" s="657"/>
      <c r="E43" s="658"/>
      <c r="F43" s="770"/>
      <c r="G43" s="757"/>
      <c r="H43" s="676"/>
      <c r="I43" s="676"/>
      <c r="J43" s="266"/>
      <c r="K43" s="293" t="str">
        <f t="shared" si="1"/>
        <v>-</v>
      </c>
      <c r="L43" s="699"/>
      <c r="M43" s="908"/>
      <c r="N43" s="908"/>
      <c r="O43" s="908"/>
      <c r="P43" s="908"/>
      <c r="Q43" s="908"/>
      <c r="R43" s="908"/>
      <c r="S43" s="908"/>
      <c r="T43" s="908"/>
      <c r="U43" s="908"/>
    </row>
    <row r="44" spans="3:21" x14ac:dyDescent="0.35">
      <c r="C44" s="102" t="str">
        <f>template_label_15_investments</f>
        <v>15. Investments</v>
      </c>
      <c r="D44" s="657"/>
      <c r="E44" s="658"/>
      <c r="F44" s="770"/>
      <c r="G44" s="757"/>
      <c r="H44" s="676"/>
      <c r="I44" s="676"/>
      <c r="J44" s="266"/>
      <c r="K44" s="293" t="str">
        <f t="shared" si="1"/>
        <v>-</v>
      </c>
      <c r="L44" s="699"/>
      <c r="M44" s="908"/>
      <c r="N44" s="908"/>
      <c r="O44" s="908"/>
      <c r="P44" s="908"/>
      <c r="Q44" s="908"/>
      <c r="R44" s="908"/>
      <c r="S44" s="908"/>
      <c r="T44" s="908"/>
      <c r="U44" s="908"/>
    </row>
    <row r="45" spans="3:21" ht="15" thickBot="1" x14ac:dyDescent="0.4">
      <c r="C45" s="113" t="str">
        <f>template_label_total_scope_3_ghg_emissions</f>
        <v>Total Scope 3 GHG  emissions</v>
      </c>
      <c r="D45" s="683" t="str">
        <f>IF(AND(G29=FALSE, COUNTA(D30:F44)=0), "-", IF(G29=TRUE, IF(SUM(D30:F44)=0, "-", SUM(D30:F44)), "-"))</f>
        <v>-</v>
      </c>
      <c r="E45" s="683"/>
      <c r="F45" s="773"/>
      <c r="G45" s="922" t="str">
        <f>IF(AND(G29=FALSE, COUNTA(G30:I44)=0), "-", IF(G29=TRUE, IF(SUM(G30:I44)=0, "-", SUM(G30:I44)), "-"))</f>
        <v>-</v>
      </c>
      <c r="H45" s="683"/>
      <c r="I45" s="683"/>
      <c r="J45" s="267" t="str">
        <f>IF(AND(G29=FALSE, COUNTA(J30:J44)=0), "-", IF(G29=TRUE, IF(SUM(J30:J44)=0, "-", SUM(J30:J44)), "-"))</f>
        <v>-</v>
      </c>
      <c r="K45" s="230" t="str">
        <f t="shared" ref="K45:K47" si="2">IF(AND(G45="", J45=""), "-", IFERROR(-(1 - (J45 / G45)), "-"))</f>
        <v>-</v>
      </c>
      <c r="L45" s="16"/>
      <c r="M45" s="908"/>
      <c r="N45" s="908"/>
      <c r="O45" s="908"/>
      <c r="P45" s="908"/>
      <c r="Q45" s="908"/>
      <c r="R45" s="908"/>
      <c r="S45" s="908"/>
      <c r="T45" s="908"/>
      <c r="U45" s="908"/>
    </row>
    <row r="46" spans="3:21" x14ac:dyDescent="0.35">
      <c r="C46" s="13" t="str">
        <f>template_label_total_scope_1_scope_2_and_scope_3_ghg_emissions_location_based</f>
        <v>Total Scope 1 Scope 2 and Scope 3 GHG Emissions (location-based)</v>
      </c>
      <c r="D46" s="753" t="str">
        <f>IF(G29=FALSE, "-", IF(AND(D22="", D23="", D45=""), "-", IF(SUM(D22, D23, D45)=0, "-", SUM(D22, D23, D45))))</f>
        <v>-</v>
      </c>
      <c r="E46" s="753"/>
      <c r="F46" s="774"/>
      <c r="G46" s="794" t="str">
        <f>IF(G29=FALSE, "-", IF(AND(G22="", G23="", G45=""), "-", IF(SUM(G22, G23, G45)=0, "-", SUM(G22, G23, G45))))</f>
        <v>-</v>
      </c>
      <c r="H46" s="753"/>
      <c r="I46" s="753"/>
      <c r="J46" s="263" t="str">
        <f>IF(G29=FALSE, "-", IF(AND(J22="", J23="", J45=""), "-", IF(SUM(J22, J23, J45)=0, "-", SUM(J22, J23, J45))))</f>
        <v>-</v>
      </c>
      <c r="K46" s="231" t="str">
        <f t="shared" si="2"/>
        <v>-</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760" t="str">
        <f>IF(G29=FALSE,"-",IF(OR(D22="",D24="",D45=""),"-",SUM(D22,D24,D45)))</f>
        <v>-</v>
      </c>
      <c r="E47" s="754"/>
      <c r="F47" s="761"/>
      <c r="G47" s="762" t="str">
        <f>IF(G29=FALSE, "-", IF(OR(G22="", G24="", G45=""), "-", IF(SUM(G22, G24, G45)=0, "-", SUM(G22, G24, G45))))</f>
        <v>-</v>
      </c>
      <c r="H47" s="754"/>
      <c r="I47" s="755"/>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78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87"/>
      <c r="E49" s="787"/>
      <c r="F49" s="787"/>
      <c r="G49" s="787"/>
      <c r="H49" s="787"/>
      <c r="I49" s="787"/>
      <c r="J49" s="787"/>
      <c r="K49" s="788"/>
      <c r="L49" s="8"/>
    </row>
    <row r="50" spans="1:12" x14ac:dyDescent="0.35">
      <c r="C50" s="556" t="s">
        <v>3749</v>
      </c>
      <c r="D50" s="556"/>
      <c r="E50" s="556"/>
      <c r="F50" s="556"/>
      <c r="G50" s="556"/>
      <c r="H50" s="556"/>
      <c r="I50" s="556"/>
      <c r="J50" s="556"/>
      <c r="K50" s="722"/>
    </row>
    <row r="51" spans="1:12" x14ac:dyDescent="0.35">
      <c r="C51" s="744">
        <v>159</v>
      </c>
      <c r="D51" s="744"/>
      <c r="E51" s="744"/>
      <c r="F51" s="744"/>
      <c r="G51" s="744"/>
      <c r="H51" s="744"/>
      <c r="I51" s="744"/>
      <c r="J51" s="744"/>
      <c r="K51" s="744"/>
      <c r="L51" s="8"/>
    </row>
    <row r="52" spans="1:12" ht="15" thickBot="1" x14ac:dyDescent="0.4">
      <c r="C52" s="785"/>
      <c r="D52" s="785"/>
      <c r="E52" s="785"/>
      <c r="F52" s="785"/>
      <c r="G52" s="785"/>
      <c r="H52" s="785"/>
      <c r="I52" s="785"/>
      <c r="J52" s="785"/>
      <c r="K52" s="786"/>
      <c r="L52" s="105" t="str">
        <f>IF(AND(J19=TRUE, C52&lt;&gt;""), template_label_ok, IF(AND(J19=TRUE, C52=""), template_label_missing_value, ""))</f>
        <v/>
      </c>
    </row>
    <row r="54" spans="1:12" ht="15" thickBot="1" x14ac:dyDescent="0.4">
      <c r="C54" s="9"/>
      <c r="D54" s="9"/>
      <c r="E54" s="9"/>
      <c r="F54" s="9"/>
      <c r="G54" s="9"/>
      <c r="H54" s="9"/>
      <c r="I54" s="9"/>
      <c r="J54" s="9"/>
      <c r="K54" s="9"/>
    </row>
    <row r="55" spans="1:12" x14ac:dyDescent="0.35">
      <c r="C55" s="78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87"/>
      <c r="E55" s="787"/>
      <c r="F55" s="787"/>
      <c r="G55" s="787"/>
      <c r="H55" s="787"/>
      <c r="I55" s="787"/>
      <c r="J55" s="787"/>
      <c r="K55" s="869"/>
    </row>
    <row r="56" spans="1:12" ht="38.4" customHeight="1" x14ac:dyDescent="0.35">
      <c r="A56" s="462">
        <v>55</v>
      </c>
      <c r="B56" s="465" t="s">
        <v>5651</v>
      </c>
      <c r="C56" s="102" t="str">
        <f>template_label_is_the_undertaking_operating_in_high_impact_sectors</f>
        <v>Is the undertaking operating in high impact sectors?</v>
      </c>
      <c r="D56" s="80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802"/>
      <c r="F56" s="802"/>
      <c r="G56" s="802"/>
      <c r="H56" s="802"/>
      <c r="I56" s="802"/>
      <c r="J56" s="802"/>
      <c r="K56" s="803"/>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780"/>
      <c r="E57" s="781"/>
      <c r="F57" s="781"/>
      <c r="G57" s="781"/>
      <c r="H57" s="781"/>
      <c r="I57" s="781"/>
      <c r="J57" s="781"/>
      <c r="K57" s="782"/>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83"/>
      <c r="E58" s="783"/>
      <c r="F58" s="783"/>
      <c r="G58" s="783"/>
      <c r="H58" s="783"/>
      <c r="I58" s="783"/>
      <c r="J58" s="783"/>
      <c r="K58" s="784"/>
      <c r="L58" s="16" t="str">
        <f>IF(AND(D57="A transition plan has already been adopted", DescriptionOfATransitionPlanForClimateChangeMitigationIncludingAnExplanationOfHowItIsContributingToReduceGhgEmissions&lt;&gt;""), template_label_ok, "")</f>
        <v/>
      </c>
    </row>
    <row r="59" spans="1:12" x14ac:dyDescent="0.35">
      <c r="A59" s="909">
        <v>56</v>
      </c>
      <c r="B59" s="870" t="s">
        <v>5651</v>
      </c>
      <c r="C59" s="763" t="str">
        <f>template_label_date_of_foreseen_adoption_of_transition_plan_for_undertaking_not_having_adopted_transition_plan_yet</f>
        <v>Date of foreseen adoption of transition plan for undertaking not having adopted transition plan yet</v>
      </c>
      <c r="D59" s="916" t="str">
        <f>template_label_year</f>
        <v>Year</v>
      </c>
      <c r="E59" s="917"/>
      <c r="F59" s="917"/>
      <c r="G59" s="917"/>
      <c r="H59" s="918"/>
      <c r="I59" s="919"/>
      <c r="J59" s="920"/>
      <c r="K59" s="921"/>
      <c r="L59" s="893"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5">
      <c r="A60" s="910"/>
      <c r="B60" s="912"/>
      <c r="C60" s="914"/>
      <c r="D60" s="916" t="str">
        <f>template_label_month</f>
        <v>Month</v>
      </c>
      <c r="E60" s="917"/>
      <c r="F60" s="917"/>
      <c r="G60" s="917"/>
      <c r="H60" s="918"/>
      <c r="I60" s="919"/>
      <c r="J60" s="920"/>
      <c r="K60" s="921"/>
      <c r="L60" s="893"/>
    </row>
    <row r="61" spans="1:12" x14ac:dyDescent="0.35">
      <c r="A61" s="910"/>
      <c r="B61" s="912"/>
      <c r="C61" s="914"/>
      <c r="D61" s="916" t="str">
        <f>template_label_day</f>
        <v>Day</v>
      </c>
      <c r="E61" s="917"/>
      <c r="F61" s="917"/>
      <c r="G61" s="917"/>
      <c r="H61" s="918"/>
      <c r="I61" s="919"/>
      <c r="J61" s="920"/>
      <c r="K61" s="921"/>
      <c r="L61" s="893"/>
    </row>
    <row r="62" spans="1:12" ht="15" thickBot="1" x14ac:dyDescent="0.4">
      <c r="A62" s="911"/>
      <c r="B62" s="913"/>
      <c r="C62" s="915"/>
      <c r="D62" s="799" t="str">
        <f>IF(OR(ISBLANK(I59), ISBLANK(I60), ISBLANK(I61)), "-", I59 &amp; "-" &amp; TEXT(I60, "00") &amp; "-" &amp; TEXT(I61, "00"))</f>
        <v>-</v>
      </c>
      <c r="E62" s="799"/>
      <c r="F62" s="799"/>
      <c r="G62" s="799"/>
      <c r="H62" s="799"/>
      <c r="I62" s="799"/>
      <c r="J62" s="799"/>
      <c r="K62" s="800"/>
      <c r="L62" s="382"/>
    </row>
    <row r="63" spans="1:12" ht="15" thickBot="1" x14ac:dyDescent="0.4"/>
    <row r="64" spans="1:12" ht="14.9" customHeight="1" x14ac:dyDescent="0.35">
      <c r="C64" s="55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59"/>
      <c r="E64" s="559"/>
      <c r="F64" s="559"/>
      <c r="G64" s="559"/>
      <c r="H64" s="559"/>
      <c r="I64" s="559"/>
      <c r="J64" s="559"/>
      <c r="K64" s="868"/>
    </row>
    <row r="65" spans="3:12" ht="14.9" customHeight="1" x14ac:dyDescent="0.35">
      <c r="C65" s="866">
        <v>31</v>
      </c>
      <c r="D65" s="866"/>
      <c r="E65" s="866"/>
      <c r="F65" s="866"/>
      <c r="G65" s="866"/>
      <c r="H65" s="866"/>
      <c r="I65" s="866"/>
      <c r="J65" s="866"/>
      <c r="K65" s="867"/>
    </row>
    <row r="66" spans="3:12" x14ac:dyDescent="0.35">
      <c r="C66" s="529" t="str">
        <f>template_label_scope_1_and_scope_2_ghg_emissions_intensity_location_based</f>
        <v>Scope 1 and Scope 2 GHG Emissions intensity (location-based)</v>
      </c>
      <c r="D66" s="530"/>
      <c r="E66" s="530"/>
      <c r="F66" s="530"/>
      <c r="G66" s="864" t="str">
        <f>IF(G29=TRUE,
   "-",
   IFERROR(
      IF(OR(D25="", Turnover=""), "-", D25/Turnover),
      "-"
   )
)</f>
        <v>-</v>
      </c>
      <c r="H66" s="864"/>
      <c r="I66" s="864"/>
      <c r="J66" s="864"/>
      <c r="K66" s="865"/>
    </row>
    <row r="67" spans="3:12" x14ac:dyDescent="0.35">
      <c r="C67" s="763" t="str">
        <f>template_label_scope_1_and_scope_2_ghg_emissions_intensity_market_based &amp; " - " &amp; template_label_may_not_headline</f>
        <v>Scope 1 and Scope 2 GHG Emissions intensity (market-based) - May (optional)</v>
      </c>
      <c r="D67" s="764"/>
      <c r="E67" s="764"/>
      <c r="F67" s="764"/>
      <c r="G67" s="765" t="str">
        <f>IF(G29=TRUE,
   "-",
   IFERROR(
      IF(OR(D26="", Turnover=""), "-", D26/Turnover),
      "-"
   )
)</f>
        <v>-</v>
      </c>
      <c r="H67" s="765"/>
      <c r="I67" s="765"/>
      <c r="J67" s="765"/>
      <c r="K67" s="766"/>
    </row>
    <row r="68" spans="3:12" x14ac:dyDescent="0.35">
      <c r="C68" s="529" t="str">
        <f>template_label_total_scope_1_scope_2_and_scope_3_ghg_emissions_intensity_location_based</f>
        <v>Total Scope 1 Scope 2 and Scope 3 GHG Emissions intensity (location-based)</v>
      </c>
      <c r="D68" s="530"/>
      <c r="E68" s="530"/>
      <c r="F68" s="862"/>
      <c r="G68" s="789" t="str">
        <f>IF(G29=FALSE,
   "-",
   IFERROR(
      IF(OR(D46="", Turnover=""), "-", D46/Turnover),
      "-"
   )
)</f>
        <v>-</v>
      </c>
      <c r="H68" s="790"/>
      <c r="I68" s="790"/>
      <c r="J68" s="790"/>
      <c r="K68" s="791"/>
    </row>
    <row r="69" spans="3:12" ht="15" thickBot="1" x14ac:dyDescent="0.4">
      <c r="C69" s="521" t="str">
        <f>template_label_total_scope_1_scope_2_and_scope_3_ghg_emissions_intensity_market_based &amp; " - " &amp; template_label_may_not_headline</f>
        <v>Total Scope 1 Scope 2 and Scope 3 GHG Emissions intensity (market-based) - May (optional)</v>
      </c>
      <c r="D69" s="522"/>
      <c r="E69" s="522"/>
      <c r="F69" s="863"/>
      <c r="G69" s="808" t="str">
        <f>IF(G29=FALSE,
   "-",
   IFERROR(
      IF(OR(D47="", Turnover=""), "-", D47/Turnover),
      "-"
   )
)</f>
        <v>-</v>
      </c>
      <c r="H69" s="809"/>
      <c r="I69" s="809"/>
      <c r="J69" s="809"/>
      <c r="K69" s="810"/>
      <c r="L69" s="8"/>
    </row>
    <row r="70" spans="3:12" ht="15" thickBot="1" x14ac:dyDescent="0.4"/>
    <row r="71" spans="3:12" x14ac:dyDescent="0.35">
      <c r="C71" s="663"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64"/>
      <c r="E71" s="664"/>
      <c r="F71" s="664"/>
      <c r="G71" s="664"/>
      <c r="H71" s="664"/>
      <c r="I71" s="664"/>
      <c r="J71" s="664"/>
      <c r="K71" s="665"/>
    </row>
    <row r="72" spans="3:12" x14ac:dyDescent="0.35">
      <c r="C72" s="666">
        <v>32</v>
      </c>
      <c r="D72" s="667"/>
      <c r="E72" s="667"/>
      <c r="F72" s="667"/>
      <c r="G72" s="667"/>
      <c r="H72" s="667"/>
      <c r="I72" s="667"/>
      <c r="J72" s="667"/>
      <c r="K72" s="668"/>
    </row>
    <row r="73" spans="3:12" x14ac:dyDescent="0.35">
      <c r="C73" s="660" t="s">
        <v>5652</v>
      </c>
      <c r="D73" s="661"/>
      <c r="E73" s="661"/>
      <c r="F73" s="661"/>
      <c r="G73" s="661"/>
      <c r="H73" s="661"/>
      <c r="I73" s="661"/>
      <c r="J73" s="661"/>
      <c r="K73" s="662"/>
    </row>
    <row r="74" spans="3:12" ht="30" customHeight="1" x14ac:dyDescent="0.35">
      <c r="C74" s="54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3"/>
      <c r="E74" s="813"/>
      <c r="F74" s="549"/>
      <c r="G74" s="804" t="b">
        <v>0</v>
      </c>
      <c r="H74" s="805"/>
      <c r="I74" s="805"/>
      <c r="J74" s="805"/>
      <c r="K74" s="806"/>
      <c r="L74" s="16"/>
    </row>
    <row r="75" spans="3:12" x14ac:dyDescent="0.35">
      <c r="C75" s="529" t="str">
        <f>template_label_is_this_disclosure_already_publicly_available</f>
        <v>Is this disclosure already publicly available?</v>
      </c>
      <c r="D75" s="530"/>
      <c r="E75" s="530"/>
      <c r="F75" s="530"/>
      <c r="G75" s="778" t="b">
        <v>0</v>
      </c>
      <c r="H75" s="778"/>
      <c r="I75" s="778"/>
      <c r="J75" s="778"/>
      <c r="K75" s="779"/>
      <c r="L75" s="16" t="str" cm="1">
        <f t="array" ref="L75">IF(AND(G75=TRUE, D80:K119=""),
    template_label_ok,
    IF(AND(OR(D80:K119&lt;&gt;""), G75=TRUE),
       template_label_value_inconsistency,
       ""
    )
)</f>
        <v/>
      </c>
    </row>
    <row r="76" spans="3:12" x14ac:dyDescent="0.35">
      <c r="C76" s="529" t="str">
        <f>template_label_please_provide_the_relevant_url_link_or_hyperlink_of_where_this_information_is_reported</f>
        <v>Please provide the relevant URL link or hyperlink of where this information is reported</v>
      </c>
      <c r="D76" s="530"/>
      <c r="E76" s="530"/>
      <c r="F76" s="530"/>
      <c r="G76" s="811"/>
      <c r="H76" s="674"/>
      <c r="I76" s="674"/>
      <c r="J76" s="674"/>
      <c r="K76" s="812"/>
      <c r="L76" s="16" t="str">
        <f>IF(G75=TRUE,
   IF(G76="",
      template_label_missing_value,
      IF(OR(LEFT(G76,7)="http://", LEFT(G76,8)="https://", LEFT(G76,4)="www."),
         template_label_ok,
         template_label_invalid_url
      )
   ),
"")</f>
        <v/>
      </c>
    </row>
    <row r="77" spans="3:12" x14ac:dyDescent="0.35">
      <c r="C77" s="796" t="str">
        <f>template_label_please_select_the_unit_used_for_reporting_the_amount</f>
        <v>Please select the unit used for reporting the amount (i.e. either kg or tonne)</v>
      </c>
      <c r="D77" s="797"/>
      <c r="E77" s="797"/>
      <c r="F77" s="797"/>
      <c r="G77" s="797"/>
      <c r="H77" s="797"/>
      <c r="I77" s="797"/>
      <c r="J77" s="797"/>
      <c r="K77" s="798"/>
    </row>
    <row r="78" spans="3:12" x14ac:dyDescent="0.35">
      <c r="C78" s="734"/>
      <c r="D78" s="735"/>
      <c r="E78" s="735"/>
      <c r="F78" s="735"/>
      <c r="G78" s="735"/>
      <c r="H78" s="735"/>
      <c r="I78" s="735"/>
      <c r="J78" s="735"/>
      <c r="K78" s="736"/>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
      </c>
    </row>
    <row r="79" spans="3:12" x14ac:dyDescent="0.35">
      <c r="C79" s="118" t="str">
        <f>template_label_row_id</f>
        <v>Row ID</v>
      </c>
      <c r="D79" s="777" t="str">
        <f>template_label_pollutant</f>
        <v>Pollutant</v>
      </c>
      <c r="E79" s="777"/>
      <c r="F79" s="777"/>
      <c r="G79" s="777" t="str">
        <f>template_label_emission_to_air</f>
        <v>Emission to air</v>
      </c>
      <c r="H79" s="777"/>
      <c r="I79" s="777"/>
      <c r="J79" s="6" t="str">
        <f>template_label_emission_to_water</f>
        <v>Emission to water</v>
      </c>
      <c r="K79" s="108" t="str">
        <f>template_label_emission_to_soil</f>
        <v>Emission to soil</v>
      </c>
    </row>
    <row r="80" spans="3:12" x14ac:dyDescent="0.35">
      <c r="C80" s="232">
        <v>1</v>
      </c>
      <c r="D80" s="674"/>
      <c r="E80" s="674"/>
      <c r="F80" s="674"/>
      <c r="G80" s="657"/>
      <c r="H80" s="658"/>
      <c r="I80" s="659"/>
      <c r="J80" s="266"/>
      <c r="K80" s="268"/>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3" x14ac:dyDescent="0.35">
      <c r="C81" s="232">
        <v>2</v>
      </c>
      <c r="D81" s="674"/>
      <c r="E81" s="674"/>
      <c r="F81" s="674"/>
      <c r="G81" s="657"/>
      <c r="H81" s="658"/>
      <c r="I81" s="659"/>
      <c r="J81" s="266"/>
      <c r="K81" s="268"/>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
      </c>
    </row>
    <row r="82" spans="3:13" ht="15" thickBot="1" x14ac:dyDescent="0.4">
      <c r="C82" s="234">
        <v>3</v>
      </c>
      <c r="D82" s="902"/>
      <c r="E82" s="902"/>
      <c r="F82" s="902"/>
      <c r="G82" s="898"/>
      <c r="H82" s="899"/>
      <c r="I82" s="900"/>
      <c r="J82" s="269"/>
      <c r="K82" s="270"/>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07"/>
      <c r="E83" s="807"/>
      <c r="F83" s="807"/>
      <c r="G83" s="901"/>
      <c r="H83" s="901"/>
      <c r="I83" s="901"/>
      <c r="J83" s="271"/>
      <c r="K83" s="272"/>
      <c r="L83" s="16" t="str">
        <f t="shared" si="3"/>
        <v/>
      </c>
    </row>
    <row r="84" spans="3:13" hidden="1" outlineLevel="1" x14ac:dyDescent="0.35">
      <c r="C84" s="232">
        <v>5</v>
      </c>
      <c r="D84" s="674"/>
      <c r="E84" s="674"/>
      <c r="F84" s="674"/>
      <c r="G84" s="676"/>
      <c r="H84" s="676"/>
      <c r="I84" s="676"/>
      <c r="J84" s="266"/>
      <c r="K84" s="268"/>
      <c r="L84" s="16" t="str">
        <f t="shared" si="3"/>
        <v/>
      </c>
    </row>
    <row r="85" spans="3:13" hidden="1" outlineLevel="1" x14ac:dyDescent="0.35">
      <c r="C85" s="232">
        <v>6</v>
      </c>
      <c r="D85" s="674"/>
      <c r="E85" s="674"/>
      <c r="F85" s="674"/>
      <c r="G85" s="676"/>
      <c r="H85" s="676"/>
      <c r="I85" s="676"/>
      <c r="J85" s="266"/>
      <c r="K85" s="268"/>
      <c r="L85" s="16" t="str">
        <f t="shared" si="3"/>
        <v/>
      </c>
    </row>
    <row r="86" spans="3:13" hidden="1" outlineLevel="1" x14ac:dyDescent="0.35">
      <c r="C86" s="232">
        <v>7</v>
      </c>
      <c r="D86" s="674"/>
      <c r="E86" s="674"/>
      <c r="F86" s="674"/>
      <c r="G86" s="676"/>
      <c r="H86" s="676"/>
      <c r="I86" s="676"/>
      <c r="J86" s="266"/>
      <c r="K86" s="268"/>
      <c r="L86" s="16" t="str">
        <f t="shared" si="3"/>
        <v/>
      </c>
    </row>
    <row r="87" spans="3:13" hidden="1" outlineLevel="1" x14ac:dyDescent="0.35">
      <c r="C87" s="232">
        <v>8</v>
      </c>
      <c r="D87" s="674"/>
      <c r="E87" s="674"/>
      <c r="F87" s="674"/>
      <c r="G87" s="676"/>
      <c r="H87" s="676"/>
      <c r="I87" s="676"/>
      <c r="J87" s="266"/>
      <c r="K87" s="268"/>
      <c r="L87" s="16" t="str">
        <f t="shared" si="3"/>
        <v/>
      </c>
    </row>
    <row r="88" spans="3:13" hidden="1" outlineLevel="1" x14ac:dyDescent="0.35">
      <c r="C88" s="232">
        <v>9</v>
      </c>
      <c r="D88" s="674"/>
      <c r="E88" s="674"/>
      <c r="F88" s="674"/>
      <c r="G88" s="676"/>
      <c r="H88" s="676"/>
      <c r="I88" s="676"/>
      <c r="J88" s="266"/>
      <c r="K88" s="268"/>
      <c r="L88" s="16" t="str">
        <f t="shared" si="3"/>
        <v/>
      </c>
    </row>
    <row r="89" spans="3:13" hidden="1" outlineLevel="1" x14ac:dyDescent="0.35">
      <c r="C89" s="232">
        <v>10</v>
      </c>
      <c r="D89" s="674"/>
      <c r="E89" s="674"/>
      <c r="F89" s="674"/>
      <c r="G89" s="676"/>
      <c r="H89" s="676"/>
      <c r="I89" s="676"/>
      <c r="J89" s="266"/>
      <c r="K89" s="268"/>
      <c r="L89" s="16" t="str">
        <f t="shared" si="3"/>
        <v/>
      </c>
    </row>
    <row r="90" spans="3:13" hidden="1" outlineLevel="1" x14ac:dyDescent="0.35">
      <c r="C90" s="232">
        <v>11</v>
      </c>
      <c r="D90" s="674"/>
      <c r="E90" s="674"/>
      <c r="F90" s="674"/>
      <c r="G90" s="676"/>
      <c r="H90" s="676"/>
      <c r="I90" s="676"/>
      <c r="J90" s="266"/>
      <c r="K90" s="268"/>
      <c r="L90" s="16" t="str">
        <f t="shared" si="3"/>
        <v/>
      </c>
    </row>
    <row r="91" spans="3:13" hidden="1" outlineLevel="1" x14ac:dyDescent="0.35">
      <c r="C91" s="232">
        <v>12</v>
      </c>
      <c r="D91" s="674"/>
      <c r="E91" s="674"/>
      <c r="F91" s="674"/>
      <c r="G91" s="676"/>
      <c r="H91" s="676"/>
      <c r="I91" s="676"/>
      <c r="J91" s="266"/>
      <c r="K91" s="268"/>
      <c r="L91" s="16" t="str">
        <f t="shared" si="3"/>
        <v/>
      </c>
    </row>
    <row r="92" spans="3:13" hidden="1" outlineLevel="1" x14ac:dyDescent="0.35">
      <c r="C92" s="232">
        <v>13</v>
      </c>
      <c r="D92" s="674"/>
      <c r="E92" s="674"/>
      <c r="F92" s="674"/>
      <c r="G92" s="676"/>
      <c r="H92" s="676"/>
      <c r="I92" s="676"/>
      <c r="J92" s="266"/>
      <c r="K92" s="268"/>
      <c r="L92" s="16" t="str">
        <f t="shared" si="3"/>
        <v/>
      </c>
    </row>
    <row r="93" spans="3:13" hidden="1" outlineLevel="1" x14ac:dyDescent="0.35">
      <c r="C93" s="232">
        <v>14</v>
      </c>
      <c r="D93" s="674"/>
      <c r="E93" s="674"/>
      <c r="F93" s="674"/>
      <c r="G93" s="676"/>
      <c r="H93" s="676"/>
      <c r="I93" s="676"/>
      <c r="J93" s="266"/>
      <c r="K93" s="268"/>
      <c r="L93" s="16" t="str">
        <f t="shared" si="3"/>
        <v/>
      </c>
    </row>
    <row r="94" spans="3:13" hidden="1" outlineLevel="1" x14ac:dyDescent="0.35">
      <c r="C94" s="232">
        <v>15</v>
      </c>
      <c r="D94" s="674"/>
      <c r="E94" s="674"/>
      <c r="F94" s="674"/>
      <c r="G94" s="676"/>
      <c r="H94" s="676"/>
      <c r="I94" s="676"/>
      <c r="J94" s="266"/>
      <c r="K94" s="268"/>
      <c r="L94" s="16" t="str">
        <f t="shared" si="3"/>
        <v/>
      </c>
    </row>
    <row r="95" spans="3:13" hidden="1" outlineLevel="1" x14ac:dyDescent="0.35">
      <c r="C95" s="232">
        <v>16</v>
      </c>
      <c r="D95" s="674"/>
      <c r="E95" s="674"/>
      <c r="F95" s="674"/>
      <c r="G95" s="676"/>
      <c r="H95" s="676"/>
      <c r="I95" s="676"/>
      <c r="J95" s="266"/>
      <c r="K95" s="268"/>
      <c r="L95" s="16" t="str">
        <f t="shared" si="3"/>
        <v/>
      </c>
    </row>
    <row r="96" spans="3:13" hidden="1" outlineLevel="1" x14ac:dyDescent="0.35">
      <c r="C96" s="232">
        <v>17</v>
      </c>
      <c r="D96" s="674"/>
      <c r="E96" s="674"/>
      <c r="F96" s="674"/>
      <c r="G96" s="676"/>
      <c r="H96" s="676"/>
      <c r="I96" s="676"/>
      <c r="J96" s="266"/>
      <c r="K96" s="268"/>
      <c r="L96" s="16" t="str">
        <f t="shared" si="3"/>
        <v/>
      </c>
    </row>
    <row r="97" spans="3:13" hidden="1" outlineLevel="1" x14ac:dyDescent="0.35">
      <c r="C97" s="232">
        <v>18</v>
      </c>
      <c r="D97" s="674"/>
      <c r="E97" s="674"/>
      <c r="F97" s="674"/>
      <c r="G97" s="676"/>
      <c r="H97" s="676"/>
      <c r="I97" s="676"/>
      <c r="J97" s="266"/>
      <c r="K97" s="268"/>
      <c r="L97" s="16" t="str">
        <f t="shared" si="3"/>
        <v/>
      </c>
    </row>
    <row r="98" spans="3:13" hidden="1" outlineLevel="1" x14ac:dyDescent="0.35">
      <c r="C98" s="232">
        <v>19</v>
      </c>
      <c r="D98" s="674"/>
      <c r="E98" s="674"/>
      <c r="F98" s="674"/>
      <c r="G98" s="676"/>
      <c r="H98" s="676"/>
      <c r="I98" s="676"/>
      <c r="J98" s="266"/>
      <c r="K98" s="268"/>
      <c r="L98" s="16" t="str">
        <f t="shared" si="3"/>
        <v/>
      </c>
    </row>
    <row r="99" spans="3:13" hidden="1" outlineLevel="1" x14ac:dyDescent="0.35">
      <c r="C99" s="232">
        <v>20</v>
      </c>
      <c r="D99" s="674"/>
      <c r="E99" s="674"/>
      <c r="F99" s="674"/>
      <c r="G99" s="676"/>
      <c r="H99" s="676"/>
      <c r="I99" s="676"/>
      <c r="J99" s="266"/>
      <c r="K99" s="268"/>
      <c r="L99" s="16" t="str">
        <f t="shared" si="3"/>
        <v/>
      </c>
    </row>
    <row r="100" spans="3:13" hidden="1" outlineLevel="1" x14ac:dyDescent="0.35">
      <c r="C100" s="232">
        <v>21</v>
      </c>
      <c r="D100" s="674"/>
      <c r="E100" s="674"/>
      <c r="F100" s="674"/>
      <c r="G100" s="676"/>
      <c r="H100" s="676"/>
      <c r="I100" s="676"/>
      <c r="J100" s="266"/>
      <c r="K100" s="268"/>
      <c r="L100" s="16" t="str">
        <f t="shared" si="3"/>
        <v/>
      </c>
    </row>
    <row r="101" spans="3:13" hidden="1" outlineLevel="1" x14ac:dyDescent="0.35">
      <c r="C101" s="232">
        <v>22</v>
      </c>
      <c r="D101" s="674"/>
      <c r="E101" s="674"/>
      <c r="F101" s="674"/>
      <c r="G101" s="676"/>
      <c r="H101" s="676"/>
      <c r="I101" s="676"/>
      <c r="J101" s="266"/>
      <c r="K101" s="268"/>
      <c r="L101" s="16" t="str">
        <f t="shared" si="3"/>
        <v/>
      </c>
    </row>
    <row r="102" spans="3:13" hidden="1" outlineLevel="1" x14ac:dyDescent="0.35">
      <c r="C102" s="232">
        <v>23</v>
      </c>
      <c r="D102" s="674"/>
      <c r="E102" s="674"/>
      <c r="F102" s="674"/>
      <c r="G102" s="676"/>
      <c r="H102" s="676"/>
      <c r="I102" s="676"/>
      <c r="J102" s="266"/>
      <c r="K102" s="268"/>
      <c r="L102" s="16" t="str">
        <f t="shared" si="3"/>
        <v/>
      </c>
    </row>
    <row r="103" spans="3:13" hidden="1" outlineLevel="1" x14ac:dyDescent="0.35">
      <c r="C103" s="232">
        <v>24</v>
      </c>
      <c r="D103" s="674"/>
      <c r="E103" s="674"/>
      <c r="F103" s="674"/>
      <c r="G103" s="676"/>
      <c r="H103" s="676"/>
      <c r="I103" s="676"/>
      <c r="J103" s="266"/>
      <c r="K103" s="268"/>
      <c r="L103" s="16" t="str">
        <f t="shared" si="3"/>
        <v/>
      </c>
    </row>
    <row r="104" spans="3:13" hidden="1" outlineLevel="1" x14ac:dyDescent="0.35">
      <c r="C104" s="232">
        <v>25</v>
      </c>
      <c r="D104" s="674"/>
      <c r="E104" s="674"/>
      <c r="F104" s="674"/>
      <c r="G104" s="676"/>
      <c r="H104" s="676"/>
      <c r="I104" s="676"/>
      <c r="J104" s="266"/>
      <c r="K104" s="268"/>
      <c r="L104" s="16" t="str">
        <f t="shared" si="3"/>
        <v/>
      </c>
    </row>
    <row r="105" spans="3:13" hidden="1" outlineLevel="1" x14ac:dyDescent="0.35">
      <c r="C105" s="232">
        <v>26</v>
      </c>
      <c r="D105" s="674"/>
      <c r="E105" s="674"/>
      <c r="F105" s="674"/>
      <c r="G105" s="676"/>
      <c r="H105" s="676"/>
      <c r="I105" s="676"/>
      <c r="J105" s="266"/>
      <c r="K105" s="268"/>
      <c r="L105" s="16" t="str">
        <f t="shared" si="3"/>
        <v/>
      </c>
    </row>
    <row r="106" spans="3:13" hidden="1" outlineLevel="1" x14ac:dyDescent="0.35">
      <c r="C106" s="232">
        <v>27</v>
      </c>
      <c r="D106" s="674"/>
      <c r="E106" s="674"/>
      <c r="F106" s="674"/>
      <c r="G106" s="676"/>
      <c r="H106" s="676"/>
      <c r="I106" s="676"/>
      <c r="J106" s="266"/>
      <c r="K106" s="268"/>
      <c r="L106" s="16" t="str">
        <f t="shared" si="3"/>
        <v/>
      </c>
    </row>
    <row r="107" spans="3:13" hidden="1" outlineLevel="1" x14ac:dyDescent="0.35">
      <c r="C107" s="232">
        <v>28</v>
      </c>
      <c r="D107" s="674"/>
      <c r="E107" s="674"/>
      <c r="F107" s="674"/>
      <c r="G107" s="676"/>
      <c r="H107" s="676"/>
      <c r="I107" s="676"/>
      <c r="J107" s="266"/>
      <c r="K107" s="268"/>
      <c r="L107" s="16" t="str">
        <f t="shared" si="3"/>
        <v/>
      </c>
    </row>
    <row r="108" spans="3:13" hidden="1" outlineLevel="1" x14ac:dyDescent="0.35">
      <c r="C108" s="232">
        <v>29</v>
      </c>
      <c r="D108" s="674"/>
      <c r="E108" s="674"/>
      <c r="F108" s="674"/>
      <c r="G108" s="676"/>
      <c r="H108" s="676"/>
      <c r="I108" s="676"/>
      <c r="J108" s="266"/>
      <c r="K108" s="268"/>
      <c r="L108" s="16" t="str">
        <f t="shared" si="3"/>
        <v/>
      </c>
      <c r="M108" s="119"/>
    </row>
    <row r="109" spans="3:13" hidden="1" outlineLevel="1" x14ac:dyDescent="0.35">
      <c r="C109" s="232">
        <v>30</v>
      </c>
      <c r="D109" s="674"/>
      <c r="E109" s="674"/>
      <c r="F109" s="674"/>
      <c r="G109" s="676"/>
      <c r="H109" s="676"/>
      <c r="I109" s="676"/>
      <c r="J109" s="266"/>
      <c r="K109" s="268"/>
      <c r="L109" s="16" t="str">
        <f t="shared" si="3"/>
        <v/>
      </c>
    </row>
    <row r="110" spans="3:13" hidden="1" outlineLevel="1" x14ac:dyDescent="0.35">
      <c r="C110" s="232">
        <v>31</v>
      </c>
      <c r="D110" s="674"/>
      <c r="E110" s="674"/>
      <c r="F110" s="674"/>
      <c r="G110" s="676"/>
      <c r="H110" s="676"/>
      <c r="I110" s="676"/>
      <c r="J110" s="266"/>
      <c r="K110" s="268"/>
      <c r="L110" s="16" t="str">
        <f t="shared" si="3"/>
        <v/>
      </c>
    </row>
    <row r="111" spans="3:13" hidden="1" outlineLevel="1" x14ac:dyDescent="0.35">
      <c r="C111" s="232">
        <v>32</v>
      </c>
      <c r="D111" s="674"/>
      <c r="E111" s="674"/>
      <c r="F111" s="674"/>
      <c r="G111" s="676"/>
      <c r="H111" s="676"/>
      <c r="I111" s="676"/>
      <c r="J111" s="266"/>
      <c r="K111" s="268"/>
      <c r="L111" s="16" t="str">
        <f t="shared" si="3"/>
        <v/>
      </c>
    </row>
    <row r="112" spans="3:13" hidden="1" outlineLevel="1" x14ac:dyDescent="0.35">
      <c r="C112" s="232">
        <v>33</v>
      </c>
      <c r="D112" s="674"/>
      <c r="E112" s="674"/>
      <c r="F112" s="674"/>
      <c r="G112" s="676"/>
      <c r="H112" s="676"/>
      <c r="I112" s="676"/>
      <c r="J112" s="266"/>
      <c r="K112" s="268"/>
      <c r="L112" s="16" t="str">
        <f t="shared" si="3"/>
        <v/>
      </c>
    </row>
    <row r="113" spans="3:13" hidden="1" outlineLevel="1" x14ac:dyDescent="0.35">
      <c r="C113" s="232">
        <v>34</v>
      </c>
      <c r="D113" s="674"/>
      <c r="E113" s="674"/>
      <c r="F113" s="674"/>
      <c r="G113" s="676"/>
      <c r="H113" s="676"/>
      <c r="I113" s="676"/>
      <c r="J113" s="266"/>
      <c r="K113" s="268"/>
      <c r="L113" s="16" t="str">
        <f t="shared" si="3"/>
        <v/>
      </c>
    </row>
    <row r="114" spans="3:13" hidden="1" outlineLevel="1" x14ac:dyDescent="0.35">
      <c r="C114" s="232">
        <v>35</v>
      </c>
      <c r="D114" s="674"/>
      <c r="E114" s="674"/>
      <c r="F114" s="674"/>
      <c r="G114" s="676"/>
      <c r="H114" s="676"/>
      <c r="I114" s="676"/>
      <c r="J114" s="266"/>
      <c r="K114" s="268"/>
      <c r="L114" s="16" t="str">
        <f t="shared" si="3"/>
        <v/>
      </c>
    </row>
    <row r="115" spans="3:13" hidden="1" outlineLevel="1" x14ac:dyDescent="0.35">
      <c r="C115" s="232">
        <v>36</v>
      </c>
      <c r="D115" s="674"/>
      <c r="E115" s="674"/>
      <c r="F115" s="674"/>
      <c r="G115" s="676"/>
      <c r="H115" s="676"/>
      <c r="I115" s="676"/>
      <c r="J115" s="266"/>
      <c r="K115" s="268"/>
      <c r="L115" s="16" t="str">
        <f t="shared" si="3"/>
        <v/>
      </c>
    </row>
    <row r="116" spans="3:13" hidden="1" outlineLevel="1" x14ac:dyDescent="0.35">
      <c r="C116" s="232">
        <v>37</v>
      </c>
      <c r="D116" s="674"/>
      <c r="E116" s="674"/>
      <c r="F116" s="674"/>
      <c r="G116" s="676"/>
      <c r="H116" s="676"/>
      <c r="I116" s="676"/>
      <c r="J116" s="266"/>
      <c r="K116" s="268"/>
      <c r="L116" s="16" t="str">
        <f t="shared" si="3"/>
        <v/>
      </c>
    </row>
    <row r="117" spans="3:13" hidden="1" outlineLevel="1" x14ac:dyDescent="0.35">
      <c r="C117" s="232">
        <v>38</v>
      </c>
      <c r="D117" s="674"/>
      <c r="E117" s="674"/>
      <c r="F117" s="674"/>
      <c r="G117" s="676"/>
      <c r="H117" s="676"/>
      <c r="I117" s="676"/>
      <c r="J117" s="266"/>
      <c r="K117" s="268"/>
      <c r="L117" s="16" t="str">
        <f t="shared" si="3"/>
        <v/>
      </c>
    </row>
    <row r="118" spans="3:13" hidden="1" outlineLevel="1" x14ac:dyDescent="0.35">
      <c r="C118" s="232">
        <v>39</v>
      </c>
      <c r="D118" s="674"/>
      <c r="E118" s="674"/>
      <c r="F118" s="674"/>
      <c r="G118" s="676"/>
      <c r="H118" s="676"/>
      <c r="I118" s="676"/>
      <c r="J118" s="266"/>
      <c r="K118" s="268"/>
      <c r="L118" s="16" t="str">
        <f t="shared" si="3"/>
        <v/>
      </c>
    </row>
    <row r="119" spans="3:13" ht="15" hidden="1" outlineLevel="1" thickBot="1" x14ac:dyDescent="0.4">
      <c r="C119" s="232">
        <v>40</v>
      </c>
      <c r="D119" s="674"/>
      <c r="E119" s="674"/>
      <c r="F119" s="674"/>
      <c r="G119" s="732"/>
      <c r="H119" s="732"/>
      <c r="I119" s="732"/>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17"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21" s="817"/>
      <c r="E121" s="817"/>
      <c r="F121" s="817"/>
      <c r="G121" s="817"/>
      <c r="H121" s="817"/>
      <c r="I121" s="817"/>
      <c r="J121" s="817"/>
      <c r="K121" s="818"/>
    </row>
    <row r="122" spans="3:13" x14ac:dyDescent="0.35">
      <c r="C122" s="556">
        <v>33</v>
      </c>
      <c r="D122" s="556"/>
      <c r="E122" s="556"/>
      <c r="F122" s="556"/>
      <c r="G122" s="556"/>
      <c r="H122" s="556"/>
      <c r="I122" s="556"/>
      <c r="J122" s="556"/>
      <c r="K122" s="722"/>
    </row>
    <row r="123" spans="3:13" x14ac:dyDescent="0.35">
      <c r="C123" s="541" t="s">
        <v>5653</v>
      </c>
      <c r="D123" s="541"/>
      <c r="E123" s="541"/>
      <c r="F123" s="541"/>
      <c r="G123" s="541"/>
      <c r="H123" s="541"/>
      <c r="I123" s="541"/>
      <c r="J123" s="541"/>
      <c r="K123" s="723"/>
    </row>
    <row r="124" spans="3:13" x14ac:dyDescent="0.35">
      <c r="C124" s="823" t="str">
        <f>template_label_does_the_undertaking_have_sites_that_are_located_in_or_near_biodiversity_sensitive_areas</f>
        <v>Does the undertaking have sites that are located in or near biodiversity sensitive areas?</v>
      </c>
      <c r="D124" s="824"/>
      <c r="E124" s="824"/>
      <c r="F124" s="824"/>
      <c r="G124" s="677" t="b">
        <v>0</v>
      </c>
      <c r="H124" s="678"/>
      <c r="I124" s="678"/>
      <c r="J124" s="678"/>
      <c r="K124" s="679"/>
    </row>
    <row r="125" spans="3:13" x14ac:dyDescent="0.35">
      <c r="C125" s="814" t="str">
        <f>template_label_please_select_the_unit_used_for_the_area</f>
        <v>Please select the unit used for the area (i.e. either hectares or m²):</v>
      </c>
      <c r="D125" s="815"/>
      <c r="E125" s="815"/>
      <c r="F125" s="815"/>
      <c r="G125" s="815"/>
      <c r="H125" s="815"/>
      <c r="I125" s="815"/>
      <c r="J125" s="815"/>
      <c r="K125" s="816"/>
    </row>
    <row r="126" spans="3:13" ht="15" thickBot="1" x14ac:dyDescent="0.4">
      <c r="C126" s="734"/>
      <c r="D126" s="735"/>
      <c r="E126" s="735"/>
      <c r="F126" s="735"/>
      <c r="G126" s="735"/>
      <c r="H126" s="735"/>
      <c r="I126" s="735"/>
      <c r="J126" s="735"/>
      <c r="K126" s="736"/>
      <c r="L126" s="17" t="str">
        <f>IF(AND(G124=TRUE,C126=""), template_label_missing_value, IF(AND(G124=TRUE,C126&lt;&gt;""), template_label_ok, ""))</f>
        <v/>
      </c>
    </row>
    <row r="127" spans="3:13" ht="57.65" customHeight="1" x14ac:dyDescent="0.35">
      <c r="C127" s="121" t="str">
        <f>template_label_related_site_id</f>
        <v>Related Site ID (select an ID from a site location reported in B1)</v>
      </c>
      <c r="D127" s="729" t="str">
        <f>template_label_site_location_in_near_a_biodiversity_area</f>
        <v>Site Location in near a biodiversity area - auto filled from B1</v>
      </c>
      <c r="E127" s="730"/>
      <c r="F127" s="731"/>
      <c r="G127" s="729" t="str">
        <f>template_label_area_hectares_or_m2</f>
        <v>Area (hectares or m² based on the selection above)</v>
      </c>
      <c r="H127" s="730"/>
      <c r="I127" s="731"/>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c r="D128" s="838"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
      </c>
      <c r="E128" s="839"/>
      <c r="F128" s="840"/>
      <c r="G128" s="696"/>
      <c r="H128" s="697"/>
      <c r="I128" s="697"/>
      <c r="J128" s="241" t="b">
        <v>0</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690"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691"/>
      <c r="F129" s="692"/>
      <c r="G129" s="696"/>
      <c r="H129" s="697"/>
      <c r="I129" s="697"/>
      <c r="J129" s="241" t="b">
        <v>0</v>
      </c>
      <c r="K129" s="239" t="b">
        <v>0</v>
      </c>
      <c r="L129" s="17" t="str">
        <f t="shared" si="4"/>
        <v/>
      </c>
    </row>
    <row r="130" spans="3:17" ht="15" thickBot="1" x14ac:dyDescent="0.4">
      <c r="C130" s="234"/>
      <c r="D130" s="841"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42"/>
      <c r="F130" s="843"/>
      <c r="G130" s="819"/>
      <c r="H130" s="819"/>
      <c r="I130" s="81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895"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896"/>
      <c r="F131" s="897"/>
      <c r="G131" s="820"/>
      <c r="H131" s="821"/>
      <c r="I131" s="822"/>
      <c r="J131" s="243" t="b">
        <v>0</v>
      </c>
      <c r="K131" s="238" t="b">
        <v>0</v>
      </c>
      <c r="L131" s="17" t="str">
        <f t="shared" si="4"/>
        <v/>
      </c>
      <c r="M131" s="10"/>
      <c r="N131" s="10"/>
      <c r="O131" s="10"/>
      <c r="P131" s="10"/>
      <c r="Q131" s="10"/>
    </row>
    <row r="132" spans="3:17" hidden="1" outlineLevel="1" x14ac:dyDescent="0.35">
      <c r="C132" s="233"/>
      <c r="D132" s="690"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691"/>
      <c r="F132" s="692"/>
      <c r="G132" s="696"/>
      <c r="H132" s="697"/>
      <c r="I132" s="698"/>
      <c r="J132" s="244" t="b">
        <v>0</v>
      </c>
      <c r="K132" s="239" t="b">
        <v>0</v>
      </c>
      <c r="L132" s="17" t="str">
        <f t="shared" si="4"/>
        <v/>
      </c>
      <c r="M132" s="10"/>
      <c r="N132" s="10"/>
      <c r="O132" s="10"/>
      <c r="P132" s="10"/>
      <c r="Q132" s="10"/>
    </row>
    <row r="133" spans="3:17" hidden="1" outlineLevel="1" x14ac:dyDescent="0.35">
      <c r="C133" s="232"/>
      <c r="D133" s="690"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691"/>
      <c r="F133" s="692"/>
      <c r="G133" s="696"/>
      <c r="H133" s="697"/>
      <c r="I133" s="698"/>
      <c r="J133" s="244" t="b">
        <v>0</v>
      </c>
      <c r="K133" s="239" t="b">
        <v>0</v>
      </c>
      <c r="L133" s="17" t="str">
        <f t="shared" si="4"/>
        <v/>
      </c>
      <c r="M133" s="10"/>
      <c r="N133" s="10"/>
      <c r="O133" s="10"/>
      <c r="P133" s="10"/>
      <c r="Q133" s="10"/>
    </row>
    <row r="134" spans="3:17" hidden="1" outlineLevel="1" x14ac:dyDescent="0.35">
      <c r="C134" s="232"/>
      <c r="D134" s="690"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691"/>
      <c r="F134" s="692"/>
      <c r="G134" s="696"/>
      <c r="H134" s="697"/>
      <c r="I134" s="698"/>
      <c r="J134" s="244" t="b">
        <v>0</v>
      </c>
      <c r="K134" s="239" t="b">
        <v>0</v>
      </c>
      <c r="L134" s="17" t="str">
        <f t="shared" si="4"/>
        <v/>
      </c>
      <c r="M134" s="10"/>
      <c r="N134" s="10"/>
      <c r="O134" s="10"/>
      <c r="P134" s="10"/>
      <c r="Q134" s="10"/>
    </row>
    <row r="135" spans="3:17" hidden="1" outlineLevel="1" x14ac:dyDescent="0.35">
      <c r="C135" s="232"/>
      <c r="D135" s="690"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691"/>
      <c r="F135" s="692"/>
      <c r="G135" s="696"/>
      <c r="H135" s="697"/>
      <c r="I135" s="698"/>
      <c r="J135" s="244" t="b">
        <v>0</v>
      </c>
      <c r="K135" s="239" t="b">
        <v>0</v>
      </c>
      <c r="L135" s="17" t="str">
        <f t="shared" si="4"/>
        <v/>
      </c>
      <c r="M135" s="10"/>
      <c r="N135" s="10"/>
      <c r="O135" s="10"/>
      <c r="P135" s="10"/>
      <c r="Q135" s="10"/>
    </row>
    <row r="136" spans="3:17" hidden="1" outlineLevel="1" x14ac:dyDescent="0.35">
      <c r="C136" s="232"/>
      <c r="D136" s="690"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691"/>
      <c r="F136" s="692"/>
      <c r="G136" s="696"/>
      <c r="H136" s="697"/>
      <c r="I136" s="698"/>
      <c r="J136" s="244" t="b">
        <v>0</v>
      </c>
      <c r="K136" s="239" t="b">
        <v>0</v>
      </c>
      <c r="L136" s="17" t="str">
        <f t="shared" si="4"/>
        <v/>
      </c>
      <c r="M136" s="10"/>
      <c r="N136" s="10"/>
      <c r="O136" s="10"/>
      <c r="P136" s="10"/>
      <c r="Q136" s="10"/>
    </row>
    <row r="137" spans="3:17" hidden="1" outlineLevel="1" x14ac:dyDescent="0.35">
      <c r="C137" s="232"/>
      <c r="D137" s="690"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691"/>
      <c r="F137" s="692"/>
      <c r="G137" s="696"/>
      <c r="H137" s="697"/>
      <c r="I137" s="698"/>
      <c r="J137" s="244" t="b">
        <v>0</v>
      </c>
      <c r="K137" s="239" t="b">
        <v>0</v>
      </c>
      <c r="L137" s="17" t="str">
        <f t="shared" si="4"/>
        <v/>
      </c>
      <c r="M137" s="10"/>
      <c r="N137" s="10"/>
      <c r="O137" s="10"/>
      <c r="P137" s="10"/>
      <c r="Q137" s="10"/>
    </row>
    <row r="138" spans="3:17" hidden="1" outlineLevel="1" x14ac:dyDescent="0.35">
      <c r="C138" s="232"/>
      <c r="D138" s="690"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691"/>
      <c r="F138" s="692"/>
      <c r="G138" s="696"/>
      <c r="H138" s="697"/>
      <c r="I138" s="698"/>
      <c r="J138" s="244" t="b">
        <v>0</v>
      </c>
      <c r="K138" s="239" t="b">
        <v>0</v>
      </c>
      <c r="L138" s="17" t="str">
        <f t="shared" si="4"/>
        <v/>
      </c>
      <c r="M138" s="10"/>
      <c r="N138" s="10"/>
      <c r="O138" s="10"/>
      <c r="P138" s="10"/>
      <c r="Q138" s="10"/>
    </row>
    <row r="139" spans="3:17" hidden="1" outlineLevel="1" x14ac:dyDescent="0.35">
      <c r="C139" s="232"/>
      <c r="D139" s="690"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691"/>
      <c r="F139" s="692"/>
      <c r="G139" s="696"/>
      <c r="H139" s="697"/>
      <c r="I139" s="698"/>
      <c r="J139" s="244" t="b">
        <v>0</v>
      </c>
      <c r="K139" s="239" t="b">
        <v>0</v>
      </c>
      <c r="L139" s="17" t="str">
        <f t="shared" si="4"/>
        <v/>
      </c>
      <c r="M139" s="10"/>
      <c r="N139" s="10"/>
      <c r="O139" s="10"/>
      <c r="P139" s="10"/>
      <c r="Q139" s="10"/>
    </row>
    <row r="140" spans="3:17" hidden="1" outlineLevel="1" x14ac:dyDescent="0.35">
      <c r="C140" s="232"/>
      <c r="D140" s="690"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691"/>
      <c r="F140" s="692"/>
      <c r="G140" s="696"/>
      <c r="H140" s="697"/>
      <c r="I140" s="698"/>
      <c r="J140" s="244" t="b">
        <v>0</v>
      </c>
      <c r="K140" s="239" t="b">
        <v>0</v>
      </c>
      <c r="L140" s="17" t="str">
        <f t="shared" si="4"/>
        <v/>
      </c>
      <c r="M140" s="10"/>
      <c r="N140" s="10"/>
      <c r="O140" s="10"/>
      <c r="P140" s="10"/>
      <c r="Q140" s="10"/>
    </row>
    <row r="141" spans="3:17" hidden="1" outlineLevel="1" x14ac:dyDescent="0.35">
      <c r="C141" s="232"/>
      <c r="D141" s="690"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691"/>
      <c r="F141" s="692"/>
      <c r="G141" s="696"/>
      <c r="H141" s="697"/>
      <c r="I141" s="698"/>
      <c r="J141" s="244" t="b">
        <v>0</v>
      </c>
      <c r="K141" s="239" t="b">
        <v>0</v>
      </c>
      <c r="L141" s="17" t="str">
        <f t="shared" si="4"/>
        <v/>
      </c>
      <c r="M141" s="10"/>
      <c r="N141" s="10"/>
      <c r="O141" s="10"/>
      <c r="P141" s="10"/>
      <c r="Q141" s="10"/>
    </row>
    <row r="142" spans="3:17" hidden="1" outlineLevel="1" x14ac:dyDescent="0.35">
      <c r="C142" s="232"/>
      <c r="D142" s="690"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691"/>
      <c r="F142" s="692"/>
      <c r="G142" s="696"/>
      <c r="H142" s="697"/>
      <c r="I142" s="698"/>
      <c r="J142" s="244" t="b">
        <v>0</v>
      </c>
      <c r="K142" s="239" t="b">
        <v>0</v>
      </c>
      <c r="L142" s="17" t="str">
        <f t="shared" si="4"/>
        <v/>
      </c>
      <c r="M142" s="10"/>
      <c r="N142" s="10"/>
      <c r="O142" s="10"/>
      <c r="P142" s="10"/>
      <c r="Q142" s="10"/>
    </row>
    <row r="143" spans="3:17" hidden="1" outlineLevel="1" x14ac:dyDescent="0.35">
      <c r="C143" s="232"/>
      <c r="D143" s="690"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691"/>
      <c r="F143" s="692"/>
      <c r="G143" s="696"/>
      <c r="H143" s="697"/>
      <c r="I143" s="698"/>
      <c r="J143" s="244" t="b">
        <v>0</v>
      </c>
      <c r="K143" s="239" t="b">
        <v>0</v>
      </c>
      <c r="L143" s="17" t="str">
        <f t="shared" si="4"/>
        <v/>
      </c>
      <c r="M143" s="10"/>
      <c r="N143" s="10"/>
      <c r="O143" s="10"/>
      <c r="P143" s="10"/>
      <c r="Q143" s="10"/>
    </row>
    <row r="144" spans="3:17" hidden="1" outlineLevel="1" x14ac:dyDescent="0.35">
      <c r="C144" s="232"/>
      <c r="D144" s="690"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691"/>
      <c r="F144" s="692"/>
      <c r="G144" s="696"/>
      <c r="H144" s="697"/>
      <c r="I144" s="698"/>
      <c r="J144" s="244" t="b">
        <v>0</v>
      </c>
      <c r="K144" s="239" t="b">
        <v>0</v>
      </c>
      <c r="L144" s="17" t="str">
        <f t="shared" si="4"/>
        <v/>
      </c>
      <c r="M144" s="10"/>
      <c r="N144" s="10"/>
      <c r="O144" s="10"/>
      <c r="P144" s="10"/>
      <c r="Q144" s="10"/>
    </row>
    <row r="145" spans="3:17" hidden="1" outlineLevel="1" x14ac:dyDescent="0.35">
      <c r="C145" s="232"/>
      <c r="D145" s="690"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691"/>
      <c r="F145" s="692"/>
      <c r="G145" s="696"/>
      <c r="H145" s="697"/>
      <c r="I145" s="698"/>
      <c r="J145" s="244" t="b">
        <v>0</v>
      </c>
      <c r="K145" s="239" t="b">
        <v>0</v>
      </c>
      <c r="L145" s="17" t="str">
        <f t="shared" si="4"/>
        <v/>
      </c>
      <c r="M145" s="10"/>
      <c r="N145" s="10"/>
      <c r="O145" s="10"/>
      <c r="P145" s="10"/>
      <c r="Q145" s="10"/>
    </row>
    <row r="146" spans="3:17" hidden="1" outlineLevel="1" x14ac:dyDescent="0.35">
      <c r="C146" s="232"/>
      <c r="D146" s="690"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691"/>
      <c r="F146" s="692"/>
      <c r="G146" s="696"/>
      <c r="H146" s="697"/>
      <c r="I146" s="698"/>
      <c r="J146" s="244" t="b">
        <v>0</v>
      </c>
      <c r="K146" s="239" t="b">
        <v>0</v>
      </c>
      <c r="L146" s="17" t="str">
        <f t="shared" si="4"/>
        <v/>
      </c>
      <c r="M146" s="10"/>
      <c r="N146" s="10"/>
      <c r="O146" s="10"/>
      <c r="P146" s="10"/>
      <c r="Q146" s="10"/>
    </row>
    <row r="147" spans="3:17" hidden="1" outlineLevel="1" x14ac:dyDescent="0.35">
      <c r="C147" s="232"/>
      <c r="D147" s="690"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691"/>
      <c r="F147" s="692"/>
      <c r="G147" s="696"/>
      <c r="H147" s="697"/>
      <c r="I147" s="698"/>
      <c r="J147" s="244" t="b">
        <v>0</v>
      </c>
      <c r="K147" s="239" t="b">
        <v>0</v>
      </c>
      <c r="L147" s="17" t="str">
        <f t="shared" si="4"/>
        <v/>
      </c>
      <c r="M147" s="10"/>
      <c r="N147" s="10"/>
      <c r="O147" s="10"/>
      <c r="P147" s="10"/>
      <c r="Q147" s="10"/>
    </row>
    <row r="148" spans="3:17" hidden="1" outlineLevel="1" x14ac:dyDescent="0.35">
      <c r="C148" s="232"/>
      <c r="D148" s="690"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691"/>
      <c r="F148" s="692"/>
      <c r="G148" s="696"/>
      <c r="H148" s="697"/>
      <c r="I148" s="698"/>
      <c r="J148" s="244" t="b">
        <v>0</v>
      </c>
      <c r="K148" s="239" t="b">
        <v>0</v>
      </c>
      <c r="L148" s="17" t="str">
        <f t="shared" si="4"/>
        <v/>
      </c>
      <c r="M148" s="10"/>
      <c r="N148" s="10"/>
      <c r="O148" s="10"/>
      <c r="P148" s="10"/>
      <c r="Q148" s="10"/>
    </row>
    <row r="149" spans="3:17" hidden="1" outlineLevel="1" x14ac:dyDescent="0.35">
      <c r="C149" s="232"/>
      <c r="D149" s="690"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691"/>
      <c r="F149" s="692"/>
      <c r="G149" s="696"/>
      <c r="H149" s="697"/>
      <c r="I149" s="698"/>
      <c r="J149" s="244" t="b">
        <v>0</v>
      </c>
      <c r="K149" s="239" t="b">
        <v>0</v>
      </c>
      <c r="L149" s="17" t="str">
        <f t="shared" si="4"/>
        <v/>
      </c>
      <c r="M149" s="10"/>
      <c r="N149" s="10"/>
      <c r="O149" s="10"/>
      <c r="P149" s="10"/>
      <c r="Q149" s="10"/>
    </row>
    <row r="150" spans="3:17" hidden="1" outlineLevel="1" x14ac:dyDescent="0.35">
      <c r="C150" s="232"/>
      <c r="D150" s="690"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691"/>
      <c r="F150" s="692"/>
      <c r="G150" s="696"/>
      <c r="H150" s="697"/>
      <c r="I150" s="698"/>
      <c r="J150" s="244" t="b">
        <v>0</v>
      </c>
      <c r="K150" s="239" t="b">
        <v>0</v>
      </c>
      <c r="L150" s="17" t="str">
        <f t="shared" si="4"/>
        <v/>
      </c>
      <c r="M150" s="10"/>
      <c r="N150" s="10"/>
      <c r="O150" s="10"/>
      <c r="P150" s="10"/>
      <c r="Q150" s="10"/>
    </row>
    <row r="151" spans="3:17" hidden="1" outlineLevel="1" x14ac:dyDescent="0.35">
      <c r="C151" s="232"/>
      <c r="D151" s="690"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691"/>
      <c r="F151" s="692"/>
      <c r="G151" s="696"/>
      <c r="H151" s="697"/>
      <c r="I151" s="698"/>
      <c r="J151" s="244" t="b">
        <v>0</v>
      </c>
      <c r="K151" s="239" t="b">
        <v>0</v>
      </c>
      <c r="L151" s="17" t="str">
        <f t="shared" si="4"/>
        <v/>
      </c>
      <c r="M151" s="10"/>
      <c r="N151" s="10"/>
      <c r="O151" s="10"/>
      <c r="P151" s="10"/>
      <c r="Q151" s="10"/>
    </row>
    <row r="152" spans="3:17" hidden="1" outlineLevel="1" x14ac:dyDescent="0.35">
      <c r="C152" s="232"/>
      <c r="D152" s="690"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691"/>
      <c r="F152" s="692"/>
      <c r="G152" s="702"/>
      <c r="H152" s="697"/>
      <c r="I152" s="698"/>
      <c r="J152" s="244" t="b">
        <v>0</v>
      </c>
      <c r="K152" s="239" t="b">
        <v>0</v>
      </c>
      <c r="L152" s="17" t="str">
        <f t="shared" si="4"/>
        <v/>
      </c>
      <c r="M152" s="10"/>
      <c r="N152" s="10"/>
      <c r="O152" s="10"/>
      <c r="P152" s="10"/>
      <c r="Q152" s="10"/>
    </row>
    <row r="153" spans="3:17" ht="15" hidden="1" outlineLevel="1" thickBot="1" x14ac:dyDescent="0.4">
      <c r="C153" s="235"/>
      <c r="D153" s="690"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691"/>
      <c r="F153" s="692"/>
      <c r="G153" s="844"/>
      <c r="H153" s="819"/>
      <c r="I153" s="845"/>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663" t="str">
        <f>template_label_b5_biodiversity_land_use&amp;" "&amp;template_label_from&amp;" "&amp;template_starting_date_display&amp;" "&amp;template_label_to&amp;" "&amp;template_ending_date_display&amp;" " &amp; template_label_may</f>
        <v>B5 - Biodiversity - Land-use from - to - [May (optional)]</v>
      </c>
      <c r="D155" s="664"/>
      <c r="E155" s="664"/>
      <c r="F155" s="665"/>
    </row>
    <row r="156" spans="3:17" x14ac:dyDescent="0.35">
      <c r="C156" s="666">
        <v>34</v>
      </c>
      <c r="D156" s="667"/>
      <c r="E156" s="667"/>
      <c r="F156" s="668"/>
    </row>
    <row r="157" spans="3:17" x14ac:dyDescent="0.35">
      <c r="C157" s="660" t="s">
        <v>5654</v>
      </c>
      <c r="D157" s="661"/>
      <c r="E157" s="661"/>
      <c r="F157" s="662"/>
    </row>
    <row r="158" spans="3:17" ht="17" customHeight="1" x14ac:dyDescent="0.35">
      <c r="C158" s="846" t="str">
        <f>template_label_please_select_the_unit_used_for_the_area</f>
        <v>Please select the unit used for the area (i.e. either hectares or m²):</v>
      </c>
      <c r="D158" s="673"/>
      <c r="E158" s="673"/>
      <c r="F158" s="693"/>
    </row>
    <row r="159" spans="3:17" x14ac:dyDescent="0.35">
      <c r="C159" s="847"/>
      <c r="D159" s="581"/>
      <c r="E159" s="581"/>
      <c r="F159" s="582"/>
      <c r="G159" s="16" t="str">
        <f>IF(C159&lt;&gt;"", template_label_ok, IF(AND(OR(D161&lt;&gt;"", D162&lt;&gt;"", D163&lt;&gt;"", D164&lt;&gt;""), C159=""), template_label_missing_value, ""))</f>
        <v/>
      </c>
      <c r="H159" s="123"/>
      <c r="K159" s="16"/>
    </row>
    <row r="160" spans="3:17" x14ac:dyDescent="0.35">
      <c r="C160" s="124" t="str">
        <f>template_label_land_use_type</f>
        <v>Land-use type</v>
      </c>
      <c r="D160" s="673" t="str">
        <f>template_label_area</f>
        <v>Area</v>
      </c>
      <c r="E160" s="673"/>
      <c r="F160" s="693"/>
      <c r="G160" s="16"/>
      <c r="H160" s="123"/>
      <c r="K160" s="16"/>
    </row>
    <row r="161" spans="3:12" x14ac:dyDescent="0.35">
      <c r="C161" s="127" t="str">
        <f>template_label_total_sealed_area</f>
        <v>Total sealed area</v>
      </c>
      <c r="D161" s="715"/>
      <c r="E161" s="715"/>
      <c r="F161" s="716"/>
      <c r="G161" s="699"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15"/>
      <c r="E162" s="715"/>
      <c r="F162" s="716"/>
      <c r="G162" s="699"/>
      <c r="H162" s="126"/>
      <c r="K162" s="16"/>
    </row>
    <row r="163" spans="3:12" x14ac:dyDescent="0.35">
      <c r="C163" s="127" t="str">
        <f>template_label_total_nature_oriented_area_off_site</f>
        <v>Total nature-oriented area off-site</v>
      </c>
      <c r="D163" s="715"/>
      <c r="E163" s="715"/>
      <c r="F163" s="716"/>
      <c r="G163" s="699"/>
      <c r="H163" s="126"/>
      <c r="K163" s="16"/>
    </row>
    <row r="164" spans="3:12" ht="15" thickBot="1" x14ac:dyDescent="0.4">
      <c r="C164" s="114" t="str">
        <f>template_label_total_use_of_land</f>
        <v>Total use of land</v>
      </c>
      <c r="D164" s="717"/>
      <c r="E164" s="717"/>
      <c r="F164" s="718"/>
      <c r="G164" s="699"/>
      <c r="H164" s="126"/>
      <c r="K164" s="16"/>
    </row>
    <row r="165" spans="3:12" ht="15" thickBot="1" x14ac:dyDescent="0.4"/>
    <row r="166" spans="3:12" x14ac:dyDescent="0.35">
      <c r="C166" s="635" t="str">
        <f>template_label_b6_water_withdrawal&amp;" "&amp;template_label_from&amp;" "&amp;template_starting_date_display&amp;" "&amp;template_label_to&amp;" "&amp;template_ending_date_display&amp;" "&amp;template_label_always_to_be_reported</f>
        <v>B6 - Water Withdrawal from - to - [Always to be reported]</v>
      </c>
      <c r="D166" s="708"/>
      <c r="E166" s="15"/>
      <c r="F166" s="15"/>
      <c r="G166" s="16"/>
      <c r="H166" s="16"/>
      <c r="I166" s="16"/>
      <c r="K166" s="16"/>
    </row>
    <row r="167" spans="3:12" x14ac:dyDescent="0.35">
      <c r="C167" s="556">
        <v>35</v>
      </c>
      <c r="D167" s="722"/>
      <c r="E167" s="128"/>
      <c r="F167" s="128"/>
      <c r="G167" s="16"/>
      <c r="H167" s="16"/>
      <c r="I167" s="16"/>
    </row>
    <row r="168" spans="3:12" x14ac:dyDescent="0.35">
      <c r="C168" s="541" t="s">
        <v>5655</v>
      </c>
      <c r="D168" s="723"/>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c r="E169" s="710" t="str">
        <f>IF(
    AND(
        OR(
            'General Information'!E32="Option A (Basic Module only)",
            'General Information'!E32="Option B (Basic Module and Comprehensive Module)"
        ),
        TotalAmountOfWaterWithdrawnFromAllSites=""
    ),
    template_label_missing_value,
    IF('General Information'!E32="", "", template_label_ok)
)</f>
        <v/>
      </c>
      <c r="F169" s="711"/>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c r="E170" s="719" t="str">
        <f>IF(
    AND(
        OR(
            'General Information'!E32="Option A (Basic Module only)",
            'General Information'!E32="Option B (Basic Module and Comprehensive Module)"
        ),
        AmountOfWaterWithdrawnAtSitesLocatedInAreasOfHighWaterStress=""
    ),
    template_label_missing_value,
    IF('General Information'!E32="", "", template_label_ok)
)</f>
        <v/>
      </c>
      <c r="F170" s="709"/>
      <c r="G170" s="16"/>
      <c r="H170" s="16"/>
      <c r="I170" s="16"/>
    </row>
    <row r="171" spans="3:12" ht="15" thickBot="1" x14ac:dyDescent="0.4">
      <c r="K171" s="38"/>
    </row>
    <row r="172" spans="3:12" x14ac:dyDescent="0.35">
      <c r="C172" s="635" t="str">
        <f>template_label_b6_water_consumption&amp;" "&amp;template_label_from&amp;" "&amp;template_starting_date_display&amp;" "&amp;template_label_to&amp;" "&amp;template_ending_date_display&amp;" "&amp;template_label_if_applicable</f>
        <v>B6 - Water Consumption from - to - [If applicable]</v>
      </c>
      <c r="D172" s="708"/>
      <c r="E172" s="15"/>
      <c r="F172" s="15"/>
    </row>
    <row r="173" spans="3:12" x14ac:dyDescent="0.35">
      <c r="C173" s="666">
        <v>36</v>
      </c>
      <c r="D173" s="668"/>
      <c r="E173" s="128"/>
      <c r="F173" s="128"/>
    </row>
    <row r="174" spans="3:12" x14ac:dyDescent="0.35">
      <c r="C174" s="541" t="s">
        <v>5656</v>
      </c>
      <c r="D174" s="543"/>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0</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c r="E176" s="709" t="str">
        <f>IF(
    AND(D175=TRUE, D176=""),
    template_label_missing_value,
    IF(AND(D175=TRUE, D176&lt;&gt;""),
        template_label_ok,
        ""
    )
)</f>
        <v/>
      </c>
      <c r="F176" s="709"/>
      <c r="G176" s="16"/>
      <c r="H176" s="16"/>
      <c r="I176" s="16"/>
    </row>
    <row r="177" spans="3:14" ht="21" customHeight="1" thickBot="1" x14ac:dyDescent="0.4">
      <c r="C177" s="133" t="str">
        <f>template_label_total_water_consumption</f>
        <v>Total water consumption (m³)</v>
      </c>
      <c r="D177" s="292" t="str">
        <f>IF(D176&lt;&gt;"",$D$169-$D$176,"-")</f>
        <v>-</v>
      </c>
      <c r="E177" s="134"/>
      <c r="F177" s="134"/>
    </row>
    <row r="178" spans="3:14" ht="15" thickBot="1" x14ac:dyDescent="0.4"/>
    <row r="179" spans="3:14" x14ac:dyDescent="0.35">
      <c r="C179" s="663"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179" s="664"/>
      <c r="E179" s="720"/>
      <c r="F179" s="720"/>
      <c r="G179" s="665"/>
      <c r="H179" s="16"/>
      <c r="I179" s="16"/>
    </row>
    <row r="180" spans="3:14" x14ac:dyDescent="0.35">
      <c r="C180" s="666">
        <v>37</v>
      </c>
      <c r="D180" s="667"/>
      <c r="E180" s="721"/>
      <c r="F180" s="721"/>
      <c r="G180" s="668"/>
      <c r="H180" s="135"/>
      <c r="I180" s="135"/>
    </row>
    <row r="181" spans="3:14" x14ac:dyDescent="0.35">
      <c r="C181" s="660">
        <v>94</v>
      </c>
      <c r="D181" s="661"/>
      <c r="E181" s="591"/>
      <c r="F181" s="591"/>
      <c r="G181" s="662"/>
      <c r="H181" s="136"/>
      <c r="I181" s="136"/>
    </row>
    <row r="182" spans="3:14" x14ac:dyDescent="0.35">
      <c r="C182" s="98" t="str">
        <f>template_label_undertaking_applies_circular_economy_principles</f>
        <v>Undertaking applies circular economy principles</v>
      </c>
      <c r="D182" s="724"/>
      <c r="E182" s="725"/>
      <c r="F182" s="725"/>
      <c r="G182" s="726"/>
      <c r="H182" s="712" t="str">
        <f>IF(
    AND(
        OR(
            'General Information'!E32="Option A (Basic Module only)",
            'General Information'!E32="Option B (Basic Module and Comprehensive Module)"
        ),
        UndertakingAppliesCircularEconomyPrinciples=""
    ),
    template_label_missing_value,
    IF('General Information'!E32="", "", template_label_ok)
)</f>
        <v/>
      </c>
      <c r="I182" s="651"/>
      <c r="J182" s="16"/>
    </row>
    <row r="183" spans="3:14" ht="15" thickBot="1" x14ac:dyDescent="0.4">
      <c r="C183" s="117" t="str">
        <f>template_label_description_of_how_it_applies_these_principles</f>
        <v>Description of how it applies these principles</v>
      </c>
      <c r="D183" s="624"/>
      <c r="E183" s="632"/>
      <c r="F183" s="632"/>
      <c r="G183" s="625"/>
      <c r="H183" s="712" t="str">
        <f>IF(
    AND(D182="YES", D183=""),
    template_label_missing_value,
    IF(
        AND(D182="YES", D183&lt;&gt;""),
        template_label_ok,
        IF(
            AND(D182="NO", D183&lt;&gt;""),
            template_label_value_inconsistency,
            ""
        )
    )
)</f>
        <v/>
      </c>
      <c r="I183" s="651"/>
      <c r="J183" s="16"/>
    </row>
    <row r="184" spans="3:14" ht="15" thickBot="1" x14ac:dyDescent="0.4"/>
    <row r="185" spans="3:14" x14ac:dyDescent="0.35">
      <c r="C185" s="663" t="str">
        <f>template_label_b7_waste_generated&amp;" "&amp;template_label_from&amp;" "&amp;template_starting_date_display&amp;" "&amp;template_label_to&amp;" "&amp;template_ending_date_display&amp;" "&amp;template_label_always_to_be_reported</f>
        <v>B7 - Waste generated from - to - [Always to be reported]</v>
      </c>
      <c r="D185" s="664"/>
      <c r="E185" s="664"/>
      <c r="F185" s="664"/>
      <c r="G185" s="664"/>
      <c r="H185" s="664"/>
      <c r="I185" s="664"/>
      <c r="J185" s="664"/>
      <c r="K185" s="664"/>
      <c r="L185" s="665"/>
    </row>
    <row r="186" spans="3:14" x14ac:dyDescent="0.35">
      <c r="C186" s="666" t="s">
        <v>3727</v>
      </c>
      <c r="D186" s="667"/>
      <c r="E186" s="667"/>
      <c r="F186" s="667"/>
      <c r="G186" s="667"/>
      <c r="H186" s="667"/>
      <c r="I186" s="667"/>
      <c r="J186" s="667"/>
      <c r="K186" s="667"/>
      <c r="L186" s="668"/>
    </row>
    <row r="187" spans="3:14" x14ac:dyDescent="0.35">
      <c r="C187" s="660" t="s">
        <v>5657</v>
      </c>
      <c r="D187" s="661"/>
      <c r="E187" s="661"/>
      <c r="F187" s="661"/>
      <c r="G187" s="661"/>
      <c r="H187" s="661"/>
      <c r="I187" s="661"/>
      <c r="J187" s="661"/>
      <c r="K187" s="661"/>
      <c r="L187" s="662"/>
    </row>
    <row r="188" spans="3:14" ht="49.25" customHeight="1" x14ac:dyDescent="0.35">
      <c r="C188" s="137" t="str">
        <f>template_label_row_id</f>
        <v>Row ID</v>
      </c>
      <c r="D188" s="749" t="str">
        <f>template_label_type_of_waste</f>
        <v>Type of waste</v>
      </c>
      <c r="E188" s="749"/>
      <c r="F188" s="749"/>
      <c r="G188" s="751" t="str">
        <f>template_label_unit_of_measurement</f>
        <v>Unit of measurement</v>
      </c>
      <c r="H188" s="751"/>
      <c r="I188" s="751"/>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705"/>
      <c r="E189" s="705"/>
      <c r="F189" s="705"/>
      <c r="G189" s="694"/>
      <c r="H189" s="694"/>
      <c r="I189" s="694"/>
      <c r="J189" s="276"/>
      <c r="K189" s="277"/>
      <c r="L189" s="278" t="str">
        <f>IF(AND(D189="",J189="",K189=""),"-",SUM(J189:K189))</f>
        <v>-</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
      </c>
      <c r="N189" t="str">
        <f>template_label_type_of_waste_warning</f>
        <v>ℹ️  Please select a Type of waste (Hazardous or Non-Hazardous) rather than a category else an ERROR message will appear.</v>
      </c>
    </row>
    <row r="190" spans="3:14" x14ac:dyDescent="0.35">
      <c r="C190" s="385">
        <v>2</v>
      </c>
      <c r="D190" s="705"/>
      <c r="E190" s="705"/>
      <c r="F190" s="705"/>
      <c r="G190" s="694"/>
      <c r="H190" s="694"/>
      <c r="I190" s="694"/>
      <c r="J190" s="279"/>
      <c r="K190" s="279"/>
      <c r="L190" s="280" t="str">
        <f t="shared" ref="L190:L203" si="5">IF(AND(D190="",J190="",K190=""),"-",SUM(J190:K190))</f>
        <v>-</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
      </c>
    </row>
    <row r="191" spans="3:14" ht="15" thickBot="1" x14ac:dyDescent="0.4">
      <c r="C191" s="386">
        <v>3</v>
      </c>
      <c r="D191" s="748"/>
      <c r="E191" s="748"/>
      <c r="F191" s="748"/>
      <c r="G191" s="713"/>
      <c r="H191" s="713"/>
      <c r="I191" s="713"/>
      <c r="J191" s="281"/>
      <c r="K191" s="281"/>
      <c r="L191" s="282" t="str">
        <f t="shared" si="5"/>
        <v>-</v>
      </c>
      <c r="M191" s="16" t="str">
        <f t="shared" si="6"/>
        <v/>
      </c>
      <c r="N191" t="str">
        <f>template_label_additional_rows_warning</f>
        <v>ℹ️  Lists can be expanded using the little [+] button on the left.  If the number of rows is not sufficient, those can be added by right clicking the second row and selecting "Insert row".</v>
      </c>
    </row>
    <row r="192" spans="3:14" hidden="1" outlineLevel="1" x14ac:dyDescent="0.35">
      <c r="C192" s="383">
        <v>4</v>
      </c>
      <c r="D192" s="750"/>
      <c r="E192" s="750"/>
      <c r="F192" s="750"/>
      <c r="G192" s="714"/>
      <c r="H192" s="714"/>
      <c r="I192" s="714"/>
      <c r="J192" s="283"/>
      <c r="K192" s="283"/>
      <c r="L192" s="284" t="str">
        <f t="shared" si="5"/>
        <v>-</v>
      </c>
      <c r="M192" s="16" t="str">
        <f t="shared" si="6"/>
        <v/>
      </c>
    </row>
    <row r="193" spans="3:13" hidden="1" outlineLevel="1" x14ac:dyDescent="0.35">
      <c r="C193" s="385">
        <v>5</v>
      </c>
      <c r="D193" s="705"/>
      <c r="E193" s="705"/>
      <c r="F193" s="705"/>
      <c r="G193" s="694"/>
      <c r="H193" s="694"/>
      <c r="I193" s="694"/>
      <c r="J193" s="279"/>
      <c r="K193" s="279"/>
      <c r="L193" s="280" t="str">
        <f t="shared" si="5"/>
        <v>-</v>
      </c>
      <c r="M193" s="16" t="str">
        <f t="shared" si="6"/>
        <v/>
      </c>
    </row>
    <row r="194" spans="3:13" hidden="1" outlineLevel="1" x14ac:dyDescent="0.35">
      <c r="C194" s="385">
        <v>6</v>
      </c>
      <c r="D194" s="705"/>
      <c r="E194" s="705"/>
      <c r="F194" s="705"/>
      <c r="G194" s="694"/>
      <c r="H194" s="694"/>
      <c r="I194" s="694"/>
      <c r="J194" s="279"/>
      <c r="K194" s="279"/>
      <c r="L194" s="280" t="str">
        <f>IF(AND(D194="",J194="",K194=""),"-",SUM(J194:K194))</f>
        <v>-</v>
      </c>
      <c r="M194" s="16" t="str">
        <f t="shared" si="6"/>
        <v/>
      </c>
    </row>
    <row r="195" spans="3:13" hidden="1" outlineLevel="1" x14ac:dyDescent="0.35">
      <c r="C195" s="385">
        <v>7</v>
      </c>
      <c r="D195" s="705"/>
      <c r="E195" s="705"/>
      <c r="F195" s="705"/>
      <c r="G195" s="694"/>
      <c r="H195" s="694"/>
      <c r="I195" s="694"/>
      <c r="J195" s="279"/>
      <c r="K195" s="279"/>
      <c r="L195" s="280" t="str">
        <f>IF(AND(D195="",J195="",K195=""),"-",SUM(J195:K195))</f>
        <v>-</v>
      </c>
      <c r="M195" s="16" t="str">
        <f t="shared" si="6"/>
        <v/>
      </c>
    </row>
    <row r="196" spans="3:13" hidden="1" outlineLevel="1" x14ac:dyDescent="0.35">
      <c r="C196" s="385">
        <v>8</v>
      </c>
      <c r="D196" s="705"/>
      <c r="E196" s="705"/>
      <c r="F196" s="705"/>
      <c r="G196" s="694"/>
      <c r="H196" s="694"/>
      <c r="I196" s="694"/>
      <c r="J196" s="279"/>
      <c r="K196" s="279"/>
      <c r="L196" s="280" t="str">
        <f t="shared" si="5"/>
        <v>-</v>
      </c>
      <c r="M196" s="16" t="str">
        <f t="shared" si="6"/>
        <v/>
      </c>
    </row>
    <row r="197" spans="3:13" hidden="1" outlineLevel="1" x14ac:dyDescent="0.35">
      <c r="C197" s="385">
        <v>9</v>
      </c>
      <c r="D197" s="705"/>
      <c r="E197" s="705"/>
      <c r="F197" s="705"/>
      <c r="G197" s="694"/>
      <c r="H197" s="694"/>
      <c r="I197" s="694"/>
      <c r="J197" s="279"/>
      <c r="K197" s="279"/>
      <c r="L197" s="280" t="str">
        <f t="shared" si="5"/>
        <v>-</v>
      </c>
      <c r="M197" s="16" t="str">
        <f t="shared" si="6"/>
        <v/>
      </c>
    </row>
    <row r="198" spans="3:13" hidden="1" outlineLevel="1" x14ac:dyDescent="0.35">
      <c r="C198" s="385">
        <v>10</v>
      </c>
      <c r="D198" s="705"/>
      <c r="E198" s="705"/>
      <c r="F198" s="705"/>
      <c r="G198" s="694"/>
      <c r="H198" s="694"/>
      <c r="I198" s="694"/>
      <c r="J198" s="279"/>
      <c r="K198" s="279"/>
      <c r="L198" s="280" t="str">
        <f t="shared" si="5"/>
        <v>-</v>
      </c>
      <c r="M198" s="16" t="str">
        <f t="shared" si="6"/>
        <v/>
      </c>
    </row>
    <row r="199" spans="3:13" hidden="1" outlineLevel="1" x14ac:dyDescent="0.35">
      <c r="C199" s="385">
        <v>11</v>
      </c>
      <c r="D199" s="705"/>
      <c r="E199" s="705"/>
      <c r="F199" s="705"/>
      <c r="G199" s="694"/>
      <c r="H199" s="694"/>
      <c r="I199" s="694"/>
      <c r="J199" s="279"/>
      <c r="K199" s="279"/>
      <c r="L199" s="280" t="str">
        <f t="shared" si="5"/>
        <v>-</v>
      </c>
      <c r="M199" s="16" t="str">
        <f t="shared" si="6"/>
        <v/>
      </c>
    </row>
    <row r="200" spans="3:13" hidden="1" outlineLevel="1" x14ac:dyDescent="0.35">
      <c r="C200" s="385">
        <v>12</v>
      </c>
      <c r="D200" s="705"/>
      <c r="E200" s="705"/>
      <c r="F200" s="705"/>
      <c r="G200" s="694"/>
      <c r="H200" s="694"/>
      <c r="I200" s="694"/>
      <c r="J200" s="279"/>
      <c r="K200" s="279"/>
      <c r="L200" s="280" t="str">
        <f t="shared" si="5"/>
        <v>-</v>
      </c>
      <c r="M200" s="16" t="str">
        <f t="shared" si="6"/>
        <v/>
      </c>
    </row>
    <row r="201" spans="3:13" hidden="1" outlineLevel="1" x14ac:dyDescent="0.35">
      <c r="C201" s="385">
        <v>13</v>
      </c>
      <c r="D201" s="705"/>
      <c r="E201" s="705"/>
      <c r="F201" s="705"/>
      <c r="G201" s="694"/>
      <c r="H201" s="694"/>
      <c r="I201" s="694"/>
      <c r="J201" s="279"/>
      <c r="K201" s="279"/>
      <c r="L201" s="280" t="str">
        <f t="shared" si="5"/>
        <v>-</v>
      </c>
      <c r="M201" s="16" t="str">
        <f t="shared" si="6"/>
        <v/>
      </c>
    </row>
    <row r="202" spans="3:13" hidden="1" outlineLevel="1" x14ac:dyDescent="0.35">
      <c r="C202" s="385">
        <v>14</v>
      </c>
      <c r="D202" s="705"/>
      <c r="E202" s="705"/>
      <c r="F202" s="705"/>
      <c r="G202" s="694"/>
      <c r="H202" s="694"/>
      <c r="I202" s="694"/>
      <c r="J202" s="279"/>
      <c r="K202" s="279"/>
      <c r="L202" s="280" t="str">
        <f t="shared" si="5"/>
        <v>-</v>
      </c>
      <c r="M202" s="16" t="str">
        <f t="shared" si="6"/>
        <v/>
      </c>
    </row>
    <row r="203" spans="3:13" ht="15" hidden="1" outlineLevel="1" thickBot="1" x14ac:dyDescent="0.4">
      <c r="C203" s="384">
        <v>15</v>
      </c>
      <c r="D203" s="747"/>
      <c r="E203" s="747"/>
      <c r="F203" s="747"/>
      <c r="G203" s="713"/>
      <c r="H203" s="713"/>
      <c r="I203" s="713"/>
      <c r="J203" s="285"/>
      <c r="K203" s="285"/>
      <c r="L203" s="282" t="str">
        <f t="shared" si="5"/>
        <v>-</v>
      </c>
      <c r="M203" s="16" t="str">
        <f t="shared" si="6"/>
        <v/>
      </c>
    </row>
    <row r="204" spans="3:13" collapsed="1" x14ac:dyDescent="0.35">
      <c r="C204" s="741" t="str">
        <f>template_label_total_amount_of_waste_generated</f>
        <v>Total amount of waste generated</v>
      </c>
      <c r="D204" s="706" t="str">
        <f>template_label_total_hazardous_waste_generated_mass</f>
        <v>Total Hazardous waste generated (mass)</v>
      </c>
      <c r="E204" s="706"/>
      <c r="F204" s="707"/>
      <c r="G204" s="700"/>
      <c r="H204" s="700"/>
      <c r="I204" s="701"/>
      <c r="J204" s="737"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737"/>
      <c r="L204" s="738"/>
      <c r="M204" s="16" t="str" cm="1">
        <f t="array" ref="M204">IF(G204="",
    IF(SUMPRODUCT(--((G189:G203="metric tonnes (t)")+(G189:G203="kilograms (kg)")))&gt;0,
        template_label_missing_value,
        ""
    ),
    IF(SUMPRODUCT(--((G189:G203="metric tonnes (t)")+(G189:G203="kilograms (kg)")))&gt;0,
        template_label_ok,
        ""
    )
)</f>
        <v/>
      </c>
    </row>
    <row r="205" spans="3:13" x14ac:dyDescent="0.35">
      <c r="C205" s="742"/>
      <c r="D205" s="703" t="str">
        <f>template_label_total_non_hazardous_waste_generated_mass</f>
        <v>Total Non-Hazardous waste generated (mass)</v>
      </c>
      <c r="E205" s="703"/>
      <c r="F205" s="704"/>
      <c r="G205" s="687" t="str">
        <f>IF($G$204="", "-", $G$204)</f>
        <v>-</v>
      </c>
      <c r="H205" s="687"/>
      <c r="I205" s="689"/>
      <c r="J205" s="685"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85"/>
      <c r="L205" s="686"/>
    </row>
    <row r="206" spans="3:13" ht="15" thickBot="1" x14ac:dyDescent="0.4">
      <c r="C206" s="742"/>
      <c r="D206" s="671" t="str">
        <f>template_label_total_waste_generated_mass</f>
        <v>Total waste generated (mass)</v>
      </c>
      <c r="E206" s="671"/>
      <c r="F206" s="672"/>
      <c r="G206" s="687" t="str">
        <f>IF($G$204="", "-", $G$204)</f>
        <v>-</v>
      </c>
      <c r="H206" s="688"/>
      <c r="I206" s="695"/>
      <c r="J206" s="683" t="str">
        <f>IF(AND(J204="-",J205="-"),"-",SUM(J204:L205))</f>
        <v>-</v>
      </c>
      <c r="K206" s="683"/>
      <c r="L206" s="684"/>
    </row>
    <row r="207" spans="3:13" x14ac:dyDescent="0.35">
      <c r="C207" s="742"/>
      <c r="D207" s="727" t="str">
        <f>template_label_total_hazardous_waste_generated_volume</f>
        <v>Total Hazardous waste generated (volume)</v>
      </c>
      <c r="E207" s="727"/>
      <c r="F207" s="728"/>
      <c r="G207" s="733" t="str">
        <f>template_label_cubic_meters</f>
        <v>cubic meters (m³)</v>
      </c>
      <c r="H207" s="733"/>
      <c r="I207" s="733"/>
      <c r="J207" s="739" t="str">
        <f>IF(AND(D189="",J189="",K189="",D190="",J190="",K190="",D191="",J191="",K191="",D192="",J192="",K192="",D193="",J193="",K193="",D194="",J194="",K194="",D195="",J195="",K195="",D196="",J196="",K196="",D197="",J197="",K197="",D198="",J198="",K198="",D199="",J199="",K199="",D200="",J200="",K200="",D201="",J201="",K201="",D202="",J202="",K202="",D203="",J203="",K203=""),"-",SUMIFS(L189:L203, D189:D203,"* Hazardous *", G189:G203,"*cubic meters (m3)*"))</f>
        <v>-</v>
      </c>
      <c r="K207" s="739"/>
      <c r="L207" s="740"/>
    </row>
    <row r="208" spans="3:13" x14ac:dyDescent="0.35">
      <c r="C208" s="742"/>
      <c r="D208" s="703" t="str">
        <f>template_label_total_non_hazardous_waste_generated_volume</f>
        <v>Total Non-Hazardous waste generated (volume)</v>
      </c>
      <c r="E208" s="703"/>
      <c r="F208" s="704"/>
      <c r="G208" s="687" t="str">
        <f>template_label_cubic_meters</f>
        <v>cubic meters (m³)</v>
      </c>
      <c r="H208" s="687"/>
      <c r="I208" s="687"/>
      <c r="J208" s="685" t="str">
        <f>IF(AND(D189="",J189="",K189="",D190="",J190="",K190="",D191="",J191="",K191="",D192="",J192="",K192="",D193="",J193="",K193="",D194="",J194="",K194="",D195="",J195="",K195="",D196="",J196="",K196="",D197="",J197="",K197="",D198="",J198="",K198="",D199="",J199="",K199="",D200="",J200="",K200="",D201="",J201="",K201="",D202="",J202="",K202="",D203="",J203="",K203=""),"-",SUMIFS(L189:L203, D189:D203,"*Non-Hazardous*", G189:G203,"*cubic meters (m3)*"))</f>
        <v>-</v>
      </c>
      <c r="K208" s="685"/>
      <c r="L208" s="686"/>
    </row>
    <row r="209" spans="3:12" ht="15" thickBot="1" x14ac:dyDescent="0.4">
      <c r="C209" s="743"/>
      <c r="D209" s="671" t="str">
        <f>template_label_total_waste_generated_volume</f>
        <v>Total waste generated (volume)</v>
      </c>
      <c r="E209" s="671"/>
      <c r="F209" s="672"/>
      <c r="G209" s="688" t="str">
        <f>template_label_cubic_meters</f>
        <v>cubic meters (m³)</v>
      </c>
      <c r="H209" s="688"/>
      <c r="I209" s="688"/>
      <c r="J209" s="683" t="str">
        <f>IF(AND(J207="-",J208="-"),"-",SUM(J207:L208))</f>
        <v>-</v>
      </c>
      <c r="K209" s="683"/>
      <c r="L209" s="684"/>
    </row>
    <row r="210" spans="3:12" ht="15" thickBot="1" x14ac:dyDescent="0.4"/>
    <row r="211" spans="3:12" x14ac:dyDescent="0.35">
      <c r="C211" s="663"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211" s="664"/>
      <c r="E211" s="664"/>
      <c r="F211" s="664"/>
      <c r="G211" s="664"/>
      <c r="H211" s="664"/>
      <c r="I211" s="664"/>
      <c r="J211" s="665"/>
    </row>
    <row r="212" spans="3:12" x14ac:dyDescent="0.35">
      <c r="C212" s="666" t="s">
        <v>3750</v>
      </c>
      <c r="D212" s="667"/>
      <c r="E212" s="667"/>
      <c r="F212" s="667"/>
      <c r="G212" s="667"/>
      <c r="H212" s="667"/>
      <c r="I212" s="667"/>
      <c r="J212" s="668"/>
    </row>
    <row r="213" spans="3:12" x14ac:dyDescent="0.35">
      <c r="C213" s="660" t="s">
        <v>5658</v>
      </c>
      <c r="D213" s="661"/>
      <c r="E213" s="661"/>
      <c r="F213" s="661"/>
      <c r="G213" s="661"/>
      <c r="H213" s="661"/>
      <c r="I213" s="661"/>
      <c r="J213" s="662"/>
      <c r="K213" s="11"/>
      <c r="L213" s="11"/>
    </row>
    <row r="214" spans="3:12" ht="30" customHeight="1" x14ac:dyDescent="0.35">
      <c r="C214" s="548" t="str">
        <f>template_label_does_the_undertaking_operate_in_a_sector_using_significant_material_flows</f>
        <v>Does the undertaking the undertaking operate in a sector using significant material flows (for example manufacturing construction packaging or others)?</v>
      </c>
      <c r="D214" s="669"/>
      <c r="E214" s="669"/>
      <c r="F214" s="670"/>
      <c r="G214" s="550" t="b">
        <v>0</v>
      </c>
      <c r="H214" s="551"/>
      <c r="I214" s="551"/>
      <c r="J214" s="552"/>
    </row>
    <row r="215" spans="3:12" ht="43.5" customHeight="1" x14ac:dyDescent="0.35">
      <c r="C215" s="143" t="str">
        <f>template_label_row_id</f>
        <v>Row ID</v>
      </c>
      <c r="D215" s="673" t="str">
        <f>template_label_name_of_the_key_material</f>
        <v>Name of the key material</v>
      </c>
      <c r="E215" s="673"/>
      <c r="F215" s="673"/>
      <c r="G215" s="673" t="str">
        <f>template_label_mass_volume</f>
        <v>Mass Volume</v>
      </c>
      <c r="H215" s="673"/>
      <c r="I215" s="673"/>
      <c r="J215" s="108" t="str">
        <f>template_label_unit_of_measurement</f>
        <v>Unit of measurement</v>
      </c>
    </row>
    <row r="216" spans="3:12" x14ac:dyDescent="0.35">
      <c r="C216" s="232">
        <v>1</v>
      </c>
      <c r="D216" s="674"/>
      <c r="E216" s="674"/>
      <c r="F216" s="674"/>
      <c r="G216" s="676"/>
      <c r="H216" s="676"/>
      <c r="I216" s="676"/>
      <c r="J216" s="146"/>
      <c r="K216" s="17" t="str">
        <f>IF(AND(G214=TRUE,D216&lt;&gt;"",G216&lt;&gt;"",J216&lt;&gt;""),
    template_label_ok,
    IF(AND(G214=TRUE,OR(D216="",G216="",J216="")),
        template_label_missing_value,
        ""
    )
)</f>
        <v/>
      </c>
    </row>
    <row r="217" spans="3:12" x14ac:dyDescent="0.35">
      <c r="C217" s="232">
        <v>2</v>
      </c>
      <c r="D217" s="675"/>
      <c r="E217" s="675"/>
      <c r="F217" s="675"/>
      <c r="G217" s="676"/>
      <c r="H217" s="676"/>
      <c r="I217" s="676"/>
      <c r="J217" s="146"/>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
      </c>
    </row>
    <row r="218" spans="3:12" x14ac:dyDescent="0.35">
      <c r="C218" s="232">
        <v>3</v>
      </c>
      <c r="D218" s="675"/>
      <c r="E218" s="675"/>
      <c r="F218" s="675"/>
      <c r="G218" s="676"/>
      <c r="H218" s="676"/>
      <c r="I218" s="676"/>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675"/>
      <c r="E219" s="675"/>
      <c r="F219" s="675"/>
      <c r="G219" s="676"/>
      <c r="H219" s="676"/>
      <c r="I219" s="676"/>
      <c r="J219" s="146"/>
      <c r="K219" s="17" t="str">
        <f t="shared" si="7"/>
        <v/>
      </c>
    </row>
    <row r="220" spans="3:12" hidden="1" outlineLevel="1" x14ac:dyDescent="0.35">
      <c r="C220" s="232">
        <v>5</v>
      </c>
      <c r="D220" s="675"/>
      <c r="E220" s="675"/>
      <c r="F220" s="675"/>
      <c r="G220" s="676"/>
      <c r="H220" s="676"/>
      <c r="I220" s="676"/>
      <c r="J220" s="146"/>
      <c r="K220" s="17" t="str">
        <f t="shared" si="7"/>
        <v/>
      </c>
    </row>
    <row r="221" spans="3:12" hidden="1" outlineLevel="1" x14ac:dyDescent="0.35">
      <c r="C221" s="232">
        <v>6</v>
      </c>
      <c r="D221" s="674"/>
      <c r="E221" s="674"/>
      <c r="F221" s="674"/>
      <c r="G221" s="676"/>
      <c r="H221" s="676"/>
      <c r="I221" s="676"/>
      <c r="J221" s="146"/>
      <c r="K221" s="17" t="str">
        <f t="shared" si="7"/>
        <v/>
      </c>
    </row>
    <row r="222" spans="3:12" hidden="1" outlineLevel="1" x14ac:dyDescent="0.35">
      <c r="C222" s="232">
        <v>7</v>
      </c>
      <c r="D222" s="674"/>
      <c r="E222" s="674"/>
      <c r="F222" s="674"/>
      <c r="G222" s="676"/>
      <c r="H222" s="676"/>
      <c r="I222" s="676"/>
      <c r="J222" s="146"/>
      <c r="K222" s="17" t="str">
        <f t="shared" si="7"/>
        <v/>
      </c>
    </row>
    <row r="223" spans="3:12" hidden="1" outlineLevel="1" x14ac:dyDescent="0.35">
      <c r="C223" s="232">
        <v>8</v>
      </c>
      <c r="D223" s="674"/>
      <c r="E223" s="674"/>
      <c r="F223" s="674"/>
      <c r="G223" s="676"/>
      <c r="H223" s="676"/>
      <c r="I223" s="676"/>
      <c r="J223" s="146"/>
      <c r="K223" s="17" t="str">
        <f t="shared" si="7"/>
        <v/>
      </c>
    </row>
    <row r="224" spans="3:12" hidden="1" outlineLevel="1" x14ac:dyDescent="0.35">
      <c r="C224" s="232">
        <v>9</v>
      </c>
      <c r="D224" s="674"/>
      <c r="E224" s="674"/>
      <c r="F224" s="674"/>
      <c r="G224" s="676"/>
      <c r="H224" s="676"/>
      <c r="I224" s="676"/>
      <c r="J224" s="146"/>
      <c r="K224" s="17" t="str">
        <f t="shared" si="7"/>
        <v/>
      </c>
    </row>
    <row r="225" spans="1:12" hidden="1" outlineLevel="1" x14ac:dyDescent="0.35">
      <c r="C225" s="232">
        <v>10</v>
      </c>
      <c r="D225" s="674"/>
      <c r="E225" s="674"/>
      <c r="F225" s="674"/>
      <c r="G225" s="676"/>
      <c r="H225" s="676"/>
      <c r="I225" s="676"/>
      <c r="J225" s="146"/>
      <c r="K225" s="17" t="str">
        <f t="shared" si="7"/>
        <v/>
      </c>
    </row>
    <row r="226" spans="1:12" hidden="1" outlineLevel="1" x14ac:dyDescent="0.35">
      <c r="C226" s="232">
        <v>11</v>
      </c>
      <c r="D226" s="654"/>
      <c r="E226" s="655"/>
      <c r="F226" s="656"/>
      <c r="G226" s="657"/>
      <c r="H226" s="658"/>
      <c r="I226" s="659"/>
      <c r="J226" s="146"/>
      <c r="K226" s="17" t="str">
        <f t="shared" si="7"/>
        <v/>
      </c>
    </row>
    <row r="227" spans="1:12" hidden="1" outlineLevel="1" x14ac:dyDescent="0.35">
      <c r="C227" s="232">
        <v>12</v>
      </c>
      <c r="D227" s="654"/>
      <c r="E227" s="655"/>
      <c r="F227" s="656"/>
      <c r="G227" s="657"/>
      <c r="H227" s="658"/>
      <c r="I227" s="659"/>
      <c r="J227" s="146"/>
      <c r="K227" s="17" t="str">
        <f t="shared" si="7"/>
        <v/>
      </c>
    </row>
    <row r="228" spans="1:12" hidden="1" outlineLevel="1" x14ac:dyDescent="0.35">
      <c r="C228" s="232">
        <v>13</v>
      </c>
      <c r="D228" s="654"/>
      <c r="E228" s="655"/>
      <c r="F228" s="656"/>
      <c r="G228" s="680"/>
      <c r="H228" s="681"/>
      <c r="I228" s="682"/>
      <c r="J228" s="146"/>
      <c r="K228" s="17" t="str">
        <f t="shared" si="7"/>
        <v/>
      </c>
    </row>
    <row r="229" spans="1:12" hidden="1" outlineLevel="1" x14ac:dyDescent="0.35">
      <c r="C229" s="232">
        <v>14</v>
      </c>
      <c r="D229" s="654"/>
      <c r="E229" s="655"/>
      <c r="F229" s="656"/>
      <c r="G229" s="657"/>
      <c r="H229" s="658"/>
      <c r="I229" s="659"/>
      <c r="J229" s="146"/>
      <c r="K229" s="17" t="str">
        <f t="shared" si="7"/>
        <v/>
      </c>
    </row>
    <row r="230" spans="1:12" hidden="1" outlineLevel="1" x14ac:dyDescent="0.35">
      <c r="C230" s="232">
        <v>15</v>
      </c>
      <c r="D230" s="654"/>
      <c r="E230" s="655"/>
      <c r="F230" s="656"/>
      <c r="G230" s="657"/>
      <c r="H230" s="658"/>
      <c r="I230" s="659"/>
      <c r="J230" s="146"/>
      <c r="K230" s="17" t="str">
        <f t="shared" si="7"/>
        <v/>
      </c>
    </row>
    <row r="231" spans="1:12" collapsed="1" x14ac:dyDescent="0.35">
      <c r="C231" s="836" t="str">
        <f>template_label_total_annual_mass_flow_of_relevant_materials_used_mass</f>
        <v>Total annual mass-flow of relevant materials used (mass in kg)</v>
      </c>
      <c r="D231" s="837"/>
      <c r="E231" s="837"/>
      <c r="F231" s="837"/>
      <c r="G231" s="685" t="str">
        <f>IF(AND(G216="",G217="",J216="",J217="",G218="",J218=""),"-",(SUMIF($J$216:$J$225,"kilograms (kg)",$G$216:$G$225))+((SUMIF($J$216:$J$225,"metric tonnes (t)",$G$216:$G$225))*1000))</f>
        <v>-</v>
      </c>
      <c r="H231" s="685"/>
      <c r="I231" s="685"/>
      <c r="J231" s="144" t="str">
        <f>template_label_kilograms</f>
        <v>kilograms (kg)</v>
      </c>
    </row>
    <row r="232" spans="1:12" ht="15" thickBot="1" x14ac:dyDescent="0.4">
      <c r="C232" s="834" t="str">
        <f>template_label_total_annual_mass_flow_of_relevant_materials_used_volume</f>
        <v>Total annual mass-flow of relevant materials used (volume in m³)</v>
      </c>
      <c r="D232" s="835"/>
      <c r="E232" s="835"/>
      <c r="F232" s="835"/>
      <c r="G232" s="683" t="str">
        <f>IF(AND(G216="",G217="",J216="",J217="",G218="",J218=""),"-",SUMIF(J216:J225, "cubic meters (m3)", G216:G225))</f>
        <v>-</v>
      </c>
      <c r="H232" s="683"/>
      <c r="I232" s="683"/>
      <c r="J232" s="142" t="str">
        <f>template_label_cubic_meters</f>
        <v>cubic meters (m³)</v>
      </c>
      <c r="K232" s="17"/>
    </row>
    <row r="233" spans="1:12" ht="15" thickBot="1" x14ac:dyDescent="0.4">
      <c r="D233" s="12"/>
      <c r="E233" s="12"/>
      <c r="F233" s="12"/>
      <c r="G233" s="12"/>
      <c r="H233" s="12"/>
      <c r="I233" s="12"/>
      <c r="J233" s="12"/>
    </row>
    <row r="234" spans="1:12" x14ac:dyDescent="0.35">
      <c r="C234" s="825" t="str">
        <f>template_label_c4_climate_risks&amp;" "&amp;template_label_from&amp;" "&amp;template_starting_date_display&amp;" "&amp;template_label_to&amp;" "&amp;template_ending_date_display&amp;" "&amp;template_label_if_applicable</f>
        <v>C4 – Climate risks from - to - [If applicable]</v>
      </c>
      <c r="D234" s="826"/>
      <c r="E234" s="826"/>
      <c r="F234" s="826"/>
      <c r="G234" s="826"/>
      <c r="H234" s="826"/>
      <c r="I234" s="826"/>
      <c r="J234" s="826"/>
      <c r="K234" s="827"/>
    </row>
    <row r="235" spans="1:12" ht="39.65" customHeight="1" x14ac:dyDescent="0.35">
      <c r="C235" s="548" t="str">
        <f>template_label_has_the_undertaking_identified_climate_related_hazards_and_climate_related_transition_events</f>
        <v>Has the undertaking identified climate-related hazards and climate-related transition events creating gross climate-related risks for the undertaking?</v>
      </c>
      <c r="D235" s="813"/>
      <c r="E235" s="831" t="b">
        <v>0</v>
      </c>
      <c r="F235" s="832"/>
      <c r="G235" s="832"/>
      <c r="H235" s="832"/>
      <c r="I235" s="832"/>
      <c r="J235" s="832"/>
      <c r="K235" s="833"/>
    </row>
    <row r="236" spans="1:12" x14ac:dyDescent="0.35">
      <c r="A236" s="462" t="s">
        <v>3751</v>
      </c>
      <c r="B236" s="462" t="s">
        <v>5659</v>
      </c>
      <c r="C236" s="529" t="str">
        <f>template_label_description_of_climate_related_hazards_and_climate_related_transition_events</f>
        <v>Description of climate-related hazards and climate-related transition events</v>
      </c>
      <c r="D236" s="529"/>
      <c r="E236" s="523"/>
      <c r="F236" s="524"/>
      <c r="G236" s="524"/>
      <c r="H236" s="524"/>
      <c r="I236" s="524"/>
      <c r="J236" s="524"/>
      <c r="K236" s="525"/>
      <c r="L236" s="16" t="str">
        <f>IF(AND($E$235=TRUE,E236&lt;&gt;""),
    template_label_ok,
    IF(AND($E$235=TRUE,G236=""),
        template_label_missing_value,
        ""
    )
)</f>
        <v/>
      </c>
    </row>
    <row r="237" spans="1:12" x14ac:dyDescent="0.35">
      <c r="A237" s="462" t="s">
        <v>3752</v>
      </c>
      <c r="B237" s="462" t="s">
        <v>5659</v>
      </c>
      <c r="C237" s="529" t="str">
        <f>template_label_disclosure_of_how_it_has_assessed_the_exposure_and_sensitivity_of_its_assets</f>
        <v>Disclosure of how it has assessed the exposure and sensitivity of its assets activities and value chain to these hazards and transition events</v>
      </c>
      <c r="D237" s="529"/>
      <c r="E237" s="523"/>
      <c r="F237" s="524"/>
      <c r="G237" s="524"/>
      <c r="H237" s="524"/>
      <c r="I237" s="524"/>
      <c r="J237" s="524"/>
      <c r="K237" s="525"/>
      <c r="L237" s="16" t="str">
        <f>IF(AND($E$235=TRUE,E237&lt;&gt;""),
    template_label_ok,
    IF(AND($E$235=TRUE,G237=""),
        template_label_missing_value,
        ""
    )
)</f>
        <v/>
      </c>
    </row>
    <row r="238" spans="1:12" x14ac:dyDescent="0.35">
      <c r="A238" s="462" t="s">
        <v>3753</v>
      </c>
      <c r="B238" s="462" t="s">
        <v>5659</v>
      </c>
      <c r="C238" s="529" t="str">
        <f>template_label_time_horizons_of_any_climate_related_hazards_and_transition_events_identified</f>
        <v>Time horizons of any climate-related hazards and transition events identified</v>
      </c>
      <c r="D238" s="529"/>
      <c r="E238" s="523"/>
      <c r="F238" s="524"/>
      <c r="G238" s="524"/>
      <c r="H238" s="524"/>
      <c r="I238" s="524"/>
      <c r="J238" s="524"/>
      <c r="K238" s="525"/>
      <c r="L238" s="16" t="str">
        <f>IF(AND($E$235=TRUE,E238&lt;&gt;""),
    template_label_ok,
    IF(AND($E$235=TRUE,G238=""),
        template_label_missing_value,
        ""
    )
)</f>
        <v/>
      </c>
    </row>
    <row r="239" spans="1:12" ht="27" customHeight="1" x14ac:dyDescent="0.35">
      <c r="A239" s="462" t="s">
        <v>3754</v>
      </c>
      <c r="B239" s="462" t="s">
        <v>5659</v>
      </c>
      <c r="C239" s="529" t="str">
        <f>template_label_disclosure_of_whether_it_has_undertaken_climate_change_adaptation_actions</f>
        <v>Disclosure of whether it has undertaken climate change adaptation actions for any climate-related hazards and transition events</v>
      </c>
      <c r="D239" s="529"/>
      <c r="E239" s="828"/>
      <c r="F239" s="829"/>
      <c r="G239" s="829"/>
      <c r="H239" s="829"/>
      <c r="I239" s="829"/>
      <c r="J239" s="829"/>
      <c r="K239" s="830"/>
      <c r="L239" s="16" t="str">
        <f>IF(AND($E$235=TRUE,E239&lt;&gt;""),
    template_label_ok,
    IF(AND($E$235=TRUE,G239=""),
        template_label_missing_value,
        ""
    )
)</f>
        <v/>
      </c>
    </row>
    <row r="240" spans="1:12" ht="29.4" customHeight="1" thickBot="1" x14ac:dyDescent="0.4">
      <c r="A240" s="462">
        <v>58</v>
      </c>
      <c r="B240" s="462" t="s">
        <v>5659</v>
      </c>
      <c r="C240" s="52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21"/>
      <c r="E240" s="526"/>
      <c r="F240" s="527"/>
      <c r="G240" s="527"/>
      <c r="H240" s="527"/>
      <c r="I240" s="527"/>
      <c r="J240" s="527"/>
      <c r="K240" s="528"/>
      <c r="L240" s="16" t="str">
        <f>IF(AND($E$235=TRUE,E240&lt;&gt;""),
    template_label_ok,
    ""
)</f>
        <v/>
      </c>
    </row>
    <row r="241" spans="3:13" ht="15" thickBot="1" x14ac:dyDescent="0.4"/>
    <row r="242" spans="3:13" x14ac:dyDescent="0.35">
      <c r="C242" s="614"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242" s="615"/>
      <c r="E242" s="615"/>
      <c r="F242" s="615"/>
      <c r="G242" s="615"/>
      <c r="H242" s="615"/>
      <c r="I242" s="615"/>
      <c r="J242" s="615"/>
      <c r="K242" s="615"/>
      <c r="L242" s="616"/>
    </row>
    <row r="243" spans="3:13" x14ac:dyDescent="0.35">
      <c r="C243" s="556">
        <v>10</v>
      </c>
      <c r="D243" s="557"/>
      <c r="E243" s="557"/>
      <c r="F243" s="557"/>
      <c r="G243" s="557"/>
      <c r="H243" s="557"/>
      <c r="I243" s="557"/>
      <c r="J243" s="557"/>
      <c r="K243" s="557"/>
      <c r="L243" s="558"/>
      <c r="M243" s="8"/>
    </row>
    <row r="244" spans="3:13" ht="15" thickBot="1" x14ac:dyDescent="0.4">
      <c r="C244" s="608"/>
      <c r="D244" s="609"/>
      <c r="E244" s="609"/>
      <c r="F244" s="609"/>
      <c r="G244" s="609"/>
      <c r="H244" s="609"/>
      <c r="I244" s="609"/>
      <c r="J244" s="609"/>
      <c r="K244" s="609"/>
      <c r="L244" s="609"/>
      <c r="M244" s="105" t="str">
        <f>IF(C244&lt;&gt;"", template_label_ok, "")</f>
        <v/>
      </c>
    </row>
  </sheetData>
  <sheetProtection algorithmName="SHA-512" hashValue="j2utnWu5BBUbRKUjiEMedP506/CWv/kZk1JmV2Oqa9N2WXyUILuCuVqQ8zuM9IGwdc0MB9iXxnlbJKTv5kf9wg==" saltValue="WLUdVloSAcbCKQtcw3xvDQ==" spinCount="100000" sheet="1"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G86:I86"/>
    <mergeCell ref="D83:F83"/>
    <mergeCell ref="D84:F84"/>
    <mergeCell ref="D85:F85"/>
    <mergeCell ref="D86:F86"/>
    <mergeCell ref="G69:K69"/>
    <mergeCell ref="G76:K76"/>
    <mergeCell ref="C74:F74"/>
    <mergeCell ref="G87:I87"/>
    <mergeCell ref="G28:I28"/>
    <mergeCell ref="C77:K77"/>
    <mergeCell ref="C78:K78"/>
    <mergeCell ref="C75:F75"/>
    <mergeCell ref="D62:K62"/>
    <mergeCell ref="C66:F66"/>
    <mergeCell ref="D56:K56"/>
    <mergeCell ref="G74:K74"/>
    <mergeCell ref="G85:I85"/>
    <mergeCell ref="D42:F42"/>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40:I40"/>
    <mergeCell ref="G41:I41"/>
    <mergeCell ref="G42:I42"/>
    <mergeCell ref="G43:I43"/>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87:F87"/>
    <mergeCell ref="D100:F100"/>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D228:F228"/>
    <mergeCell ref="D226:F226"/>
    <mergeCell ref="G226:I226"/>
    <mergeCell ref="D227:F227"/>
    <mergeCell ref="C213:J213"/>
    <mergeCell ref="C211:J211"/>
    <mergeCell ref="C212:J212"/>
    <mergeCell ref="C214:F214"/>
    <mergeCell ref="G214:J214"/>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1034" t="str">
        <f>template_label_employee_counting_methodology_for_the_disclosures_below_headcount_full_time_equivalent</f>
        <v>Employee counting methodology for the disclosures below (Headcount or Full time Equivalent linked from B1</v>
      </c>
      <c r="D2" s="1035"/>
      <c r="E2" s="1036"/>
      <c r="F2" s="1037" t="str">
        <f>IF('General Information'!$E$64="","-",'General Information'!$E$64)</f>
        <v>-</v>
      </c>
      <c r="G2" s="1037"/>
      <c r="H2" s="1038"/>
    </row>
    <row r="3" spans="1:8" ht="15" thickBot="1" x14ac:dyDescent="0.4">
      <c r="C3" s="1034" t="str">
        <f>template_label_employee_counting_methodology_for_the_disclosures_below_period</f>
        <v>Employee counting methodology for the disclosures below (At the end of the reporting period or as an average across the reporting period linked from B1)</v>
      </c>
      <c r="D3" s="1035"/>
      <c r="E3" s="1036"/>
      <c r="F3" s="1039" t="str">
        <f>IF('General Information'!$E$63="","-",'General Information'!$E$63)</f>
        <v>-</v>
      </c>
      <c r="G3" s="1040"/>
      <c r="H3" s="1041"/>
    </row>
    <row r="5" spans="1:8" ht="15" thickBot="1" x14ac:dyDescent="0.4"/>
    <row r="6" spans="1:8" x14ac:dyDescent="0.35">
      <c r="C6" s="559" t="str">
        <f>template_label_b8_workforce_general_characteristics_type_of_contract&amp;" "&amp;template_label_always_to_be_reported</f>
        <v>B8 – Workforce – General characteristics - Type of contract [Always to be reported]</v>
      </c>
      <c r="D6" s="560"/>
      <c r="E6" s="560"/>
      <c r="F6" s="560"/>
      <c r="G6" s="561"/>
      <c r="H6"/>
    </row>
    <row r="7" spans="1:8" x14ac:dyDescent="0.35">
      <c r="C7" s="556" t="s">
        <v>3755</v>
      </c>
      <c r="D7" s="557"/>
      <c r="E7" s="557"/>
      <c r="F7" s="557"/>
      <c r="G7" s="558"/>
    </row>
    <row r="8" spans="1:8" x14ac:dyDescent="0.35">
      <c r="C8" s="541" t="s">
        <v>5660</v>
      </c>
      <c r="D8" s="982"/>
      <c r="E8" s="982"/>
      <c r="F8" s="982"/>
      <c r="G8" s="1052"/>
    </row>
    <row r="9" spans="1:8" x14ac:dyDescent="0.35">
      <c r="C9" s="149" t="str">
        <f>template_label_type_of_contract</f>
        <v>Type of contract</v>
      </c>
      <c r="D9" s="1053" t="str">
        <f>template_label_number_of_employees</f>
        <v>Number of employees</v>
      </c>
      <c r="E9" s="1054"/>
      <c r="F9" s="1054"/>
      <c r="G9" s="1055"/>
      <c r="H9" s="150"/>
    </row>
    <row r="10" spans="1:8" x14ac:dyDescent="0.35">
      <c r="C10" s="151" t="str">
        <f>template_label_permanent_contract</f>
        <v>Permanent contract</v>
      </c>
      <c r="D10" s="1045"/>
      <c r="E10" s="1046"/>
      <c r="F10" s="1046"/>
      <c r="G10" s="1047"/>
      <c r="H10" s="15" t="str">
        <f>IF(
    AND(
        OR(
            'General Information'!E32="Option A (Basic Module only)",
            'General Information'!E32="Option B (Basic Module and Comprehensive Module)"
        ),
        D10=""
    ),
    template_label_missing_value,
    IF('General Information'!E32="",
        "",
        template_label_ok
    )
)</f>
        <v/>
      </c>
    </row>
    <row r="11" spans="1:8" x14ac:dyDescent="0.35">
      <c r="C11" s="151" t="str">
        <f>template_label_temporary_contract</f>
        <v>Temporary contract</v>
      </c>
      <c r="D11" s="1056" t="str">
        <f>IFERROR(IF(D10="", "-", $D$12 - $D$10), "-")</f>
        <v>-</v>
      </c>
      <c r="E11" s="1057"/>
      <c r="F11" s="1057"/>
      <c r="G11" s="1058"/>
      <c r="H11" s="15"/>
    </row>
    <row r="12" spans="1:8" ht="15" thickBot="1" x14ac:dyDescent="0.4">
      <c r="C12" s="152" t="str">
        <f>template_label_total_employees</f>
        <v>Total employees (linked to B1)</v>
      </c>
      <c r="D12" s="1025" t="str">
        <f>IF('General Information'!$E$62="", "-", VALUE(SUBSTITUTE('General Information'!$E$62, "-", "0")))</f>
        <v>-</v>
      </c>
      <c r="E12" s="1025"/>
      <c r="F12" s="1025"/>
      <c r="G12" s="1021"/>
      <c r="H12" s="17"/>
    </row>
    <row r="13" spans="1:8" ht="15" thickBot="1" x14ac:dyDescent="0.4"/>
    <row r="14" spans="1:8" x14ac:dyDescent="0.35">
      <c r="C14" s="559" t="str">
        <f>template_label_b8_workforce_general_characteristics_gender&amp;" "&amp;template_label_always_to_be_reported</f>
        <v>B8 – Workforce – General characteristics - Gender [Always to be reported]</v>
      </c>
      <c r="D14" s="560"/>
      <c r="E14" s="560"/>
      <c r="F14" s="560"/>
      <c r="G14" s="561"/>
      <c r="H14"/>
    </row>
    <row r="15" spans="1:8" x14ac:dyDescent="0.35">
      <c r="C15" s="556" t="s">
        <v>3756</v>
      </c>
      <c r="D15" s="557"/>
      <c r="E15" s="557"/>
      <c r="F15" s="557"/>
      <c r="G15" s="558"/>
    </row>
    <row r="16" spans="1:8" x14ac:dyDescent="0.35">
      <c r="C16" s="541" t="s">
        <v>5660</v>
      </c>
      <c r="D16" s="542"/>
      <c r="E16" s="542"/>
      <c r="F16" s="542"/>
      <c r="G16" s="543"/>
    </row>
    <row r="17" spans="3:22" x14ac:dyDescent="0.35">
      <c r="C17" s="153" t="str">
        <f>template_label_gender</f>
        <v>Gender</v>
      </c>
      <c r="D17" s="1042" t="str">
        <f>template_label_number_of_employees</f>
        <v>Number of employees</v>
      </c>
      <c r="E17" s="1043"/>
      <c r="F17" s="1043"/>
      <c r="G17" s="1044"/>
    </row>
    <row r="18" spans="3:22" x14ac:dyDescent="0.35">
      <c r="C18" s="154" t="str">
        <f>template_label_male</f>
        <v>Male</v>
      </c>
      <c r="D18" s="1045"/>
      <c r="E18" s="1046"/>
      <c r="F18" s="1046"/>
      <c r="G18" s="1047"/>
      <c r="H18" s="104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
      </c>
      <c r="I18" s="1032" t="str">
        <f>template_label_number_of_employees_warning</f>
        <v xml:space="preserve">ℹ️  Please make sure that the total number of employees is the same as the one provided in the "General Information" sheet cell E55
</v>
      </c>
      <c r="J18" s="1032"/>
      <c r="K18" s="1032"/>
      <c r="L18" s="1032"/>
      <c r="M18" s="1032"/>
    </row>
    <row r="19" spans="3:22" x14ac:dyDescent="0.35">
      <c r="C19" s="154" t="str">
        <f>template_label_female</f>
        <v>Female</v>
      </c>
      <c r="D19" s="1045"/>
      <c r="E19" s="1046"/>
      <c r="F19" s="1046"/>
      <c r="G19" s="1047"/>
      <c r="H19" s="1048"/>
      <c r="I19" s="1032"/>
      <c r="J19" s="1032"/>
      <c r="K19" s="1032"/>
      <c r="L19" s="1032"/>
      <c r="M19" s="1032"/>
    </row>
    <row r="20" spans="3:22" x14ac:dyDescent="0.35">
      <c r="C20" s="154" t="str">
        <f>template_label_other</f>
        <v>Other</v>
      </c>
      <c r="D20" s="1045"/>
      <c r="E20" s="1046"/>
      <c r="F20" s="1046"/>
      <c r="G20" s="1047"/>
      <c r="H20" s="1048"/>
      <c r="I20" s="1032"/>
      <c r="J20" s="1032"/>
      <c r="K20" s="1032"/>
      <c r="L20" s="1032"/>
      <c r="M20" s="1032"/>
    </row>
    <row r="21" spans="3:22" x14ac:dyDescent="0.35">
      <c r="C21" s="154" t="str">
        <f>template_label_not_reported</f>
        <v>Not reported</v>
      </c>
      <c r="D21" s="1049"/>
      <c r="E21" s="1050"/>
      <c r="F21" s="1050"/>
      <c r="G21" s="1051"/>
      <c r="H21" s="1048"/>
      <c r="I21" s="1032"/>
      <c r="J21" s="1032"/>
      <c r="K21" s="1032"/>
      <c r="L21" s="1032"/>
      <c r="M21" s="1032"/>
    </row>
    <row r="22" spans="3:22" ht="15" thickBot="1" x14ac:dyDescent="0.4">
      <c r="C22" s="152" t="str">
        <f>template_label_total_employees</f>
        <v>Total employees (linked to B1)</v>
      </c>
      <c r="D22" s="1025" t="str">
        <f>IF('General Information'!$E$62="","-",'General Information'!$E$62)</f>
        <v>-</v>
      </c>
      <c r="E22" s="1025"/>
      <c r="F22" s="1025"/>
      <c r="G22" s="1021"/>
      <c r="H22" s="18"/>
    </row>
    <row r="23" spans="3:22" ht="15" thickBot="1" x14ac:dyDescent="0.4"/>
    <row r="24" spans="3:22" x14ac:dyDescent="0.35">
      <c r="C24" s="1022" t="str">
        <f>template_label_b8_workforce_general_characteristics_country_of_employment&amp;" "&amp;template_label_if_applicable</f>
        <v>B8 – Workforce – General characteristics - Country of employment [If applicable]</v>
      </c>
      <c r="D24" s="1023"/>
      <c r="E24" s="1023"/>
      <c r="F24" s="1023"/>
      <c r="G24" s="1023"/>
      <c r="H24" s="1024"/>
    </row>
    <row r="25" spans="3:22" x14ac:dyDescent="0.35">
      <c r="C25" s="666" t="s">
        <v>3757</v>
      </c>
      <c r="D25" s="667"/>
      <c r="E25" s="667"/>
      <c r="F25" s="667"/>
      <c r="G25" s="667"/>
      <c r="H25" s="668"/>
    </row>
    <row r="26" spans="3:22" x14ac:dyDescent="0.35">
      <c r="C26" s="660" t="s">
        <v>5660</v>
      </c>
      <c r="D26" s="661"/>
      <c r="E26" s="661"/>
      <c r="F26" s="661"/>
      <c r="G26" s="661"/>
      <c r="H26" s="662"/>
    </row>
    <row r="27" spans="3:22" x14ac:dyDescent="0.35">
      <c r="C27" s="1030" t="str">
        <f>template_label_undertaking_operating_in_more_than_one_country</f>
        <v>Does the undertaking operate in more than one country?</v>
      </c>
      <c r="D27" s="1031"/>
      <c r="E27" s="550" t="b">
        <v>0</v>
      </c>
      <c r="F27" s="551"/>
      <c r="G27" s="551"/>
      <c r="H27" s="552"/>
    </row>
    <row r="28" spans="3:22" x14ac:dyDescent="0.35">
      <c r="C28" s="1026" t="str">
        <f>template_label_country_of_employment_contract</f>
        <v>Country of employment contract</v>
      </c>
      <c r="D28" s="1027"/>
      <c r="E28" s="1028" t="str">
        <f>template_label_number_of_employees</f>
        <v>Number of employees</v>
      </c>
      <c r="F28" s="1028"/>
      <c r="G28" s="1028"/>
      <c r="H28" s="1029"/>
    </row>
    <row r="29" spans="3:22" ht="14.5" customHeight="1" x14ac:dyDescent="0.35">
      <c r="C29" s="1014"/>
      <c r="D29" s="1015"/>
      <c r="E29" s="1016"/>
      <c r="F29" s="1016"/>
      <c r="G29" s="1016"/>
      <c r="H29" s="101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
      </c>
      <c r="J29" s="1033" t="str">
        <f>template_label_number_of_employees_warning</f>
        <v xml:space="preserve">ℹ️  Please make sure that the total number of employees is the same as the one provided in the "General Information" sheet cell E55
</v>
      </c>
      <c r="K29" s="1033"/>
      <c r="L29" s="1033"/>
      <c r="M29" s="1033"/>
      <c r="N29" s="1033"/>
      <c r="O29" s="1033"/>
      <c r="P29" s="1033"/>
      <c r="Q29" s="1033"/>
      <c r="R29" s="1033"/>
      <c r="S29" s="1033"/>
      <c r="T29" s="1033"/>
      <c r="U29" s="1033"/>
      <c r="V29" s="1033"/>
    </row>
    <row r="30" spans="3:22" x14ac:dyDescent="0.35">
      <c r="C30" s="1014"/>
      <c r="D30" s="1015"/>
      <c r="E30" s="1016"/>
      <c r="F30" s="1016"/>
      <c r="G30" s="1016"/>
      <c r="H30" s="1017"/>
      <c r="I30" s="15" t="str">
        <f t="shared" si="0"/>
        <v/>
      </c>
      <c r="J30" s="1033"/>
      <c r="K30" s="1033"/>
      <c r="L30" s="1033"/>
      <c r="M30" s="1033"/>
      <c r="N30" s="1033"/>
      <c r="O30" s="1033"/>
      <c r="P30" s="1033"/>
      <c r="Q30" s="1033"/>
      <c r="R30" s="1033"/>
      <c r="S30" s="1033"/>
      <c r="T30" s="1033"/>
      <c r="U30" s="1033"/>
      <c r="V30" s="1033"/>
    </row>
    <row r="31" spans="3:22" x14ac:dyDescent="0.35">
      <c r="C31" s="1014"/>
      <c r="D31" s="1015"/>
      <c r="E31" s="1016"/>
      <c r="F31" s="1016"/>
      <c r="G31" s="1016"/>
      <c r="H31" s="1017"/>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1014"/>
      <c r="D32" s="1015"/>
      <c r="E32" s="1016"/>
      <c r="F32" s="1016"/>
      <c r="G32" s="1016"/>
      <c r="H32" s="1017"/>
      <c r="I32" s="15" t="str">
        <f t="shared" si="0"/>
        <v/>
      </c>
    </row>
    <row r="33" spans="3:9" hidden="1" outlineLevel="1" x14ac:dyDescent="0.35">
      <c r="C33" s="1014"/>
      <c r="D33" s="1015"/>
      <c r="E33" s="1016"/>
      <c r="F33" s="1016"/>
      <c r="G33" s="1016"/>
      <c r="H33" s="1017"/>
      <c r="I33" s="15" t="str">
        <f t="shared" si="0"/>
        <v/>
      </c>
    </row>
    <row r="34" spans="3:9" hidden="1" outlineLevel="1" x14ac:dyDescent="0.35">
      <c r="C34" s="1014"/>
      <c r="D34" s="1015"/>
      <c r="E34" s="1016"/>
      <c r="F34" s="1016"/>
      <c r="G34" s="1016"/>
      <c r="H34" s="1017"/>
      <c r="I34" s="15" t="str">
        <f t="shared" si="0"/>
        <v/>
      </c>
    </row>
    <row r="35" spans="3:9" hidden="1" outlineLevel="1" x14ac:dyDescent="0.35">
      <c r="C35" s="1014"/>
      <c r="D35" s="1015"/>
      <c r="E35" s="1016"/>
      <c r="F35" s="1016"/>
      <c r="G35" s="1016"/>
      <c r="H35" s="1017"/>
      <c r="I35" s="15" t="str">
        <f t="shared" si="0"/>
        <v/>
      </c>
    </row>
    <row r="36" spans="3:9" hidden="1" outlineLevel="1" x14ac:dyDescent="0.35">
      <c r="C36" s="1014"/>
      <c r="D36" s="1015"/>
      <c r="E36" s="1016"/>
      <c r="F36" s="1016"/>
      <c r="G36" s="1016"/>
      <c r="H36" s="1017"/>
      <c r="I36" s="15" t="str">
        <f t="shared" si="0"/>
        <v/>
      </c>
    </row>
    <row r="37" spans="3:9" hidden="1" outlineLevel="1" x14ac:dyDescent="0.35">
      <c r="C37" s="1014"/>
      <c r="D37" s="1015"/>
      <c r="E37" s="1016"/>
      <c r="F37" s="1016"/>
      <c r="G37" s="1016"/>
      <c r="H37" s="1017"/>
      <c r="I37" s="15" t="str">
        <f t="shared" si="0"/>
        <v/>
      </c>
    </row>
    <row r="38" spans="3:9" hidden="1" outlineLevel="1" x14ac:dyDescent="0.35">
      <c r="C38" s="1014"/>
      <c r="D38" s="1015"/>
      <c r="E38" s="1016"/>
      <c r="F38" s="1016"/>
      <c r="G38" s="1016"/>
      <c r="H38" s="1017"/>
      <c r="I38" s="15" t="str">
        <f t="shared" si="0"/>
        <v/>
      </c>
    </row>
    <row r="39" spans="3:9" ht="15" collapsed="1" thickBot="1" x14ac:dyDescent="0.4">
      <c r="C39" s="1018" t="str">
        <f>template_label_total_employees</f>
        <v>Total employees (linked to B1)</v>
      </c>
      <c r="D39" s="1019"/>
      <c r="E39" s="1020" t="str">
        <f>IF('General Information'!$E$62="","-",'General Information'!$E$62)</f>
        <v>-</v>
      </c>
      <c r="F39" s="1020"/>
      <c r="G39" s="1020"/>
      <c r="H39" s="1021"/>
      <c r="I39" s="15"/>
    </row>
    <row r="40" spans="3:9" ht="15" thickBot="1" x14ac:dyDescent="0.4"/>
    <row r="41" spans="3:9" x14ac:dyDescent="0.35">
      <c r="C41" s="102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41" s="1023"/>
      <c r="E41" s="1023"/>
      <c r="F41" s="1023"/>
      <c r="G41" s="1023"/>
      <c r="H41" s="1024"/>
    </row>
    <row r="42" spans="3:9" x14ac:dyDescent="0.35">
      <c r="C42" s="556">
        <v>40</v>
      </c>
      <c r="D42" s="557"/>
      <c r="E42" s="557"/>
      <c r="F42" s="557"/>
      <c r="G42" s="557"/>
      <c r="H42" s="558"/>
    </row>
    <row r="43" spans="3:9" x14ac:dyDescent="0.35">
      <c r="C43" s="541">
        <v>118</v>
      </c>
      <c r="D43" s="542"/>
      <c r="E43" s="542"/>
      <c r="F43" s="542"/>
      <c r="G43" s="542"/>
      <c r="H43" s="543"/>
    </row>
    <row r="44" spans="3:9" x14ac:dyDescent="0.35">
      <c r="C44" s="155" t="str">
        <f>template_label_number_of_employees_who_left_during_the_reporting_period</f>
        <v>Number of employees who left during the reporting period</v>
      </c>
      <c r="D44" s="1010"/>
      <c r="E44" s="1010"/>
      <c r="F44" s="1010"/>
      <c r="G44" s="1010"/>
      <c r="H44" s="1011"/>
      <c r="I44" s="15" t="str">
        <f>IF(
    AND('General Information'!$E$62&lt;50, D44=""),
    "",
    IF(
        AND('General Information'!$E$62&lt;50, D44&lt;&gt;""),
        template_label_ok,
        IF(
            AND('General Information'!$E$62&gt;=50, D44&lt;&gt;""),
            template_label_ok,
            template_label_missing_value
        )
    )
)</f>
        <v/>
      </c>
    </row>
    <row r="45" spans="3:9" x14ac:dyDescent="0.35">
      <c r="C45" s="155" t="str">
        <f>template_label_number_of_employees_at_the_beginning_of_the_reporting_period</f>
        <v>Number of employees at the beginning of the reporting period</v>
      </c>
      <c r="D45" s="1010"/>
      <c r="E45" s="1010"/>
      <c r="F45" s="1010"/>
      <c r="G45" s="1010"/>
      <c r="H45" s="1011"/>
      <c r="I45" s="15" t="str">
        <f>IF(
    AND('General Information'!$E$62&lt;50, D45=""),
    "",
    IF(
        AND('General Information'!$E$62&lt;50, D45&lt;&gt;""),
        template_label_ok,
        IF(
            AND('General Information'!$E$62&gt;=50, D45&lt;&gt;""),
            template_label_ok,
            template_label_missing_value
        )
    )
)</f>
        <v/>
      </c>
    </row>
    <row r="46" spans="3:9" x14ac:dyDescent="0.35">
      <c r="C46" s="155" t="str">
        <f>template_label_number_of_employees_at_the_end_of_the_reporting_period</f>
        <v>Number of employees at the end of the reporting period</v>
      </c>
      <c r="D46" s="1010"/>
      <c r="E46" s="1010"/>
      <c r="F46" s="1010"/>
      <c r="G46" s="1010"/>
      <c r="H46" s="1011"/>
      <c r="I46" s="15" t="str">
        <f>IF(
    AND('General Information'!$E$62&lt;50, D46=""),
    "",
    IF(
        AND('General Information'!$E$62&lt;50, D46&lt;&gt;""),
        template_label_ok,
        IF(
            AND('General Information'!$E$62&gt;=50, D46&lt;&gt;""),
            template_label_ok,
            template_label_missing_value
        )
    )
)</f>
        <v/>
      </c>
    </row>
    <row r="47" spans="3:9" ht="15" thickBot="1" x14ac:dyDescent="0.4">
      <c r="C47" s="101" t="str">
        <f>template_label_employee_turnover_rate_in_the_reporting_period</f>
        <v>Employee turnover rate [%]  in the reporting period</v>
      </c>
      <c r="D47" s="1012" t="str">
        <f>IF(AND(D44&lt;&gt;"",D45&lt;&gt;"",D46&lt;&gt;""),(D44/((D45+D46)/2)),"-")</f>
        <v>-</v>
      </c>
      <c r="E47" s="1012"/>
      <c r="F47" s="1012"/>
      <c r="G47" s="1012"/>
      <c r="H47" s="1013"/>
    </row>
    <row r="48" spans="3:9" ht="15" thickBot="1" x14ac:dyDescent="0.4"/>
    <row r="49" spans="1:10" ht="15" thickBot="1" x14ac:dyDescent="0.4">
      <c r="C49" s="535"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49" s="536"/>
      <c r="E49" s="536"/>
      <c r="F49" s="536"/>
      <c r="G49" s="536"/>
      <c r="H49" s="537"/>
    </row>
    <row r="50" spans="1:10" x14ac:dyDescent="0.35">
      <c r="A50" s="462" t="s">
        <v>3758</v>
      </c>
      <c r="B50" s="465" t="s">
        <v>5661</v>
      </c>
      <c r="C50" s="260" t="str">
        <f>template_label_number_of_recordable_work_related_accidents_in_the_reporting_period</f>
        <v>Number of recordable work-related accidents in the reporting period</v>
      </c>
      <c r="D50" s="999"/>
      <c r="E50" s="999"/>
      <c r="F50" s="999"/>
      <c r="G50" s="999"/>
      <c r="H50" s="100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1001">
        <v>2000</v>
      </c>
      <c r="E51" s="1002"/>
      <c r="F51" s="1002"/>
      <c r="G51" s="1002"/>
      <c r="H51" s="100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1004" t="str">
        <f>IF('General Information'!E62="","-",D51*'General Information'!E62)</f>
        <v>-</v>
      </c>
      <c r="E52" s="1005"/>
      <c r="F52" s="1005"/>
      <c r="G52" s="1005"/>
      <c r="H52" s="1006"/>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1007" t="str">
        <f>IFERROR(IF(AND(D50&lt;&gt;"", D52&lt;&gt;""), ($D$50/$D$52)*200000, "-"), "-")</f>
        <v>-</v>
      </c>
      <c r="E53" s="1008"/>
      <c r="F53" s="1008"/>
      <c r="G53" s="1008"/>
      <c r="H53" s="1009"/>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992"/>
      <c r="E54" s="992"/>
      <c r="F54" s="992"/>
      <c r="G54" s="992"/>
      <c r="H54" s="99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
      </c>
    </row>
    <row r="55" spans="1:10" ht="15" thickBot="1" x14ac:dyDescent="0.4"/>
    <row r="56" spans="1:10" x14ac:dyDescent="0.35">
      <c r="C56" s="989"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56" s="990"/>
      <c r="E56" s="990"/>
      <c r="F56" s="990"/>
      <c r="G56" s="990"/>
      <c r="H56" s="991"/>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4"/>
      <c r="E57" s="994"/>
      <c r="F57" s="994"/>
      <c r="G57" s="994"/>
      <c r="H57" s="995"/>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v>
      </c>
      <c r="D58" s="967"/>
      <c r="E58" s="968"/>
      <c r="F58" s="968"/>
      <c r="G58" s="968"/>
      <c r="H58" s="969"/>
      <c r="I58" s="15" t="str">
        <f>IF(
    AND('General Information'!$E$62&lt;150, D58=""),
    "",
    IF(
        AND('General Information'!$E$62&lt;150, D58&lt;&gt;""),
        template_label_ok,
        IF(
            AND('General Information'!$E$62&gt;=150, D58&lt;&gt;""),
            template_label_ok,
            template_label_missing_value
        )
    )
)</f>
        <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v>
      </c>
      <c r="D59" s="970"/>
      <c r="E59" s="971"/>
      <c r="F59" s="971"/>
      <c r="G59" s="971"/>
      <c r="H59" s="972"/>
      <c r="I59" s="15" t="str">
        <f>IF(
    AND('General Information'!$E$62&lt;150, D59=""),
    "",
    IF(
        AND('General Information'!$E$62&lt;150, D59&lt;&gt;""),
        template_label_ok,
        IF(
            AND('General Information'!$E$62&gt;=150, D59&lt;&gt;""),
            template_label_ok,
            template_label_missing_value
        )
    )
)</f>
        <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996" t="str">
        <f>IF(AND(D58&lt;&gt;"",D59&lt;&gt;""),((D58-D59)/D58),"-")</f>
        <v>-</v>
      </c>
      <c r="E60" s="997"/>
      <c r="F60" s="997"/>
      <c r="G60" s="997"/>
      <c r="H60" s="998"/>
    </row>
    <row r="61" spans="1:10" x14ac:dyDescent="0.35">
      <c r="A61" s="980" t="s">
        <v>3762</v>
      </c>
      <c r="B61" s="982" t="s">
        <v>5664</v>
      </c>
      <c r="C61" s="211" t="str">
        <f>template_label_number_of_employees_covered_by_collective_bargaining_agreements</f>
        <v>Number of employees covered by collective bargaining agreements</v>
      </c>
      <c r="D61" s="983"/>
      <c r="E61" s="984"/>
      <c r="F61" s="984"/>
      <c r="G61" s="984"/>
      <c r="H61" s="985"/>
      <c r="I61" s="15" t="str">
        <f>IF(
    AND(
        OR('General Information'!E32="Option A (Basic Module only)", 'General Information'!E32="Option B (Basic Module and Comprehensive Module)"),
        D61=""
    ),
    template_label_missing_value,
    IF('General Information'!E32="", "", template_label_ok)
)</f>
        <v/>
      </c>
    </row>
    <row r="62" spans="1:10" ht="15" thickBot="1" x14ac:dyDescent="0.4">
      <c r="A62" s="981"/>
      <c r="B62" s="745"/>
      <c r="C62" s="158" t="str">
        <f>template_label_percentage_of_employees_covered_by_collective_bargaining_agreements</f>
        <v>Percentage of employees covered by collective bargaining agreements [%]</v>
      </c>
      <c r="D62" s="986" t="str">
        <f>IF(D61&lt;&gt;"", IF('General Information'!E62=0, "-", D61/'General Information'!E62), "-")</f>
        <v>-</v>
      </c>
      <c r="E62" s="987"/>
      <c r="F62" s="987"/>
      <c r="G62" s="987"/>
      <c r="H62" s="988"/>
    </row>
    <row r="63" spans="1:10" ht="15" thickBot="1" x14ac:dyDescent="0.4"/>
    <row r="64" spans="1:10" x14ac:dyDescent="0.35">
      <c r="C64" s="989"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64" s="990"/>
      <c r="E64" s="990"/>
      <c r="F64" s="990"/>
      <c r="G64" s="990"/>
      <c r="H64" s="991"/>
    </row>
    <row r="65" spans="1:9" x14ac:dyDescent="0.35">
      <c r="C65" s="556" t="s">
        <v>3763</v>
      </c>
      <c r="D65" s="557"/>
      <c r="E65" s="557"/>
      <c r="F65" s="557"/>
      <c r="G65" s="557"/>
      <c r="H65" s="558"/>
    </row>
    <row r="66" spans="1:9" x14ac:dyDescent="0.35">
      <c r="C66" s="153" t="str">
        <f>template_label_gender</f>
        <v>Gender</v>
      </c>
      <c r="D66" s="976" t="str">
        <f>template_label_number_of_annual_training_hours_per_employee_during_the_reporting_period</f>
        <v>Number of annual training hours per employee during the reporting period</v>
      </c>
      <c r="E66" s="976"/>
      <c r="F66" s="976"/>
      <c r="G66" s="976"/>
      <c r="H66" s="977"/>
      <c r="I66" s="15"/>
    </row>
    <row r="67" spans="1:9" x14ac:dyDescent="0.35">
      <c r="C67" s="154" t="str">
        <f>template_label_male</f>
        <v>Male</v>
      </c>
      <c r="D67" s="978"/>
      <c r="E67" s="978"/>
      <c r="F67" s="978"/>
      <c r="G67" s="978"/>
      <c r="H67" s="979"/>
      <c r="I67" s="930" t="str">
        <f>IF(
    OR('General Information'!E32="Option A (Basic Module only)", 'General Information'!E32="Option B (Basic Module and Comprehensive Module)"),
    IF(OR(D67&lt;&gt;"", D68&lt;&gt;"", D69&lt;&gt;"", D70&lt;&gt;""), template_label_ok, template_label_missing_value),
    ""
)</f>
        <v/>
      </c>
    </row>
    <row r="68" spans="1:9" x14ac:dyDescent="0.35">
      <c r="C68" s="154" t="str">
        <f>template_label_female</f>
        <v>Female</v>
      </c>
      <c r="D68" s="978"/>
      <c r="E68" s="978"/>
      <c r="F68" s="978"/>
      <c r="G68" s="978"/>
      <c r="H68" s="979"/>
      <c r="I68" s="930"/>
    </row>
    <row r="69" spans="1:9" x14ac:dyDescent="0.35">
      <c r="C69" s="154" t="str">
        <f>template_label_other</f>
        <v>Other</v>
      </c>
      <c r="D69" s="978"/>
      <c r="E69" s="978"/>
      <c r="F69" s="978"/>
      <c r="G69" s="978"/>
      <c r="H69" s="979"/>
      <c r="I69" s="930"/>
    </row>
    <row r="70" spans="1:9" x14ac:dyDescent="0.35">
      <c r="C70" s="154" t="str">
        <f>template_label_not_reported</f>
        <v>Not reported</v>
      </c>
      <c r="D70" s="978"/>
      <c r="E70" s="978"/>
      <c r="F70" s="978"/>
      <c r="G70" s="978"/>
      <c r="H70" s="979"/>
      <c r="I70" s="930"/>
    </row>
    <row r="71" spans="1:9" x14ac:dyDescent="0.35">
      <c r="C71" s="958" t="str">
        <f>template_label_average_number_of_annual_training_hours_per_employee</f>
        <v>Average number of annual training hours per employee</v>
      </c>
      <c r="D71" s="959"/>
      <c r="E71" s="959"/>
      <c r="F71" s="959"/>
      <c r="G71" s="959"/>
      <c r="H71" s="960"/>
      <c r="I71" s="15"/>
    </row>
    <row r="72" spans="1:9" ht="15" thickBot="1" x14ac:dyDescent="0.4">
      <c r="C72" s="961" t="str">
        <f>IFERROR(
    IF(
        AND(D18&lt;&gt;"",D18&lt;&gt;0,D19&lt;&gt;"",D19&lt;&gt;0,D20&lt;&gt;"",D20&lt;&gt;0,D21&lt;&gt;"",D21&lt;&gt;0),
        AVERAGE(D67:D70),
        IF(OR(D18="", D18=0), AVERAGE(D68:D70),
        IF(OR(D19="", D19=0), AVERAGE(D67,D69,D70),
        IF(OR(D20="", D20=0), AVERAGE(D67,D68,D70),
        IF(OR(D21="", D21=0), AVERAGE(D67,D68,D69), "-"))))
    ),
"-")</f>
        <v>-</v>
      </c>
      <c r="D72" s="962"/>
      <c r="E72" s="962"/>
      <c r="F72" s="962"/>
      <c r="G72" s="962"/>
      <c r="H72" s="963"/>
      <c r="I72" s="15"/>
    </row>
    <row r="73" spans="1:9" ht="15" thickBot="1" x14ac:dyDescent="0.4"/>
    <row r="74" spans="1:9" ht="15" thickBot="1" x14ac:dyDescent="0.4">
      <c r="C74" s="964"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74" s="965"/>
      <c r="E74" s="965"/>
      <c r="F74" s="965"/>
      <c r="G74" s="965"/>
      <c r="H74" s="966"/>
    </row>
    <row r="75" spans="1:9" x14ac:dyDescent="0.35">
      <c r="A75" s="472">
        <v>59</v>
      </c>
      <c r="B75" s="473" t="s">
        <v>5665</v>
      </c>
      <c r="C75" s="159" t="str">
        <f>template_label_number_of_male_employees_at_management_level</f>
        <v>Number of male employees at management level</v>
      </c>
      <c r="D75" s="967"/>
      <c r="E75" s="968"/>
      <c r="F75" s="968"/>
      <c r="G75" s="968"/>
      <c r="H75" s="969"/>
      <c r="I75" s="15" t="str">
        <f>IF(D75&lt;&gt;"", template_label_ok, "")</f>
        <v/>
      </c>
    </row>
    <row r="76" spans="1:9" x14ac:dyDescent="0.35">
      <c r="A76" s="472">
        <v>59</v>
      </c>
      <c r="B76" s="473" t="s">
        <v>5665</v>
      </c>
      <c r="C76" s="160" t="str">
        <f>template_label_number_of_female_employees_at_management_level</f>
        <v>Number of female employees at management level</v>
      </c>
      <c r="D76" s="970"/>
      <c r="E76" s="971"/>
      <c r="F76" s="971"/>
      <c r="G76" s="971"/>
      <c r="H76" s="972"/>
      <c r="I76" s="15" t="str">
        <f>IF(D76&lt;&gt;"", template_label_ok, "")</f>
        <v/>
      </c>
    </row>
    <row r="77" spans="1:9" ht="15" thickBot="1" x14ac:dyDescent="0.4">
      <c r="A77" s="472">
        <v>59</v>
      </c>
      <c r="B77" s="473" t="s">
        <v>5665</v>
      </c>
      <c r="C77" s="158" t="str">
        <f>template_label_female_to_male_ratio_at_management_level_for_the_reporting_period</f>
        <v>Female-to-male ratio at management level for the reporting period</v>
      </c>
      <c r="D77" s="973" t="str">
        <f>IF(AND(D75&lt;&gt;"",D76&lt;&gt;""),$D$76/$D$75,"-")</f>
        <v>-</v>
      </c>
      <c r="E77" s="974"/>
      <c r="F77" s="974"/>
      <c r="G77" s="974"/>
      <c r="H77" s="975"/>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949"/>
      <c r="E78" s="950"/>
      <c r="F78" s="950"/>
      <c r="G78" s="950"/>
      <c r="H78" s="951"/>
      <c r="I78" s="15" t="str">
        <f>IF(D78&lt;&gt;"", template_label_ok, "")</f>
        <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952"/>
      <c r="E79" s="953"/>
      <c r="F79" s="953"/>
      <c r="G79" s="953"/>
      <c r="H79" s="954"/>
      <c r="I79" s="15" t="str">
        <f>IF(D79&lt;&gt;"", template_label_ok, "")</f>
        <v/>
      </c>
    </row>
    <row r="80" spans="1:9" ht="15" thickBot="1" x14ac:dyDescent="0.4"/>
    <row r="81" spans="1:10" x14ac:dyDescent="0.35">
      <c r="C81" s="94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81" s="941"/>
      <c r="E81" s="941"/>
      <c r="F81" s="941"/>
      <c r="G81" s="941"/>
      <c r="H81" s="942"/>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955"/>
      <c r="E82" s="956"/>
      <c r="F82" s="956"/>
      <c r="G82" s="956"/>
      <c r="H82" s="957"/>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
      </c>
    </row>
    <row r="83" spans="1:10" x14ac:dyDescent="0.35">
      <c r="A83" s="463" t="s">
        <v>3765</v>
      </c>
      <c r="B83" s="470">
        <v>173</v>
      </c>
      <c r="C83" s="127" t="str">
        <f>template_label_if_yes_does_this_cover</f>
        <v>If yes does this cover:</v>
      </c>
      <c r="D83" s="943"/>
      <c r="E83" s="944"/>
      <c r="F83" s="944"/>
      <c r="G83" s="944"/>
      <c r="H83" s="945"/>
    </row>
    <row r="84" spans="1:10" x14ac:dyDescent="0.35">
      <c r="A84" s="463" t="s">
        <v>3765</v>
      </c>
      <c r="B84" s="470">
        <v>173</v>
      </c>
      <c r="C84" s="164" t="str">
        <f>template_label_child_labour</f>
        <v>· child labour</v>
      </c>
      <c r="D84" s="946" t="b">
        <v>0</v>
      </c>
      <c r="E84" s="946"/>
      <c r="F84" s="946"/>
      <c r="G84" s="946"/>
      <c r="H84" s="947"/>
      <c r="I84" s="930"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
      </c>
    </row>
    <row r="85" spans="1:10" x14ac:dyDescent="0.35">
      <c r="A85" s="463" t="s">
        <v>3765</v>
      </c>
      <c r="B85" s="470">
        <v>173</v>
      </c>
      <c r="C85" s="164" t="str">
        <f>template_label_forced_labour</f>
        <v>· forced labour</v>
      </c>
      <c r="D85" s="946" t="b">
        <v>0</v>
      </c>
      <c r="E85" s="946"/>
      <c r="F85" s="946"/>
      <c r="G85" s="946"/>
      <c r="H85" s="947"/>
      <c r="I85" s="930"/>
    </row>
    <row r="86" spans="1:10" x14ac:dyDescent="0.35">
      <c r="A86" s="463" t="s">
        <v>3765</v>
      </c>
      <c r="B86" s="470">
        <v>173</v>
      </c>
      <c r="C86" s="164" t="str">
        <f>template_label_human_trafficking</f>
        <v>· human trafficking</v>
      </c>
      <c r="D86" s="946" t="b">
        <v>0</v>
      </c>
      <c r="E86" s="946"/>
      <c r="F86" s="946"/>
      <c r="G86" s="946"/>
      <c r="H86" s="947"/>
      <c r="I86" s="930"/>
    </row>
    <row r="87" spans="1:10" x14ac:dyDescent="0.35">
      <c r="A87" s="463" t="s">
        <v>3765</v>
      </c>
      <c r="B87" s="470">
        <v>173</v>
      </c>
      <c r="C87" s="164" t="str">
        <f>template_label_discrimination</f>
        <v>· discrimination</v>
      </c>
      <c r="D87" s="946" t="b">
        <v>0</v>
      </c>
      <c r="E87" s="946"/>
      <c r="F87" s="946"/>
      <c r="G87" s="946"/>
      <c r="H87" s="947"/>
      <c r="I87" s="930"/>
    </row>
    <row r="88" spans="1:10" x14ac:dyDescent="0.35">
      <c r="A88" s="463" t="s">
        <v>3765</v>
      </c>
      <c r="B88" s="470">
        <v>173</v>
      </c>
      <c r="C88" s="165" t="str">
        <f>template_label_accident_prevention</f>
        <v>· accident prevention</v>
      </c>
      <c r="D88" s="948" t="b">
        <v>0</v>
      </c>
      <c r="E88" s="946"/>
      <c r="F88" s="946"/>
      <c r="G88" s="946"/>
      <c r="H88" s="947"/>
      <c r="I88" s="930"/>
    </row>
    <row r="89" spans="1:10" x14ac:dyDescent="0.35">
      <c r="A89" s="463" t="s">
        <v>3765</v>
      </c>
      <c r="B89" s="470">
        <v>173</v>
      </c>
      <c r="C89" s="166" t="str">
        <f>template_label_other_if_yes_specify</f>
        <v>· other? ( if yes specify)</v>
      </c>
      <c r="D89" s="946" t="b">
        <v>0</v>
      </c>
      <c r="E89" s="946"/>
      <c r="F89" s="946"/>
      <c r="G89" s="946"/>
      <c r="H89" s="947"/>
      <c r="I89" s="930"/>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935"/>
      <c r="E90" s="935"/>
      <c r="F90" s="935"/>
      <c r="G90" s="935"/>
      <c r="H90" s="936"/>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937"/>
      <c r="E91" s="938"/>
      <c r="F91" s="938"/>
      <c r="G91" s="938"/>
      <c r="H91" s="939"/>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
      </c>
    </row>
    <row r="92" spans="1:10" ht="15" thickBot="1" x14ac:dyDescent="0.4"/>
    <row r="93" spans="1:10" x14ac:dyDescent="0.35">
      <c r="C93" s="94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93" s="941"/>
      <c r="E93" s="941"/>
      <c r="F93" s="941"/>
      <c r="G93" s="941"/>
      <c r="H93" s="942"/>
    </row>
    <row r="94" spans="1:10" x14ac:dyDescent="0.35">
      <c r="A94" s="462">
        <v>62</v>
      </c>
      <c r="B94" s="470">
        <v>174</v>
      </c>
      <c r="C94" s="168" t="str">
        <f>template_label_does_the_undertaking_have_confirmed_incidents_in_its_own_workforce</f>
        <v>Does the undertaking have confirmed incidents in its own workforce?</v>
      </c>
      <c r="D94" s="694"/>
      <c r="E94" s="694"/>
      <c r="F94" s="694"/>
      <c r="G94" s="694"/>
      <c r="H94" s="92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
      </c>
    </row>
    <row r="95" spans="1:10" x14ac:dyDescent="0.35">
      <c r="A95" s="462" t="s">
        <v>3767</v>
      </c>
      <c r="B95" s="470">
        <v>174</v>
      </c>
      <c r="C95" s="168" t="str">
        <f>template_label_if_yes_are_incidents_related_to</f>
        <v>If yes are incidents related to:</v>
      </c>
      <c r="D95" s="943"/>
      <c r="E95" s="944"/>
      <c r="F95" s="944"/>
      <c r="G95" s="944"/>
      <c r="H95" s="945"/>
    </row>
    <row r="96" spans="1:10" x14ac:dyDescent="0.35">
      <c r="A96" s="462" t="s">
        <v>3767</v>
      </c>
      <c r="B96" s="470">
        <v>174</v>
      </c>
      <c r="C96" s="166" t="str">
        <f>template_label_child_labour</f>
        <v>· child labour</v>
      </c>
      <c r="D96" s="931" t="b">
        <v>0</v>
      </c>
      <c r="E96" s="931"/>
      <c r="F96" s="931"/>
      <c r="G96" s="931"/>
      <c r="H96" s="932"/>
      <c r="I96" s="930"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931" t="b">
        <v>0</v>
      </c>
      <c r="E97" s="931"/>
      <c r="F97" s="931"/>
      <c r="G97" s="931"/>
      <c r="H97" s="932"/>
      <c r="I97" s="930"/>
    </row>
    <row r="98" spans="1:10" x14ac:dyDescent="0.35">
      <c r="A98" s="462" t="s">
        <v>3767</v>
      </c>
      <c r="B98" s="470">
        <v>174</v>
      </c>
      <c r="C98" s="166" t="str">
        <f>template_label_human_trafficking</f>
        <v>· human trafficking</v>
      </c>
      <c r="D98" s="931" t="b">
        <v>0</v>
      </c>
      <c r="E98" s="931"/>
      <c r="F98" s="931"/>
      <c r="G98" s="931"/>
      <c r="H98" s="932"/>
      <c r="I98" s="930"/>
    </row>
    <row r="99" spans="1:10" x14ac:dyDescent="0.35">
      <c r="A99" s="462" t="s">
        <v>3767</v>
      </c>
      <c r="B99" s="470">
        <v>174</v>
      </c>
      <c r="C99" s="166" t="str">
        <f>template_label_discrimination</f>
        <v>· discrimination</v>
      </c>
      <c r="D99" s="931" t="b">
        <v>0</v>
      </c>
      <c r="E99" s="931"/>
      <c r="F99" s="931"/>
      <c r="G99" s="931"/>
      <c r="H99" s="932"/>
      <c r="I99" s="930"/>
    </row>
    <row r="100" spans="1:10" x14ac:dyDescent="0.35">
      <c r="A100" s="462" t="s">
        <v>3767</v>
      </c>
      <c r="B100" s="470">
        <v>174</v>
      </c>
      <c r="C100" s="166" t="str">
        <f>template_label_other_if_yes_specify</f>
        <v>· other? ( if yes specify)</v>
      </c>
      <c r="D100" s="931" t="b">
        <v>0</v>
      </c>
      <c r="E100" s="931"/>
      <c r="F100" s="931"/>
      <c r="G100" s="931"/>
      <c r="H100" s="932"/>
      <c r="I100" s="930"/>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933"/>
      <c r="E101" s="933"/>
      <c r="F101" s="933"/>
      <c r="G101" s="933"/>
      <c r="H101" s="934"/>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923"/>
      <c r="E102" s="924"/>
      <c r="F102" s="924"/>
      <c r="G102" s="924"/>
      <c r="H102" s="925"/>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694"/>
      <c r="E103" s="694"/>
      <c r="F103" s="694"/>
      <c r="G103" s="694"/>
      <c r="H103" s="92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927"/>
      <c r="E104" s="927"/>
      <c r="F104" s="927"/>
      <c r="G104" s="927"/>
      <c r="H104" s="928"/>
      <c r="I104" s="15" t="str">
        <f>IF(AND(D103="YES",D104&lt;&gt;""), template_label_ok,
IF(AND(D103="YES",D104=""), template_label_missing_value,
IF(AND(D103="NO",D104&lt;&gt;""), template_label_missing_value, "")))</f>
        <v/>
      </c>
    </row>
    <row r="107" spans="1:10" ht="15" thickBot="1" x14ac:dyDescent="0.4"/>
    <row r="108" spans="1:10" x14ac:dyDescent="0.35">
      <c r="C108" s="614"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08" s="615"/>
      <c r="E108" s="615"/>
      <c r="F108" s="615"/>
      <c r="G108" s="615"/>
      <c r="H108" s="616"/>
    </row>
    <row r="109" spans="1:10" x14ac:dyDescent="0.35">
      <c r="C109" s="866">
        <v>10</v>
      </c>
      <c r="D109" s="612"/>
      <c r="E109" s="612"/>
      <c r="F109" s="612"/>
      <c r="G109" s="612"/>
      <c r="H109" s="613"/>
    </row>
    <row r="110" spans="1:10" ht="15" thickBot="1" x14ac:dyDescent="0.4">
      <c r="C110" s="608"/>
      <c r="D110" s="609"/>
      <c r="E110" s="609"/>
      <c r="F110" s="609"/>
      <c r="G110" s="609"/>
      <c r="H110" s="929"/>
      <c r="I110" s="15" t="str">
        <f>IF(C110&lt;&gt;"", template_label_ok, "")</f>
        <v/>
      </c>
    </row>
  </sheetData>
  <sheetProtection algorithmName="SHA-512" hashValue="q1ToumJHW6ZIZSdZZi9hlH/JUlnqBq/GsjH2qlVlK88jmGwJ3r5bBEFcQ9yapN1Bni1OCeSmAg19oF+nSR+94Q==" saltValue="xWydidnt5+Ud5i86W658Rg==" spinCount="100000" sheet="1"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55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0"/>
      <c r="E2" s="560"/>
      <c r="F2" s="560"/>
      <c r="G2" s="560"/>
      <c r="H2" s="561"/>
    </row>
    <row r="3" spans="1:9" x14ac:dyDescent="0.35">
      <c r="A3" s="10"/>
      <c r="B3" s="10"/>
      <c r="C3" s="1064">
        <v>43</v>
      </c>
      <c r="D3" s="1065"/>
      <c r="E3" s="1065"/>
      <c r="F3" s="1065"/>
      <c r="G3" s="1065"/>
      <c r="H3" s="1066"/>
    </row>
    <row r="4" spans="1:9" x14ac:dyDescent="0.35">
      <c r="A4" s="10"/>
      <c r="B4" s="10"/>
      <c r="C4" s="1067" t="s">
        <v>5667</v>
      </c>
      <c r="D4" s="1068"/>
      <c r="E4" s="1068"/>
      <c r="F4" s="1068"/>
      <c r="G4" s="1068"/>
      <c r="H4" s="1069"/>
    </row>
    <row r="5" spans="1:9" s="10" customFormat="1" x14ac:dyDescent="0.35">
      <c r="C5" s="1096" t="str">
        <f>template_label_has_the_undertaking_incurred_in_convictions_and_fines_in_the_reporting_period</f>
        <v>Has the undertaking incurred in convictions and fines in the reporting period?</v>
      </c>
      <c r="D5" s="1097"/>
      <c r="E5" s="1097"/>
      <c r="F5" s="1097"/>
      <c r="G5" s="1097"/>
      <c r="H5" s="169" t="b">
        <v>0</v>
      </c>
      <c r="I5" s="15"/>
    </row>
    <row r="6" spans="1:9" s="10" customFormat="1" ht="21.65" customHeight="1" x14ac:dyDescent="0.35">
      <c r="C6" s="1088" t="str">
        <f>template_label_total_number_of_convictions_for_the_violation_of_anti_corruption_and_anti_bribery_laws</f>
        <v>Total number of convictions  for the violation of anti-corruption and anti-bribery laws</v>
      </c>
      <c r="D6" s="1089"/>
      <c r="E6" s="1089"/>
      <c r="F6" s="1089"/>
      <c r="G6" s="1090"/>
      <c r="H6" s="290"/>
      <c r="I6" s="15" t="str">
        <f>IF(AND($H$5=TRUE,H6&lt;&gt;""), template_label_ok,
IF(AND($H$5=TRUE,H6=""), template_label_missing_value, ""))</f>
        <v/>
      </c>
    </row>
    <row r="7" spans="1:9" s="10" customFormat="1" ht="15" thickBot="1" x14ac:dyDescent="0.4">
      <c r="C7" s="1091" t="str">
        <f>template_label_total_amount_of_fines_for_the_violation_of_anti_corruption_and_anti_bribery_laws &amp; " " &amp; "(" &amp; template_label_amount_in &amp; " " &amp; template_currency &amp; ")"</f>
        <v>Total amount of fines for the violation of anti-corruption and anti-bribery laws (amount in )</v>
      </c>
      <c r="D7" s="1092"/>
      <c r="E7" s="1092"/>
      <c r="F7" s="1092"/>
      <c r="G7" s="1093"/>
      <c r="H7" s="291"/>
      <c r="I7" s="15" t="str">
        <f>IF(AND($H$5=TRUE,H7&lt;&gt;""), template_label_ok,
IF(AND($H$5=TRUE,H7=""), template_label_missing_value, ""))</f>
        <v/>
      </c>
    </row>
    <row r="8" spans="1:9" s="10" customFormat="1" ht="15" thickBot="1" x14ac:dyDescent="0.4">
      <c r="I8" s="15"/>
    </row>
    <row r="9" spans="1:9" s="10" customFormat="1" x14ac:dyDescent="0.35">
      <c r="C9" s="788"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59"/>
      <c r="E9" s="1059"/>
      <c r="F9" s="1059"/>
      <c r="G9" s="1059"/>
      <c r="H9" s="1060"/>
      <c r="I9" s="15"/>
    </row>
    <row r="10" spans="1:9" ht="28.25" customHeight="1" x14ac:dyDescent="0.35">
      <c r="A10" s="10"/>
      <c r="B10" s="10"/>
      <c r="C10" s="1096" t="str">
        <f>template_label_is_the_undertaking_deriving_revenues_from_one_of_the_activities_listed_below</f>
        <v>Is the undertaking deriving revenues from one of the activities listed below?</v>
      </c>
      <c r="D10" s="1097"/>
      <c r="E10" s="1097"/>
      <c r="F10" s="1097"/>
      <c r="G10" s="1097"/>
      <c r="H10" s="170" t="b">
        <v>0</v>
      </c>
    </row>
    <row r="11" spans="1:9" x14ac:dyDescent="0.35">
      <c r="A11" s="10"/>
      <c r="B11" s="10"/>
      <c r="C11" s="1074"/>
      <c r="D11" s="1075"/>
      <c r="E11" s="1075"/>
      <c r="F11" s="1075"/>
      <c r="G11" s="1075"/>
      <c r="H11" s="53" t="str">
        <f>template_label_monetary_amount_in &amp; " " &amp; template_currency</f>
        <v xml:space="preserve">Monetary amount in </v>
      </c>
    </row>
    <row r="12" spans="1:9" s="10" customFormat="1" ht="32.4" customHeight="1" x14ac:dyDescent="0.35">
      <c r="A12" s="464" t="s">
        <v>3769</v>
      </c>
      <c r="B12" s="467" t="s">
        <v>5669</v>
      </c>
      <c r="C12" s="529" t="str">
        <f>template_label_revenue_derived_from_controversial_weapons</f>
        <v>Revenue derived from controversial weapons (anti-personnel mines cluster munitions chemical weapons and biological weapons)</v>
      </c>
      <c r="D12" s="530"/>
      <c r="E12" s="530"/>
      <c r="F12" s="530"/>
      <c r="G12" s="530"/>
      <c r="H12" s="286"/>
      <c r="I12" s="1098"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763" t="str">
        <f>template_label_revenue_derived_from_cultivation_and_production_of_tobacco</f>
        <v>Revenue derived from cultivation and production of tobacco</v>
      </c>
      <c r="D13" s="764"/>
      <c r="E13" s="764"/>
      <c r="F13" s="764"/>
      <c r="G13" s="764"/>
      <c r="H13" s="287"/>
      <c r="I13" s="1098"/>
    </row>
    <row r="14" spans="1:9" s="10" customFormat="1" x14ac:dyDescent="0.35">
      <c r="A14" s="475" t="s">
        <v>3771</v>
      </c>
      <c r="B14" s="467" t="s">
        <v>5669</v>
      </c>
      <c r="C14" s="1099" t="str">
        <f>template_label_revenue_derived_from_coal</f>
        <v>Revenue derived from coal</v>
      </c>
      <c r="D14" s="1100"/>
      <c r="E14" s="1100"/>
      <c r="F14" s="1100"/>
      <c r="G14" s="1100"/>
      <c r="H14" s="288"/>
      <c r="I14" s="1098"/>
    </row>
    <row r="15" spans="1:9" s="10" customFormat="1" x14ac:dyDescent="0.35">
      <c r="A15" s="475" t="s">
        <v>3771</v>
      </c>
      <c r="B15" s="467" t="s">
        <v>5669</v>
      </c>
      <c r="C15" s="529" t="str">
        <f>template_label_revenue_derived_from_oil</f>
        <v>Revenue derived from oil</v>
      </c>
      <c r="D15" s="530"/>
      <c r="E15" s="530"/>
      <c r="F15" s="530"/>
      <c r="G15" s="530"/>
      <c r="H15" s="286"/>
      <c r="I15" s="1098"/>
    </row>
    <row r="16" spans="1:9" s="10" customFormat="1" x14ac:dyDescent="0.35">
      <c r="A16" s="475" t="s">
        <v>3771</v>
      </c>
      <c r="B16" s="467" t="s">
        <v>5669</v>
      </c>
      <c r="C16" s="529" t="str">
        <f>template_label_revenue_derived_from_gas</f>
        <v>Revenue derived from gas</v>
      </c>
      <c r="D16" s="530"/>
      <c r="E16" s="530"/>
      <c r="F16" s="530"/>
      <c r="G16" s="530"/>
      <c r="H16" s="286"/>
      <c r="I16" s="1098"/>
    </row>
    <row r="17" spans="1:9" s="10" customFormat="1" ht="60.65" customHeight="1" thickBot="1" x14ac:dyDescent="0.4">
      <c r="A17" s="475" t="s">
        <v>3771</v>
      </c>
      <c r="B17" s="467" t="s">
        <v>5669</v>
      </c>
      <c r="C17" s="109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5"/>
      <c r="E17" s="1095"/>
      <c r="F17" s="1095"/>
      <c r="G17" s="1095"/>
      <c r="H17" s="282" t="str">
        <f>IF(COUNTA(H14:H16)=0, "-", SUM(H14:H16))</f>
        <v>-</v>
      </c>
      <c r="I17" s="1098"/>
    </row>
    <row r="18" spans="1:9" s="10" customFormat="1" ht="15" thickBot="1" x14ac:dyDescent="0.4">
      <c r="A18" s="464" t="s">
        <v>3772</v>
      </c>
      <c r="B18" s="467" t="s">
        <v>5669</v>
      </c>
      <c r="C18" s="915" t="str">
        <f>template_label_revenue_derived_from_chemicals_production</f>
        <v>Revenue derived from chemicals production</v>
      </c>
      <c r="D18" s="1073"/>
      <c r="E18" s="1073"/>
      <c r="F18" s="1073"/>
      <c r="G18" s="1073"/>
      <c r="H18" s="289"/>
      <c r="I18" s="1098"/>
    </row>
    <row r="19" spans="1:9" s="10" customFormat="1" ht="15" thickBot="1" x14ac:dyDescent="0.4">
      <c r="I19" s="15"/>
    </row>
    <row r="20" spans="1:9" s="10" customFormat="1" x14ac:dyDescent="0.35">
      <c r="C20" s="788"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59"/>
      <c r="E20" s="1059"/>
      <c r="F20" s="1059"/>
      <c r="G20" s="1059"/>
      <c r="H20" s="1060"/>
      <c r="I20" s="15"/>
    </row>
    <row r="21" spans="1:9" s="10" customFormat="1" x14ac:dyDescent="0.35">
      <c r="B21" s="405"/>
      <c r="C21" s="1070" t="str">
        <f>template_label_undertakings_are_excluded_from_the_eu_paris_aligned_benchmarks_if_they_derive</f>
        <v>Undertakings are excluded from the EU Paris-aligned Benchmarks if they  derive:</v>
      </c>
      <c r="D21" s="1071"/>
      <c r="E21" s="1071"/>
      <c r="F21" s="1071"/>
      <c r="G21" s="1071"/>
      <c r="H21" s="1072"/>
      <c r="I21" s="15"/>
    </row>
    <row r="22" spans="1:9" s="10" customFormat="1" ht="30" customHeight="1" x14ac:dyDescent="0.35">
      <c r="A22" s="464">
        <v>64</v>
      </c>
      <c r="B22" s="467" t="s">
        <v>5668</v>
      </c>
      <c r="C22" s="1076" t="str">
        <f>template_label_1_percent_or_more_of_their_revenues_from_exploration_mining_extraction_distribution_or_refining_of_hard_coal_and_lignite</f>
        <v>1% or more of their revenues from exploration mining extraction distribution or refining of hard coal and lignite</v>
      </c>
      <c r="D22" s="1077"/>
      <c r="E22" s="1077"/>
      <c r="F22" s="1077"/>
      <c r="G22" s="1078"/>
      <c r="H22" s="171" t="b">
        <v>0</v>
      </c>
      <c r="I22" s="930"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
      </c>
    </row>
    <row r="23" spans="1:9" s="10" customFormat="1" x14ac:dyDescent="0.35">
      <c r="A23" s="464">
        <v>64</v>
      </c>
      <c r="B23" s="467" t="s">
        <v>5670</v>
      </c>
      <c r="C23" s="1079" t="str">
        <f>template_label_10_percent_or_more_of_their_revenues_from_the_exploration_extraction_distribution_or_refining_of_oil_fuels</f>
        <v>10% or more of their revenues from the exploration extraction distribution or refining of oil fuels</v>
      </c>
      <c r="D23" s="1080"/>
      <c r="E23" s="1080"/>
      <c r="F23" s="1080"/>
      <c r="G23" s="1081"/>
      <c r="H23" s="172" t="b">
        <v>0</v>
      </c>
      <c r="I23" s="930"/>
    </row>
    <row r="24" spans="1:9" s="10" customFormat="1" ht="32.4" customHeight="1" x14ac:dyDescent="0.35">
      <c r="A24" s="464">
        <v>64</v>
      </c>
      <c r="B24" s="467" t="s">
        <v>5671</v>
      </c>
      <c r="C24" s="1082" t="str">
        <f>template_label_50_percent_or_more_of_their_revenues_from_the_exploration_extraction_manufacturing_or_distribution_of_gaseous_fuels</f>
        <v>50% or more of their revenues from the exploration extraction manufacturing or distribution of gaseous fuels</v>
      </c>
      <c r="D24" s="1083"/>
      <c r="E24" s="1083"/>
      <c r="F24" s="1083"/>
      <c r="G24" s="1084"/>
      <c r="H24" s="172" t="b">
        <v>0</v>
      </c>
      <c r="I24" s="930"/>
    </row>
    <row r="25" spans="1:9" s="10" customFormat="1" ht="31.25" customHeight="1" thickBot="1" x14ac:dyDescent="0.4">
      <c r="A25" s="464">
        <v>64</v>
      </c>
      <c r="B25" s="467" t="s">
        <v>5672</v>
      </c>
      <c r="C25" s="1085" t="str">
        <f>template_label_50_percent_or_more_of_their_revenues_from_electricity_generation</f>
        <v>50% or more of their revenues from electricity generation with a GHG intensity of more than 100g CO2 e kWh</v>
      </c>
      <c r="D25" s="1086"/>
      <c r="E25" s="1086"/>
      <c r="F25" s="1086"/>
      <c r="G25" s="1087"/>
      <c r="H25" s="173" t="b">
        <v>0</v>
      </c>
      <c r="I25" s="930"/>
    </row>
    <row r="26" spans="1:9" s="10" customFormat="1" ht="15" thickBot="1" x14ac:dyDescent="0.4">
      <c r="C26" s="1104" t="str">
        <f>template_label_none_of_the_above</f>
        <v>None of the above</v>
      </c>
      <c r="D26" s="1105"/>
      <c r="E26" s="1105"/>
      <c r="F26" s="1105"/>
      <c r="G26" s="1106"/>
      <c r="H26" s="174" t="b">
        <v>0</v>
      </c>
      <c r="I26" s="930"/>
    </row>
    <row r="27" spans="1:9" s="10" customFormat="1" ht="15" thickBot="1" x14ac:dyDescent="0.4">
      <c r="A27" s="464">
        <v>64</v>
      </c>
      <c r="B27" s="467">
        <v>177</v>
      </c>
      <c r="C27" s="1107" t="str">
        <f>template_label_undertakings_are_excluded_from_any_eu_reference_benchmarks_that_are_aligned_with_the_paris_agreement</f>
        <v>Undertakings are excluded from any EU reference benchmarks that are aligned with the Paris Agreement</v>
      </c>
      <c r="D27" s="1108"/>
      <c r="E27" s="1108"/>
      <c r="F27" s="1108"/>
      <c r="G27" s="1109"/>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4">
      <c r="I28" s="15"/>
    </row>
    <row r="29" spans="1:9" s="10" customFormat="1" x14ac:dyDescent="0.35">
      <c r="C29" s="1061" t="str">
        <f>template_label_c9_gender_diversity_ratio_in_the_governance_body&amp;" "&amp;template_label_at&amp;" "&amp;template_ending_date_display&amp;" "&amp;template_label_if_applicable</f>
        <v>C9 – Gender diversity ratio in the governance body at - [If applicable]</v>
      </c>
      <c r="D29" s="1062"/>
      <c r="E29" s="1062"/>
      <c r="F29" s="1062"/>
      <c r="G29" s="1062"/>
      <c r="H29" s="1063"/>
      <c r="I29" s="15"/>
    </row>
    <row r="30" spans="1:9" s="10" customFormat="1" x14ac:dyDescent="0.35">
      <c r="C30" s="1096" t="str">
        <f>template_label_does_the_undertaking_have_a_governance_body_in_place</f>
        <v>Does the undertaking have a governance body in place?</v>
      </c>
      <c r="D30" s="1097"/>
      <c r="E30" s="1097"/>
      <c r="F30" s="1097"/>
      <c r="G30" s="1097"/>
      <c r="H30" s="170" t="b">
        <v>0</v>
      </c>
      <c r="I30" s="15"/>
    </row>
    <row r="31" spans="1:9" s="10" customFormat="1" x14ac:dyDescent="0.35">
      <c r="A31" s="1068">
        <v>65</v>
      </c>
      <c r="B31" s="1112" t="s">
        <v>5673</v>
      </c>
      <c r="C31" s="1096" t="str">
        <f>template_label_number_of_female_board_members_at_the_end_of_the_reporting_period</f>
        <v>Number of female board members at the end of the reporting period</v>
      </c>
      <c r="D31" s="1097"/>
      <c r="E31" s="1097"/>
      <c r="F31" s="1097"/>
      <c r="G31" s="1097"/>
      <c r="H31" s="286"/>
      <c r="I31" s="15" t="str">
        <f>IF(AND($H$30=TRUE, H31&lt;&gt;""), template_label_ok, IF(AND($H$30=TRUE, H31=""), template_label_missing_value, ""))</f>
        <v/>
      </c>
    </row>
    <row r="32" spans="1:9" s="10" customFormat="1" x14ac:dyDescent="0.35">
      <c r="A32" s="1110"/>
      <c r="B32" s="1113"/>
      <c r="C32" s="1096" t="str">
        <f>template_label_number_of_male_board_members_at_the_end_of_the_reporting_period</f>
        <v>Number of male board members at the end of the reporting period</v>
      </c>
      <c r="D32" s="1097"/>
      <c r="E32" s="1097"/>
      <c r="F32" s="1097"/>
      <c r="G32" s="1097"/>
      <c r="H32" s="286"/>
      <c r="I32" s="15" t="str">
        <f>IF(AND($H$30=TRUE, H32&lt;&gt;""), template_label_ok, IF(AND($H$30=TRUE, H32=""), template_label_missing_value, ""))</f>
        <v/>
      </c>
    </row>
    <row r="33" spans="1:9" s="10" customFormat="1" ht="15" thickBot="1" x14ac:dyDescent="0.4">
      <c r="A33" s="1111"/>
      <c r="B33" s="1114"/>
      <c r="C33" s="1115" t="str">
        <f>template_label_gender_diversity_ratio_in_governance_body</f>
        <v>Gender diversity ratio in governance body</v>
      </c>
      <c r="D33" s="1116"/>
      <c r="E33" s="1116"/>
      <c r="F33" s="1116"/>
      <c r="G33" s="1116"/>
      <c r="H33" s="282" t="str">
        <f>IF(AND(H31&lt;&gt;"",H32&lt;&gt;""),IF(OR(H31=0,H32=0),0,H31/H32),"-")</f>
        <v>-</v>
      </c>
      <c r="I33" s="15"/>
    </row>
    <row r="34" spans="1:9" s="10" customFormat="1" x14ac:dyDescent="0.35">
      <c r="I34" s="15"/>
    </row>
    <row r="35" spans="1:9" s="10" customFormat="1" x14ac:dyDescent="0.35">
      <c r="I35" s="15"/>
    </row>
    <row r="36" spans="1:9" s="10" customFormat="1" x14ac:dyDescent="0.35">
      <c r="C36" s="614"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15"/>
      <c r="E36" s="615"/>
      <c r="F36" s="615"/>
      <c r="G36" s="615"/>
      <c r="H36" s="616"/>
      <c r="I36" s="15"/>
    </row>
    <row r="37" spans="1:9" s="10" customFormat="1" x14ac:dyDescent="0.35">
      <c r="C37" s="1101">
        <v>10</v>
      </c>
      <c r="D37" s="1102"/>
      <c r="E37" s="1102"/>
      <c r="F37" s="1102"/>
      <c r="G37" s="1102"/>
      <c r="H37" s="1103"/>
      <c r="I37" s="15"/>
    </row>
    <row r="38" spans="1:9" s="10" customFormat="1" ht="15" thickBot="1" x14ac:dyDescent="0.4">
      <c r="C38" s="608"/>
      <c r="D38" s="609"/>
      <c r="E38" s="609"/>
      <c r="F38" s="609"/>
      <c r="G38" s="609"/>
      <c r="H38" s="929"/>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19"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19"/>
      <c r="C3" s="1119"/>
      <c r="D3" s="1119"/>
      <c r="E3" s="1119"/>
      <c r="F3" s="1119"/>
      <c r="G3" s="1119"/>
      <c r="H3" s="1119"/>
      <c r="I3" s="1119"/>
      <c r="J3" s="1119"/>
      <c r="K3" s="1119"/>
      <c r="AL3" s="10"/>
      <c r="AN3" s="10"/>
      <c r="AO3" s="10"/>
      <c r="AP3" s="10"/>
    </row>
    <row r="4" spans="1:53" ht="44.5" customHeight="1" x14ac:dyDescent="0.5">
      <c r="A4" s="1119"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19"/>
      <c r="C4" s="1119"/>
      <c r="D4" s="1119"/>
      <c r="E4" s="1119"/>
      <c r="F4" s="1119"/>
      <c r="G4" s="1119"/>
      <c r="H4" s="1119"/>
      <c r="I4" s="1119"/>
      <c r="J4" s="1119"/>
      <c r="K4" s="1119"/>
      <c r="AL4" s="10"/>
      <c r="AN4" s="10"/>
      <c r="AO4" s="10"/>
      <c r="AP4" s="10"/>
    </row>
    <row r="5" spans="1:53" ht="48.5" customHeight="1" thickBot="1" x14ac:dyDescent="0.55000000000000004">
      <c r="A5" s="1119"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19"/>
      <c r="C5" s="1119"/>
      <c r="D5" s="1119"/>
      <c r="E5" s="1119"/>
      <c r="F5" s="1119"/>
      <c r="G5" s="1119"/>
      <c r="H5" s="1119"/>
      <c r="I5" s="1119"/>
      <c r="J5" s="1119"/>
      <c r="K5" s="1119"/>
      <c r="AL5" s="10"/>
      <c r="AN5" s="10"/>
      <c r="AO5" s="10"/>
      <c r="AP5" s="10"/>
    </row>
    <row r="6" spans="1:53" ht="35.4" customHeight="1" thickBot="1" x14ac:dyDescent="0.45">
      <c r="A6" s="402"/>
      <c r="B6" s="1136" t="str">
        <f>template_label_indicates_that_the_cell_should_be_filled_either_by_selecting_a_value_from_the_dropdown</f>
        <v>Indicates that the cell should be filled either by selecting a value from the dropdown (e.g. Type of fuel or Unit of Measurement) or by entering an amount.</v>
      </c>
      <c r="C6" s="1137"/>
      <c r="D6" s="1137"/>
      <c r="E6" s="1137"/>
      <c r="F6" s="1138"/>
      <c r="G6" s="403"/>
      <c r="H6" s="401"/>
      <c r="I6" s="401"/>
      <c r="J6" s="401"/>
      <c r="AL6" s="10"/>
      <c r="AN6" s="10"/>
      <c r="AO6" s="10"/>
      <c r="AP6" s="10"/>
    </row>
    <row r="7" spans="1:53" ht="44.4" customHeight="1" thickBot="1" x14ac:dyDescent="0.45">
      <c r="A7" s="404" t="s">
        <v>3539</v>
      </c>
      <c r="B7" s="1136" t="str">
        <f>template_label_indicates_that_the_cell_is_automatically_calculated_and_that_no_data_entry_is_required</f>
        <v>Indicates that the cell is automatically calculated and that no data entry is required.</v>
      </c>
      <c r="C7" s="1137"/>
      <c r="D7" s="1137"/>
      <c r="E7" s="1137"/>
      <c r="F7" s="1138"/>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c r="B10" s="395"/>
      <c r="C10" s="396"/>
      <c r="D10" s="412" t="str">
        <f>P11</f>
        <v>-</v>
      </c>
      <c r="E10" s="413" t="str">
        <f>P12</f>
        <v>-</v>
      </c>
      <c r="F10" s="414" t="str">
        <f>IF(C10="","-",O22)</f>
        <v>-</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v>
      </c>
      <c r="Q10" s="418"/>
      <c r="S10" s="416" t="s">
        <v>2926</v>
      </c>
      <c r="T10" s="417" t="str">
        <f>IF(A11="","-",A11)</f>
        <v>-</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c r="B11" s="395"/>
      <c r="C11" s="396"/>
      <c r="D11" s="419" t="str">
        <f>T11</f>
        <v>-</v>
      </c>
      <c r="E11" s="420" t="str">
        <f>T12</f>
        <v>-</v>
      </c>
      <c r="F11" s="413" t="str">
        <f>IF(C11="","-",S22)</f>
        <v>-</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v>
      </c>
      <c r="Q11" s="418"/>
      <c r="S11" s="416" t="s">
        <v>3019</v>
      </c>
      <c r="T11" s="404" t="str">
        <f>IF(OR(T10="", T10="-"), "-", IFERROR(IF(INDEX('Fuel Conversion Parameters'!$B$2:$B$61, MATCH(T10, 'Fuel Conversion Parameters'!$A$2:$A$61, 0))="", "MISSING VALUE", INDEX('Fuel Conversion Parameters'!$B$2:$B$61, MATCH(T10, 'Fuel Conversion Parameters'!$A$2:$A$61, 0))), "MISSING VALUE"))</f>
        <v>-</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v>
      </c>
      <c r="Q12" s="418"/>
      <c r="S12" s="416" t="s">
        <v>3578</v>
      </c>
      <c r="T12" s="404" t="str">
        <f>IF(OR(T10="", T10="-"), "-", IFERROR(IF(INDEX('Fuel Conversion Parameters'!$F$2:$F$61, MATCH(T10, 'Fuel Conversion Parameters'!$A$2:$A$61, 0))="", "MISSING VALUE", INDEX('Fuel Conversion Parameters'!$F$2:$F$61, MATCH(T10, 'Fuel Conversion Parameters'!$A$2:$A$61, 0))), "MISSING VALUE"))</f>
        <v>-</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f>B10</f>
        <v>0</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f>B11</f>
        <v>0</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0</v>
      </c>
      <c r="Q17" s="418"/>
      <c r="S17" s="416" t="s">
        <v>3024</v>
      </c>
      <c r="T17" s="427">
        <f>C11</f>
        <v>0</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t="str">
        <f>IF(P16="g - gram",P17*0.000000001,
IF(P16="Kg - Kilogram",P17*0.000001,
IF(P16="t - tonne",P17*0.001,
IF(P16="Gg - Gigagram",P17*1,
IF(P16="m³ - cubic meters",P17*1000,
IF(P16="L - Liter",P17*1,
""))))))</f>
        <v/>
      </c>
      <c r="Q18" s="418"/>
      <c r="S18" s="422"/>
      <c r="T18" s="429" t="str">
        <f>IF(T16="g - gram",T17*0.000000001,
IF(T16="Kg - Kilogram",T17*0.000001,
IF(T16="t - tonne",T17*0.001,
IF(T16="Gg - Gigagram",T17*1,
IF(T16="m³ - cubic meters",T17*1000,
IF(T16="L - Liter",T17*1,
""))))))</f>
        <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8"/>
      <c r="S22" s="43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24" t="str">
        <f>template_label_transfer_the_total_results_to_the_b3_fuel_energy_consumption_reporting_cell</f>
        <v>Transfer the total calculated results to the B3 "Fuel Energy Consumption" reporting cell</v>
      </c>
      <c r="B23" s="1125"/>
      <c r="C23" s="1126"/>
      <c r="D23" s="1130" t="b">
        <v>0</v>
      </c>
      <c r="E23" s="1131"/>
      <c r="F23" s="1132"/>
      <c r="O23" s="434" t="str">
        <f>IFERROR(A27, "")</f>
        <v/>
      </c>
      <c r="P23" s="405"/>
      <c r="Q23" s="435"/>
      <c r="S23" s="434" t="str">
        <f>IFERROR(L26, "")</f>
        <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27"/>
      <c r="B24" s="1128"/>
      <c r="C24" s="1129"/>
      <c r="D24" s="1133"/>
      <c r="E24" s="1134"/>
      <c r="F24" s="1135"/>
      <c r="O24" s="436" t="str">
        <f>IFERROR(
    IF(AND(T11="Solid"),T18,
        IF(AND(T11="Liquid"),T18*_xlfn.XLOOKUP(T10,'Fuel Conversion Parameters'!$A$2:$A$51,'Fuel Conversion Parameters'!$D$2:$D$51)*10^(-6),
            IF(AND(T11="Gaseous"),T18*_xlfn.XLOOKUP(T10,'Fuel Conversion Parameters'!$A$2:$A$51,'Fuel Conversion Parameters'!$E$2:$E$51)*10^(-3)*10^(-6),"")
        )
    ),
    ""
)</f>
        <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t="str">
        <f>IFERROR(
    IF(AND(P11="Solid"),P18,
        IF(AND(P11="Liquid"),P18*_xlfn.XLOOKUP(P10,'Fuel Conversion Parameters'!$A$2:$A$51,'Fuel Conversion Parameters'!$D$2:$D$51)*10^(-6),
            IF(AND(P11="Gaseous"),P18*_xlfn.XLOOKUP(P10,'Fuel Conversion Parameters'!$A$2:$A$51,'Fuel Conversion Parameters'!$E$2:$E$51)*10^(-3)*10^(-6),"")
        )
    ),
    ""
)</f>
        <v/>
      </c>
      <c r="B25" s="10"/>
      <c r="L25" s="436" t="str">
        <f>IFERROR(VLOOKUP(T10, 'Fuel Conversion Parameters'!$A:$C, 3, FALSE), "")</f>
        <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t="str">
        <f>IFERROR(VLOOKUP(P10, 'Fuel Conversion Parameters'!$A:$C, 3, FALSE), "")</f>
        <v/>
      </c>
      <c r="B26" s="436" t="str">
        <f>IF(B24="m³ - cubic meters",B25*1000,
IF(B24="L - Liter",B25*1,
""))</f>
        <v/>
      </c>
      <c r="L26" s="437" t="str">
        <f>IFERROR(IF(OR(O24="", L25=""), "", O24*L25), "")</f>
        <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t="str">
        <f>IFERROR(IF(OR(A25="", A26=""), "", A25*A26), "")</f>
        <v/>
      </c>
      <c r="B27" s="10"/>
      <c r="AL27" s="10"/>
      <c r="AN27" s="10"/>
      <c r="AO27" s="10"/>
      <c r="AP27" s="10"/>
    </row>
    <row r="28" spans="1:53" ht="15" thickBot="1" x14ac:dyDescent="0.4">
      <c r="A28" s="1120" t="str">
        <f>template_label_total_energy</f>
        <v>Total Energy [MWh]</v>
      </c>
      <c r="B28" s="1121"/>
      <c r="AL28" s="10"/>
      <c r="AN28" s="10"/>
      <c r="AO28" s="10"/>
      <c r="AP28" s="10"/>
    </row>
    <row r="29" spans="1:53" ht="15" thickBot="1" x14ac:dyDescent="0.4">
      <c r="A29" s="1122" t="str">
        <f>IFERROR(A32+B32, "-")</f>
        <v>-</v>
      </c>
      <c r="B29" s="1123"/>
      <c r="AL29" s="10"/>
      <c r="AN29" s="10"/>
      <c r="AO29" s="10"/>
      <c r="AP29" s="10"/>
    </row>
    <row r="30" spans="1:53" ht="15" thickBot="1" x14ac:dyDescent="0.4">
      <c r="A30" s="10"/>
      <c r="B30" s="10"/>
      <c r="L30" s="437" t="str">
        <f>IFERROR(L33, "")</f>
        <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4">
      <c r="A32" s="433"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3"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7" t="str">
        <f>IFERROR(VLOOKUP(T10, 'Fuel Conversion Parameters'!$A:$C, 3, FALSE), "")</f>
        <v/>
      </c>
      <c r="AL32" s="10"/>
      <c r="AN32" s="10"/>
      <c r="AO32" s="10"/>
      <c r="AP32" s="10"/>
    </row>
    <row r="33" spans="1:42" x14ac:dyDescent="0.35">
      <c r="A33" s="437"/>
      <c r="B33" s="10"/>
      <c r="L33" s="437" t="str">
        <f>IFERROR(IF(OR(L31="", L32=""), "", L31*L32), "")</f>
        <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103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32"/>
      <c r="AL37" s="10"/>
      <c r="AN37" s="10"/>
      <c r="AO37" s="10"/>
      <c r="AP37" s="10"/>
    </row>
    <row r="38" spans="1:42" x14ac:dyDescent="0.35">
      <c r="A38" s="10"/>
      <c r="B38" s="10"/>
      <c r="AL38" s="10"/>
      <c r="AN38" s="10"/>
      <c r="AO38" s="10"/>
      <c r="AP38" s="10"/>
    </row>
    <row r="39" spans="1:42" x14ac:dyDescent="0.35">
      <c r="A39" s="1117" t="str">
        <f>template_label_energy_consumption_per_hour_in_mwh_for_solid_fuels</f>
        <v>Energy Consumption per Hour in MWh for Solid Fuels:</v>
      </c>
      <c r="B39" s="1117"/>
      <c r="AL39" s="10"/>
      <c r="AN39" s="10"/>
      <c r="AO39" s="10"/>
      <c r="AP39" s="10"/>
    </row>
    <row r="40" spans="1:42" ht="18.5" x14ac:dyDescent="0.45">
      <c r="A40" s="1118" t="str">
        <f>template_label_energy_solid_fuels</f>
        <v>Energy [MWh] = Mass [t] * NCV [MWh/t]</v>
      </c>
      <c r="B40" s="1118"/>
      <c r="AL40" s="10"/>
      <c r="AN40" s="10"/>
      <c r="AO40" s="10"/>
      <c r="AP40" s="10"/>
    </row>
    <row r="41" spans="1:42" x14ac:dyDescent="0.35">
      <c r="A41" s="1117"/>
      <c r="B41" s="1117"/>
      <c r="AL41" s="10"/>
      <c r="AN41" s="10"/>
      <c r="AO41" s="10"/>
      <c r="AP41" s="10"/>
    </row>
    <row r="42" spans="1:42" x14ac:dyDescent="0.35">
      <c r="A42" s="1117" t="str">
        <f>template_label_energy_consumption_per_hour_in_mwh_for_liquid_fuels</f>
        <v>Energy Consumption per Hour in MWh for Liquid Fuels:</v>
      </c>
      <c r="B42" s="1117"/>
      <c r="AL42" s="10"/>
      <c r="AN42" s="10"/>
      <c r="AO42" s="10"/>
      <c r="AP42" s="10"/>
    </row>
    <row r="43" spans="1:42" ht="18.5" x14ac:dyDescent="0.45">
      <c r="A43" s="1118" t="str">
        <f>template_label_mass_liquid_fuels</f>
        <v>Mass [t] = Volume [L] * Density [t/L]</v>
      </c>
      <c r="B43" s="1118"/>
      <c r="AL43" s="10"/>
      <c r="AN43" s="10"/>
      <c r="AO43" s="10"/>
      <c r="AP43" s="10"/>
    </row>
    <row r="44" spans="1:42" ht="18.5" x14ac:dyDescent="0.45">
      <c r="A44" s="1118" t="str">
        <f>template_label_energy_liquid_fuels</f>
        <v>Energy [MWh] = Mass [t] * [MWh/t]</v>
      </c>
      <c r="B44" s="1118"/>
      <c r="AL44" s="10"/>
      <c r="AN44" s="10"/>
      <c r="AO44" s="10"/>
      <c r="AP44" s="10"/>
    </row>
    <row r="45" spans="1:42" x14ac:dyDescent="0.35">
      <c r="A45" s="1117"/>
      <c r="B45" s="1117"/>
      <c r="AL45" s="10"/>
      <c r="AN45" s="10"/>
      <c r="AO45" s="10"/>
      <c r="AP45" s="10"/>
    </row>
    <row r="46" spans="1:42" x14ac:dyDescent="0.35">
      <c r="A46" s="1117" t="str">
        <f>template_label_energy_consumption_per_hour_in_mwh_for_gaseous_fuels</f>
        <v>Energy Consumption per Hour in MWh for Gaseous Fuels:</v>
      </c>
      <c r="B46" s="1117"/>
      <c r="AL46" s="10"/>
      <c r="AN46" s="10"/>
      <c r="AO46" s="10"/>
      <c r="AP46" s="10"/>
    </row>
    <row r="47" spans="1:42" ht="18.5" x14ac:dyDescent="0.45">
      <c r="A47" s="1118" t="str">
        <f>template_label_mass_gaseous_fuels</f>
        <v>Mass [t] = Volume [m³] * Density [t/m³]</v>
      </c>
      <c r="B47" s="1118"/>
      <c r="C47" s="456"/>
      <c r="AL47" s="10"/>
      <c r="AN47" s="10"/>
      <c r="AO47" s="10"/>
      <c r="AP47" s="10"/>
    </row>
    <row r="48" spans="1:42" ht="18.5" x14ac:dyDescent="0.45">
      <c r="A48" s="1118" t="str">
        <f>template_label_energy_gaseous_fuels</f>
        <v>Energy [MWh] = Mass [t] * NCV [MWh/t]</v>
      </c>
      <c r="B48" s="1118"/>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sheetProtection algorithmName="SHA-512" hashValue="8LnRQI3lMvKPyQAjd4Qu2QO6uDhnH3FmYhfcP9R+OsDSqBI1lgH8rer+KV5WWvdo6pN/v763164ZBAY2Z6E4/g==" saltValue="Il2XD751rCnzxzv/LaTg4Q=="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63" t="s">
        <v>3584</v>
      </c>
      <c r="B62" s="1164"/>
      <c r="C62" s="1164"/>
      <c r="D62" s="1164"/>
      <c r="E62" s="1164"/>
      <c r="F62" s="1164"/>
      <c r="G62" s="1164"/>
      <c r="H62" s="1164"/>
      <c r="I62" s="1164"/>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5"/>
    </row>
    <row r="63" spans="1:51" ht="44" customHeight="1" x14ac:dyDescent="0.35">
      <c r="A63" s="1166" t="s">
        <v>3617</v>
      </c>
      <c r="B63" s="1167"/>
      <c r="C63" s="1167"/>
      <c r="D63" s="1167"/>
      <c r="E63" s="1167"/>
      <c r="F63" s="1167"/>
      <c r="G63" s="1167"/>
      <c r="H63" s="1167"/>
      <c r="I63" s="1167"/>
      <c r="J63" s="1167"/>
      <c r="K63" s="1167"/>
      <c r="L63" s="1167"/>
      <c r="M63" s="1167"/>
      <c r="N63" s="1167"/>
      <c r="O63" s="1167"/>
      <c r="P63" s="1167"/>
      <c r="Q63" s="1167"/>
      <c r="R63" s="1167"/>
      <c r="S63" s="1167"/>
      <c r="T63" s="1167"/>
      <c r="U63" s="1167"/>
      <c r="V63" s="1167"/>
      <c r="W63" s="1167"/>
      <c r="X63" s="1167"/>
      <c r="Y63" s="1167"/>
      <c r="Z63" s="1167"/>
      <c r="AA63" s="1167"/>
      <c r="AB63" s="1167"/>
      <c r="AC63" s="1167"/>
      <c r="AD63" s="1167"/>
      <c r="AE63" s="1167"/>
      <c r="AF63" s="1167"/>
      <c r="AG63" s="1167"/>
      <c r="AH63" s="1167"/>
      <c r="AI63" s="1167"/>
      <c r="AJ63" s="1167"/>
      <c r="AK63" s="1167"/>
      <c r="AL63" s="1167"/>
      <c r="AM63" s="1167"/>
      <c r="AN63" s="1167"/>
      <c r="AO63" s="1167"/>
      <c r="AP63" s="1167"/>
      <c r="AQ63" s="1167"/>
      <c r="AR63" s="1167"/>
      <c r="AS63" s="1167"/>
      <c r="AT63" s="1167"/>
      <c r="AU63" s="1167"/>
      <c r="AV63" s="1167"/>
      <c r="AW63" s="1167"/>
      <c r="AX63" s="1167"/>
      <c r="AY63" s="1168"/>
    </row>
    <row r="64" spans="1:51" x14ac:dyDescent="0.35">
      <c r="A64" s="1169" t="s">
        <v>3618</v>
      </c>
      <c r="B64" s="1170"/>
      <c r="C64" s="1170"/>
      <c r="D64" s="1170"/>
      <c r="E64" s="1170"/>
      <c r="F64" s="1170"/>
      <c r="G64" s="1170"/>
      <c r="H64" s="1170"/>
      <c r="I64" s="1170"/>
      <c r="J64" s="1170"/>
      <c r="K64" s="1170"/>
      <c r="L64" s="1170"/>
      <c r="M64" s="1170"/>
      <c r="N64" s="1170"/>
      <c r="O64" s="1170"/>
      <c r="P64" s="1170"/>
      <c r="Q64" s="1170"/>
      <c r="R64" s="1170"/>
      <c r="S64" s="1170"/>
      <c r="T64" s="1170"/>
      <c r="U64" s="1170"/>
      <c r="V64" s="1170"/>
      <c r="W64" s="1170"/>
      <c r="X64" s="1170"/>
      <c r="Y64" s="1170"/>
      <c r="Z64" s="1170"/>
      <c r="AA64" s="1170"/>
      <c r="AB64" s="1170"/>
      <c r="AC64" s="1170"/>
      <c r="AD64" s="1170"/>
      <c r="AE64" s="1170"/>
      <c r="AF64" s="1170"/>
      <c r="AG64" s="1170"/>
      <c r="AH64" s="1170"/>
      <c r="AI64" s="1170"/>
      <c r="AJ64" s="1170"/>
      <c r="AK64" s="1170"/>
      <c r="AL64" s="1170"/>
      <c r="AM64" s="1170"/>
      <c r="AN64" s="1170"/>
      <c r="AO64" s="1170"/>
      <c r="AP64" s="1170"/>
      <c r="AQ64" s="1170"/>
      <c r="AR64" s="1170"/>
      <c r="AS64" s="1170"/>
      <c r="AT64" s="1170"/>
      <c r="AU64" s="1170"/>
      <c r="AV64" s="1170"/>
      <c r="AW64" s="1170"/>
      <c r="AX64" s="1170"/>
      <c r="AY64" s="1171"/>
    </row>
    <row r="65" spans="1:51" x14ac:dyDescent="0.35">
      <c r="A65" s="1160" t="s">
        <v>3585</v>
      </c>
      <c r="B65" s="1161"/>
      <c r="C65" s="1161"/>
      <c r="D65" s="1161"/>
      <c r="E65" s="1161"/>
      <c r="F65" s="1161"/>
      <c r="G65" s="1161"/>
      <c r="H65" s="1161"/>
      <c r="I65" s="1161"/>
      <c r="J65" s="1161"/>
      <c r="K65" s="1161"/>
      <c r="L65" s="1161"/>
      <c r="M65" s="1161"/>
      <c r="N65" s="1161"/>
      <c r="O65" s="1161"/>
      <c r="P65" s="1161"/>
      <c r="Q65" s="1161"/>
      <c r="R65" s="1161"/>
      <c r="S65" s="1161"/>
      <c r="T65" s="1161"/>
      <c r="U65" s="1161"/>
      <c r="V65" s="1161"/>
      <c r="W65" s="1161"/>
      <c r="X65" s="1161"/>
      <c r="Y65" s="1161"/>
      <c r="Z65" s="1161"/>
      <c r="AA65" s="1161"/>
      <c r="AB65" s="1161"/>
      <c r="AC65" s="1161"/>
      <c r="AD65" s="1161"/>
      <c r="AE65" s="1161"/>
      <c r="AF65" s="1161"/>
      <c r="AG65" s="1161"/>
      <c r="AH65" s="1161"/>
      <c r="AI65" s="1161"/>
      <c r="AJ65" s="1161"/>
      <c r="AK65" s="1161"/>
      <c r="AL65" s="1161"/>
      <c r="AM65" s="1161"/>
      <c r="AN65" s="1161"/>
      <c r="AO65" s="1161"/>
      <c r="AP65" s="1161"/>
      <c r="AQ65" s="1161"/>
      <c r="AR65" s="1161"/>
      <c r="AS65" s="1161"/>
      <c r="AT65" s="1161"/>
      <c r="AU65" s="1161"/>
      <c r="AV65" s="1161"/>
      <c r="AW65" s="1161"/>
      <c r="AX65" s="1161"/>
      <c r="AY65" s="1162"/>
    </row>
    <row r="66" spans="1:51" x14ac:dyDescent="0.35">
      <c r="A66" s="1151" t="s">
        <v>3619</v>
      </c>
      <c r="B66" s="1152"/>
      <c r="C66" s="1152"/>
      <c r="D66" s="1152"/>
      <c r="E66" s="1152"/>
      <c r="F66" s="1152"/>
      <c r="G66" s="1152"/>
      <c r="H66" s="1152"/>
      <c r="I66" s="1152"/>
      <c r="J66" s="1152"/>
      <c r="K66" s="1152"/>
      <c r="L66" s="1152"/>
      <c r="M66" s="1152"/>
      <c r="N66" s="1152"/>
      <c r="O66" s="1152"/>
      <c r="P66" s="1152"/>
      <c r="Q66" s="1152"/>
      <c r="R66" s="1152"/>
      <c r="S66" s="1152"/>
      <c r="T66" s="1152"/>
      <c r="U66" s="1152"/>
      <c r="V66" s="1152"/>
      <c r="W66" s="1152"/>
      <c r="X66" s="1152"/>
      <c r="Y66" s="1152"/>
      <c r="Z66" s="1152"/>
      <c r="AA66" s="1152"/>
      <c r="AB66" s="1152"/>
      <c r="AC66" s="1152"/>
      <c r="AD66" s="1152"/>
      <c r="AE66" s="1152"/>
      <c r="AF66" s="1152"/>
      <c r="AG66" s="1152"/>
      <c r="AH66" s="1152"/>
      <c r="AI66" s="1152"/>
      <c r="AJ66" s="1152"/>
      <c r="AK66" s="1152"/>
      <c r="AL66" s="1152"/>
      <c r="AM66" s="1152"/>
      <c r="AN66" s="1152"/>
      <c r="AO66" s="1152"/>
      <c r="AP66" s="1152"/>
      <c r="AQ66" s="1152"/>
      <c r="AR66" s="1152"/>
      <c r="AS66" s="1152"/>
      <c r="AT66" s="1152"/>
      <c r="AU66" s="1152"/>
      <c r="AV66" s="1152"/>
      <c r="AW66" s="1152"/>
      <c r="AX66" s="1152"/>
      <c r="AY66" s="1153"/>
    </row>
    <row r="67" spans="1:51" x14ac:dyDescent="0.35">
      <c r="A67" s="1148" t="s">
        <v>3620</v>
      </c>
      <c r="B67" s="1149"/>
      <c r="C67" s="1149"/>
      <c r="D67" s="1149"/>
      <c r="E67" s="1149"/>
      <c r="F67" s="1149"/>
      <c r="G67" s="1149"/>
      <c r="H67" s="1149"/>
      <c r="I67" s="1149"/>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50"/>
    </row>
    <row r="68" spans="1:51" x14ac:dyDescent="0.35">
      <c r="A68" s="1151" t="s">
        <v>3621</v>
      </c>
      <c r="B68" s="1152"/>
      <c r="C68" s="1152"/>
      <c r="D68" s="1152"/>
      <c r="E68" s="1152"/>
      <c r="F68" s="1152"/>
      <c r="G68" s="1152"/>
      <c r="H68" s="1152"/>
      <c r="I68" s="1152"/>
      <c r="J68" s="1152"/>
      <c r="K68" s="1152"/>
      <c r="L68" s="1152"/>
      <c r="M68" s="1152"/>
      <c r="N68" s="1152"/>
      <c r="O68" s="1152"/>
      <c r="P68" s="1152"/>
      <c r="Q68" s="1152"/>
      <c r="R68" s="1152"/>
      <c r="S68" s="1152"/>
      <c r="T68" s="1152"/>
      <c r="U68" s="1152"/>
      <c r="V68" s="1152"/>
      <c r="W68" s="1152"/>
      <c r="X68" s="1152"/>
      <c r="Y68" s="1152"/>
      <c r="Z68" s="1152"/>
      <c r="AA68" s="1152"/>
      <c r="AB68" s="1152"/>
      <c r="AC68" s="1152"/>
      <c r="AD68" s="1152"/>
      <c r="AE68" s="1152"/>
      <c r="AF68" s="1152"/>
      <c r="AG68" s="1152"/>
      <c r="AH68" s="1152"/>
      <c r="AI68" s="1152"/>
      <c r="AJ68" s="1152"/>
      <c r="AK68" s="1152"/>
      <c r="AL68" s="1152"/>
      <c r="AM68" s="1152"/>
      <c r="AN68" s="1152"/>
      <c r="AO68" s="1152"/>
      <c r="AP68" s="1152"/>
      <c r="AQ68" s="1152"/>
      <c r="AR68" s="1152"/>
      <c r="AS68" s="1152"/>
      <c r="AT68" s="1152"/>
      <c r="AU68" s="1152"/>
      <c r="AV68" s="1152"/>
      <c r="AW68" s="1152"/>
      <c r="AX68" s="1152"/>
      <c r="AY68" s="1153"/>
    </row>
    <row r="69" spans="1:51" x14ac:dyDescent="0.35">
      <c r="A69" s="1148" t="s">
        <v>3622</v>
      </c>
      <c r="B69" s="1149"/>
      <c r="C69" s="1149"/>
      <c r="D69" s="1149"/>
      <c r="E69" s="1149"/>
      <c r="F69" s="1149"/>
      <c r="G69" s="1149"/>
      <c r="H69" s="1149"/>
      <c r="I69" s="1149"/>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50"/>
    </row>
    <row r="70" spans="1:51" x14ac:dyDescent="0.35">
      <c r="A70" s="1151" t="s">
        <v>3623</v>
      </c>
      <c r="B70" s="1152"/>
      <c r="C70" s="1152"/>
      <c r="D70" s="1152"/>
      <c r="E70" s="1152"/>
      <c r="F70" s="1152"/>
      <c r="G70" s="1152"/>
      <c r="H70" s="1152"/>
      <c r="I70" s="1152"/>
      <c r="J70" s="1152"/>
      <c r="K70" s="1152"/>
      <c r="L70" s="1152"/>
      <c r="M70" s="1152"/>
      <c r="N70" s="1152"/>
      <c r="O70" s="1152"/>
      <c r="P70" s="1152"/>
      <c r="Q70" s="1152"/>
      <c r="R70" s="1152"/>
      <c r="S70" s="1152"/>
      <c r="T70" s="1152"/>
      <c r="U70" s="1152"/>
      <c r="V70" s="1152"/>
      <c r="W70" s="1152"/>
      <c r="X70" s="1152"/>
      <c r="Y70" s="1152"/>
      <c r="Z70" s="1152"/>
      <c r="AA70" s="1152"/>
      <c r="AB70" s="1152"/>
      <c r="AC70" s="1152"/>
      <c r="AD70" s="1152"/>
      <c r="AE70" s="1152"/>
      <c r="AF70" s="1152"/>
      <c r="AG70" s="1152"/>
      <c r="AH70" s="1152"/>
      <c r="AI70" s="1152"/>
      <c r="AJ70" s="1152"/>
      <c r="AK70" s="1152"/>
      <c r="AL70" s="1152"/>
      <c r="AM70" s="1152"/>
      <c r="AN70" s="1152"/>
      <c r="AO70" s="1152"/>
      <c r="AP70" s="1152"/>
      <c r="AQ70" s="1152"/>
      <c r="AR70" s="1152"/>
      <c r="AS70" s="1152"/>
      <c r="AT70" s="1152"/>
      <c r="AU70" s="1152"/>
      <c r="AV70" s="1152"/>
      <c r="AW70" s="1152"/>
      <c r="AX70" s="1152"/>
      <c r="AY70" s="1153"/>
    </row>
    <row r="71" spans="1:51" x14ac:dyDescent="0.35">
      <c r="A71" s="1148" t="s">
        <v>3624</v>
      </c>
      <c r="B71" s="1149"/>
      <c r="C71" s="1149"/>
      <c r="D71" s="1149"/>
      <c r="E71" s="1149"/>
      <c r="F71" s="1149"/>
      <c r="G71" s="1149"/>
      <c r="H71" s="1149"/>
      <c r="I71" s="1149"/>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50"/>
    </row>
    <row r="72" spans="1:51" x14ac:dyDescent="0.35">
      <c r="A72" s="1151" t="s">
        <v>3625</v>
      </c>
      <c r="B72" s="1152"/>
      <c r="C72" s="1152"/>
      <c r="D72" s="1152"/>
      <c r="E72" s="1152"/>
      <c r="F72" s="1152"/>
      <c r="G72" s="1152"/>
      <c r="H72" s="1152"/>
      <c r="I72" s="1152"/>
      <c r="J72" s="1152"/>
      <c r="K72" s="1152"/>
      <c r="L72" s="1152"/>
      <c r="M72" s="1152"/>
      <c r="N72" s="1152"/>
      <c r="O72" s="1152"/>
      <c r="P72" s="1152"/>
      <c r="Q72" s="1152"/>
      <c r="R72" s="1152"/>
      <c r="S72" s="1152"/>
      <c r="T72" s="1152"/>
      <c r="U72" s="1152"/>
      <c r="V72" s="1152"/>
      <c r="W72" s="1152"/>
      <c r="X72" s="1152"/>
      <c r="Y72" s="1152"/>
      <c r="Z72" s="1152"/>
      <c r="AA72" s="1152"/>
      <c r="AB72" s="1152"/>
      <c r="AC72" s="1152"/>
      <c r="AD72" s="1152"/>
      <c r="AE72" s="1152"/>
      <c r="AF72" s="1152"/>
      <c r="AG72" s="1152"/>
      <c r="AH72" s="1152"/>
      <c r="AI72" s="1152"/>
      <c r="AJ72" s="1152"/>
      <c r="AK72" s="1152"/>
      <c r="AL72" s="1152"/>
      <c r="AM72" s="1152"/>
      <c r="AN72" s="1152"/>
      <c r="AO72" s="1152"/>
      <c r="AP72" s="1152"/>
      <c r="AQ72" s="1152"/>
      <c r="AR72" s="1152"/>
      <c r="AS72" s="1152"/>
      <c r="AT72" s="1152"/>
      <c r="AU72" s="1152"/>
      <c r="AV72" s="1152"/>
      <c r="AW72" s="1152"/>
      <c r="AX72" s="1152"/>
      <c r="AY72" s="1153"/>
    </row>
    <row r="73" spans="1:51" x14ac:dyDescent="0.35">
      <c r="A73" s="1148" t="s">
        <v>3626</v>
      </c>
      <c r="B73" s="1149"/>
      <c r="C73" s="1149"/>
      <c r="D73" s="1149"/>
      <c r="E73" s="1149"/>
      <c r="F73" s="1149"/>
      <c r="G73" s="1149"/>
      <c r="H73" s="1149"/>
      <c r="I73" s="1149"/>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50"/>
    </row>
    <row r="74" spans="1:51" x14ac:dyDescent="0.35">
      <c r="A74" s="1151" t="s">
        <v>3627</v>
      </c>
      <c r="B74" s="1152"/>
      <c r="C74" s="1152"/>
      <c r="D74" s="1152"/>
      <c r="E74" s="1152"/>
      <c r="F74" s="1152"/>
      <c r="G74" s="1152"/>
      <c r="H74" s="1152"/>
      <c r="I74" s="1152"/>
      <c r="J74" s="1152"/>
      <c r="K74" s="1152"/>
      <c r="L74" s="1152"/>
      <c r="M74" s="1152"/>
      <c r="N74" s="1152"/>
      <c r="O74" s="1152"/>
      <c r="P74" s="1152"/>
      <c r="Q74" s="1152"/>
      <c r="R74" s="1152"/>
      <c r="S74" s="1152"/>
      <c r="T74" s="1152"/>
      <c r="U74" s="1152"/>
      <c r="V74" s="1152"/>
      <c r="W74" s="1152"/>
      <c r="X74" s="1152"/>
      <c r="Y74" s="1152"/>
      <c r="Z74" s="1152"/>
      <c r="AA74" s="1152"/>
      <c r="AB74" s="1152"/>
      <c r="AC74" s="1152"/>
      <c r="AD74" s="1152"/>
      <c r="AE74" s="1152"/>
      <c r="AF74" s="1152"/>
      <c r="AG74" s="1152"/>
      <c r="AH74" s="1152"/>
      <c r="AI74" s="1152"/>
      <c r="AJ74" s="1152"/>
      <c r="AK74" s="1152"/>
      <c r="AL74" s="1152"/>
      <c r="AM74" s="1152"/>
      <c r="AN74" s="1152"/>
      <c r="AO74" s="1152"/>
      <c r="AP74" s="1152"/>
      <c r="AQ74" s="1152"/>
      <c r="AR74" s="1152"/>
      <c r="AS74" s="1152"/>
      <c r="AT74" s="1152"/>
      <c r="AU74" s="1152"/>
      <c r="AV74" s="1152"/>
      <c r="AW74" s="1152"/>
      <c r="AX74" s="1152"/>
      <c r="AY74" s="1153"/>
    </row>
    <row r="75" spans="1:51" x14ac:dyDescent="0.35">
      <c r="A75" s="1148" t="s">
        <v>3628</v>
      </c>
      <c r="B75" s="1149"/>
      <c r="C75" s="1149"/>
      <c r="D75" s="1149"/>
      <c r="E75" s="1149"/>
      <c r="F75" s="1149"/>
      <c r="G75" s="1149"/>
      <c r="H75" s="1149"/>
      <c r="I75" s="1149"/>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50"/>
    </row>
    <row r="76" spans="1:51" x14ac:dyDescent="0.35">
      <c r="A76" s="1145" t="s">
        <v>3629</v>
      </c>
      <c r="B76" s="1146"/>
      <c r="C76" s="1146"/>
      <c r="D76" s="1146"/>
      <c r="E76" s="1146"/>
      <c r="F76" s="1146"/>
      <c r="G76" s="1146"/>
      <c r="H76" s="1146"/>
      <c r="I76" s="1146"/>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7"/>
    </row>
    <row r="77" spans="1:51" x14ac:dyDescent="0.35">
      <c r="A77" s="1142" t="s">
        <v>3630</v>
      </c>
      <c r="B77" s="1143"/>
      <c r="C77" s="1143"/>
      <c r="D77" s="1143"/>
      <c r="E77" s="1143"/>
      <c r="F77" s="1143"/>
      <c r="G77" s="1143"/>
      <c r="H77" s="1143"/>
      <c r="I77" s="1143"/>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4"/>
    </row>
    <row r="78" spans="1:51" x14ac:dyDescent="0.35">
      <c r="A78" s="1139" t="s">
        <v>3631</v>
      </c>
      <c r="B78" s="1140"/>
      <c r="C78" s="1140"/>
      <c r="D78" s="1140"/>
      <c r="E78" s="1140"/>
      <c r="F78" s="1140"/>
      <c r="G78" s="1140"/>
      <c r="H78" s="1140"/>
      <c r="I78" s="1140"/>
      <c r="J78" s="1140"/>
      <c r="K78" s="1140"/>
      <c r="L78" s="1140"/>
      <c r="M78" s="1140"/>
      <c r="N78" s="1140"/>
      <c r="O78" s="1140"/>
      <c r="P78" s="1140"/>
      <c r="Q78" s="1140"/>
      <c r="R78" s="1140"/>
      <c r="S78" s="1140"/>
      <c r="T78" s="1140"/>
      <c r="U78" s="1140"/>
      <c r="V78" s="1140"/>
      <c r="W78" s="1140"/>
      <c r="X78" s="1140"/>
      <c r="Y78" s="1140"/>
      <c r="Z78" s="1140"/>
      <c r="AA78" s="1140"/>
      <c r="AB78" s="1140"/>
      <c r="AC78" s="1140"/>
      <c r="AD78" s="1140"/>
      <c r="AE78" s="1140"/>
      <c r="AF78" s="1140"/>
      <c r="AG78" s="1140"/>
      <c r="AH78" s="1140"/>
      <c r="AI78" s="1140"/>
      <c r="AJ78" s="1140"/>
      <c r="AK78" s="1140"/>
      <c r="AL78" s="1140"/>
      <c r="AM78" s="1140"/>
      <c r="AN78" s="1140"/>
      <c r="AO78" s="1140"/>
      <c r="AP78" s="1140"/>
      <c r="AQ78" s="1140"/>
      <c r="AR78" s="1140"/>
      <c r="AS78" s="1140"/>
      <c r="AT78" s="1140"/>
      <c r="AU78" s="1140"/>
      <c r="AV78" s="1140"/>
      <c r="AW78" s="1140"/>
      <c r="AX78" s="1140"/>
      <c r="AY78" s="1141"/>
    </row>
    <row r="79" spans="1:51" x14ac:dyDescent="0.35">
      <c r="A79" s="1157" t="s">
        <v>3632</v>
      </c>
      <c r="B79" s="1158"/>
      <c r="C79" s="1158"/>
      <c r="D79" s="1158"/>
      <c r="E79" s="1158"/>
      <c r="F79" s="1158"/>
      <c r="G79" s="1158"/>
      <c r="H79" s="1158"/>
      <c r="I79" s="1158"/>
      <c r="J79" s="1158"/>
      <c r="K79" s="1158"/>
      <c r="L79" s="1158"/>
      <c r="M79" s="1158"/>
      <c r="N79" s="1158"/>
      <c r="O79" s="1158"/>
      <c r="P79" s="1158"/>
      <c r="Q79" s="1158"/>
      <c r="R79" s="1158"/>
      <c r="S79" s="1158"/>
      <c r="T79" s="1158"/>
      <c r="U79" s="1158"/>
      <c r="V79" s="1158"/>
      <c r="W79" s="1158"/>
      <c r="X79" s="1158"/>
      <c r="Y79" s="1158"/>
      <c r="Z79" s="1158"/>
      <c r="AA79" s="1158"/>
      <c r="AB79" s="1158"/>
      <c r="AC79" s="1158"/>
      <c r="AD79" s="1158"/>
      <c r="AE79" s="1158"/>
      <c r="AF79" s="1158"/>
      <c r="AG79" s="1158"/>
      <c r="AH79" s="1158"/>
      <c r="AI79" s="1158"/>
      <c r="AJ79" s="1158"/>
      <c r="AK79" s="1158"/>
      <c r="AL79" s="1158"/>
      <c r="AM79" s="1158"/>
      <c r="AN79" s="1158"/>
      <c r="AO79" s="1158"/>
      <c r="AP79" s="1158"/>
      <c r="AQ79" s="1158"/>
      <c r="AR79" s="1158"/>
      <c r="AS79" s="1158"/>
      <c r="AT79" s="1158"/>
      <c r="AU79" s="1158"/>
      <c r="AV79" s="1158"/>
      <c r="AW79" s="1158"/>
      <c r="AX79" s="1158"/>
      <c r="AY79" s="1159"/>
    </row>
    <row r="80" spans="1:51" x14ac:dyDescent="0.35">
      <c r="A80" s="1154" t="s">
        <v>3633</v>
      </c>
      <c r="B80" s="1155"/>
      <c r="C80" s="1155"/>
      <c r="D80" s="1155"/>
      <c r="E80" s="1155"/>
      <c r="F80" s="1155"/>
      <c r="G80" s="1155"/>
      <c r="H80" s="1155"/>
      <c r="I80" s="1155"/>
      <c r="J80" s="1155"/>
      <c r="K80" s="1155"/>
      <c r="L80" s="1155"/>
      <c r="M80" s="1155"/>
      <c r="N80" s="1155"/>
      <c r="O80" s="1155"/>
      <c r="P80" s="1155"/>
      <c r="Q80" s="1155"/>
      <c r="R80" s="1155"/>
      <c r="S80" s="1155"/>
      <c r="T80" s="1155"/>
      <c r="U80" s="1155"/>
      <c r="V80" s="1155"/>
      <c r="W80" s="1155"/>
      <c r="X80" s="1155"/>
      <c r="Y80" s="1155"/>
      <c r="Z80" s="1155"/>
      <c r="AA80" s="1155"/>
      <c r="AB80" s="1155"/>
      <c r="AC80" s="1155"/>
      <c r="AD80" s="1155"/>
      <c r="AE80" s="1155"/>
      <c r="AF80" s="1155"/>
      <c r="AG80" s="1155"/>
      <c r="AH80" s="1155"/>
      <c r="AI80" s="1155"/>
      <c r="AJ80" s="1155"/>
      <c r="AK80" s="1155"/>
      <c r="AL80" s="1155"/>
      <c r="AM80" s="1155"/>
      <c r="AN80" s="1155"/>
      <c r="AO80" s="1155"/>
      <c r="AP80" s="1155"/>
      <c r="AQ80" s="1155"/>
      <c r="AR80" s="1155"/>
      <c r="AS80" s="1155"/>
      <c r="AT80" s="1155"/>
      <c r="AU80" s="1155"/>
      <c r="AV80" s="1155"/>
      <c r="AW80" s="1155"/>
      <c r="AX80" s="1155"/>
      <c r="AY80" s="1156"/>
    </row>
    <row r="81" spans="1:51" x14ac:dyDescent="0.35">
      <c r="A81" s="1139" t="s">
        <v>3634</v>
      </c>
      <c r="B81" s="1140"/>
      <c r="C81" s="1140"/>
      <c r="D81" s="1140"/>
      <c r="E81" s="1140"/>
      <c r="F81" s="1140"/>
      <c r="G81" s="1140"/>
      <c r="H81" s="1140"/>
      <c r="I81" s="1140"/>
      <c r="J81" s="1140"/>
      <c r="K81" s="1140"/>
      <c r="L81" s="1140"/>
      <c r="M81" s="1140"/>
      <c r="N81" s="1140"/>
      <c r="O81" s="1140"/>
      <c r="P81" s="1140"/>
      <c r="Q81" s="1140"/>
      <c r="R81" s="1140"/>
      <c r="S81" s="1140"/>
      <c r="T81" s="1140"/>
      <c r="U81" s="1140"/>
      <c r="V81" s="1140"/>
      <c r="W81" s="1140"/>
      <c r="X81" s="1140"/>
      <c r="Y81" s="1140"/>
      <c r="Z81" s="1140"/>
      <c r="AA81" s="1140"/>
      <c r="AB81" s="1140"/>
      <c r="AC81" s="1140"/>
      <c r="AD81" s="1140"/>
      <c r="AE81" s="1140"/>
      <c r="AF81" s="1140"/>
      <c r="AG81" s="1140"/>
      <c r="AH81" s="1140"/>
      <c r="AI81" s="1140"/>
      <c r="AJ81" s="1140"/>
      <c r="AK81" s="1140"/>
      <c r="AL81" s="1140"/>
      <c r="AM81" s="1140"/>
      <c r="AN81" s="1140"/>
      <c r="AO81" s="1140"/>
      <c r="AP81" s="1140"/>
      <c r="AQ81" s="1140"/>
      <c r="AR81" s="1140"/>
      <c r="AS81" s="1140"/>
      <c r="AT81" s="1140"/>
      <c r="AU81" s="1140"/>
      <c r="AV81" s="1140"/>
      <c r="AW81" s="1140"/>
      <c r="AX81" s="1140"/>
      <c r="AY81" s="1141"/>
    </row>
    <row r="82" spans="1:51" x14ac:dyDescent="0.35">
      <c r="A82" s="1151" t="s">
        <v>3635</v>
      </c>
      <c r="B82" s="1152"/>
      <c r="C82" s="1152"/>
      <c r="D82" s="1152"/>
      <c r="E82" s="1152"/>
      <c r="F82" s="1152"/>
      <c r="G82" s="1152"/>
      <c r="H82" s="1152"/>
      <c r="I82" s="1152"/>
      <c r="J82" s="1152"/>
      <c r="K82" s="1152"/>
      <c r="L82" s="1152"/>
      <c r="M82" s="1152"/>
      <c r="N82" s="1152"/>
      <c r="O82" s="1152"/>
      <c r="P82" s="1152"/>
      <c r="Q82" s="1152"/>
      <c r="R82" s="1152"/>
      <c r="S82" s="1152"/>
      <c r="T82" s="1152"/>
      <c r="U82" s="1152"/>
      <c r="V82" s="1152"/>
      <c r="W82" s="1152"/>
      <c r="X82" s="1152"/>
      <c r="Y82" s="1152"/>
      <c r="Z82" s="1152"/>
      <c r="AA82" s="1152"/>
      <c r="AB82" s="1152"/>
      <c r="AC82" s="1152"/>
      <c r="AD82" s="1152"/>
      <c r="AE82" s="1152"/>
      <c r="AF82" s="1152"/>
      <c r="AG82" s="1152"/>
      <c r="AH82" s="1152"/>
      <c r="AI82" s="1152"/>
      <c r="AJ82" s="1152"/>
      <c r="AK82" s="1152"/>
      <c r="AL82" s="1152"/>
      <c r="AM82" s="1152"/>
      <c r="AN82" s="1152"/>
      <c r="AO82" s="1152"/>
      <c r="AP82" s="1152"/>
      <c r="AQ82" s="1152"/>
      <c r="AR82" s="1152"/>
      <c r="AS82" s="1152"/>
      <c r="AT82" s="1152"/>
      <c r="AU82" s="1152"/>
      <c r="AV82" s="1152"/>
      <c r="AW82" s="1152"/>
      <c r="AX82" s="1152"/>
      <c r="AY82" s="1153"/>
    </row>
    <row r="83" spans="1:51" x14ac:dyDescent="0.35">
      <c r="A83" s="1148" t="s">
        <v>3636</v>
      </c>
      <c r="B83" s="1149"/>
      <c r="C83" s="1149"/>
      <c r="D83" s="1149"/>
      <c r="E83" s="1149"/>
      <c r="F83" s="1149"/>
      <c r="G83" s="1149"/>
      <c r="H83" s="1149"/>
      <c r="I83" s="1149"/>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50"/>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54" t="s">
        <v>3638</v>
      </c>
      <c r="B85" s="1172"/>
      <c r="C85" s="1172"/>
      <c r="D85" s="1172"/>
      <c r="E85" s="1172"/>
      <c r="F85" s="1172"/>
      <c r="G85" s="1172"/>
      <c r="H85" s="1172"/>
      <c r="I85" s="1172"/>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3"/>
    </row>
    <row r="86" spans="1:51" x14ac:dyDescent="0.35">
      <c r="A86" s="1139" t="s">
        <v>3639</v>
      </c>
      <c r="B86" s="1140"/>
      <c r="C86" s="1140"/>
      <c r="D86" s="1140"/>
      <c r="E86" s="1140"/>
      <c r="F86" s="1140"/>
      <c r="G86" s="1140"/>
      <c r="H86" s="1140"/>
      <c r="I86" s="1140"/>
      <c r="J86" s="1140"/>
      <c r="K86" s="1140"/>
      <c r="L86" s="1140"/>
      <c r="M86" s="1140"/>
      <c r="N86" s="1140"/>
      <c r="O86" s="1140"/>
      <c r="P86" s="1140"/>
      <c r="Q86" s="1140"/>
      <c r="R86" s="1140"/>
      <c r="S86" s="1140"/>
      <c r="T86" s="1140"/>
      <c r="U86" s="1140"/>
      <c r="V86" s="1140"/>
      <c r="W86" s="1140"/>
      <c r="X86" s="1140"/>
      <c r="Y86" s="1140"/>
      <c r="Z86" s="1140"/>
      <c r="AA86" s="1140"/>
      <c r="AB86" s="1140"/>
      <c r="AC86" s="1140"/>
      <c r="AD86" s="1140"/>
      <c r="AE86" s="1140"/>
      <c r="AF86" s="1140"/>
      <c r="AG86" s="1140"/>
      <c r="AH86" s="1140"/>
      <c r="AI86" s="1140"/>
      <c r="AJ86" s="1140"/>
      <c r="AK86" s="1140"/>
      <c r="AL86" s="1140"/>
      <c r="AM86" s="1140"/>
      <c r="AN86" s="1140"/>
      <c r="AO86" s="1140"/>
      <c r="AP86" s="1140"/>
      <c r="AQ86" s="1140"/>
      <c r="AR86" s="1140"/>
      <c r="AS86" s="1140"/>
      <c r="AT86" s="1140"/>
      <c r="AU86" s="1140"/>
      <c r="AV86" s="1140"/>
      <c r="AW86" s="1140"/>
      <c r="AX86" s="1140"/>
      <c r="AY86" s="1141"/>
    </row>
    <row r="87" spans="1:51" x14ac:dyDescent="0.35">
      <c r="A87" s="1174" t="s">
        <v>3640</v>
      </c>
      <c r="B87" s="1175"/>
      <c r="C87" s="1175"/>
      <c r="D87" s="1175"/>
      <c r="E87" s="1175"/>
      <c r="F87" s="1175"/>
      <c r="G87" s="1175"/>
      <c r="H87" s="1175"/>
      <c r="I87" s="1175"/>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6"/>
    </row>
    <row r="88" spans="1:51" x14ac:dyDescent="0.35">
      <c r="A88" s="1148" t="s">
        <v>3641</v>
      </c>
      <c r="B88" s="1177"/>
      <c r="C88" s="1177"/>
      <c r="D88" s="1177"/>
      <c r="E88" s="1177"/>
      <c r="F88" s="1177"/>
      <c r="G88" s="1177"/>
      <c r="H88" s="1177"/>
      <c r="I88" s="1177"/>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8"/>
    </row>
    <row r="89" spans="1:51" x14ac:dyDescent="0.35">
      <c r="A89" s="1151" t="s">
        <v>3642</v>
      </c>
      <c r="B89" s="1152"/>
      <c r="C89" s="1152"/>
      <c r="D89" s="1152"/>
      <c r="E89" s="1152"/>
      <c r="F89" s="1152"/>
      <c r="G89" s="1152"/>
      <c r="H89" s="1152"/>
      <c r="I89" s="1152"/>
      <c r="J89" s="1152"/>
      <c r="K89" s="1152"/>
      <c r="L89" s="1152"/>
      <c r="M89" s="1152"/>
      <c r="N89" s="1152"/>
      <c r="O89" s="1152"/>
      <c r="P89" s="1152"/>
      <c r="Q89" s="1152"/>
      <c r="R89" s="1152"/>
      <c r="S89" s="1152"/>
      <c r="T89" s="1152"/>
      <c r="U89" s="1152"/>
      <c r="V89" s="1152"/>
      <c r="W89" s="1152"/>
      <c r="X89" s="1152"/>
      <c r="Y89" s="1152"/>
      <c r="Z89" s="1152"/>
      <c r="AA89" s="1152"/>
      <c r="AB89" s="1152"/>
      <c r="AC89" s="1152"/>
      <c r="AD89" s="1152"/>
      <c r="AE89" s="1152"/>
      <c r="AF89" s="1152"/>
      <c r="AG89" s="1152"/>
      <c r="AH89" s="1152"/>
      <c r="AI89" s="1152"/>
      <c r="AJ89" s="1152"/>
      <c r="AK89" s="1152"/>
      <c r="AL89" s="1152"/>
      <c r="AM89" s="1152"/>
      <c r="AN89" s="1152"/>
      <c r="AO89" s="1152"/>
      <c r="AP89" s="1152"/>
      <c r="AQ89" s="1152"/>
      <c r="AR89" s="1152"/>
      <c r="AS89" s="1152"/>
      <c r="AT89" s="1152"/>
      <c r="AU89" s="1152"/>
      <c r="AV89" s="1152"/>
      <c r="AW89" s="1152"/>
      <c r="AX89" s="1152"/>
      <c r="AY89" s="1153"/>
    </row>
    <row r="90" spans="1:51" x14ac:dyDescent="0.35">
      <c r="A90" s="1148" t="s">
        <v>3643</v>
      </c>
      <c r="B90" s="1177"/>
      <c r="C90" s="1177"/>
      <c r="D90" s="1177"/>
      <c r="E90" s="1177"/>
      <c r="F90" s="1177"/>
      <c r="G90" s="1177"/>
      <c r="H90" s="1177"/>
      <c r="I90" s="1177"/>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8"/>
    </row>
    <row r="91" spans="1:51" x14ac:dyDescent="0.35">
      <c r="A91" s="1151" t="s">
        <v>3644</v>
      </c>
      <c r="B91" s="1152"/>
      <c r="C91" s="1152"/>
      <c r="D91" s="1152"/>
      <c r="E91" s="1152"/>
      <c r="F91" s="1152"/>
      <c r="G91" s="1152"/>
      <c r="H91" s="1152"/>
      <c r="I91" s="1152"/>
      <c r="J91" s="1152"/>
      <c r="K91" s="1152"/>
      <c r="L91" s="1152"/>
      <c r="M91" s="1152"/>
      <c r="N91" s="1152"/>
      <c r="O91" s="1152"/>
      <c r="P91" s="1152"/>
      <c r="Q91" s="1152"/>
      <c r="R91" s="1152"/>
      <c r="S91" s="1152"/>
      <c r="T91" s="1152"/>
      <c r="U91" s="1152"/>
      <c r="V91" s="1152"/>
      <c r="W91" s="1152"/>
      <c r="X91" s="1152"/>
      <c r="Y91" s="1152"/>
      <c r="Z91" s="1152"/>
      <c r="AA91" s="1152"/>
      <c r="AB91" s="1152"/>
      <c r="AC91" s="1152"/>
      <c r="AD91" s="1152"/>
      <c r="AE91" s="1152"/>
      <c r="AF91" s="1152"/>
      <c r="AG91" s="1152"/>
      <c r="AH91" s="1152"/>
      <c r="AI91" s="1152"/>
      <c r="AJ91" s="1152"/>
      <c r="AK91" s="1152"/>
      <c r="AL91" s="1152"/>
      <c r="AM91" s="1152"/>
      <c r="AN91" s="1152"/>
      <c r="AO91" s="1152"/>
      <c r="AP91" s="1152"/>
      <c r="AQ91" s="1152"/>
      <c r="AR91" s="1152"/>
      <c r="AS91" s="1152"/>
      <c r="AT91" s="1152"/>
      <c r="AU91" s="1152"/>
      <c r="AV91" s="1152"/>
      <c r="AW91" s="1152"/>
      <c r="AX91" s="1152"/>
      <c r="AY91" s="1153"/>
    </row>
    <row r="92" spans="1:51" x14ac:dyDescent="0.35">
      <c r="A92" s="1148" t="s">
        <v>3645</v>
      </c>
      <c r="B92" s="1177"/>
      <c r="C92" s="1177"/>
      <c r="D92" s="1177"/>
      <c r="E92" s="1177"/>
      <c r="F92" s="1177"/>
      <c r="G92" s="1177"/>
      <c r="H92" s="1177"/>
      <c r="I92" s="1177"/>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8"/>
    </row>
    <row r="93" spans="1:51" x14ac:dyDescent="0.35">
      <c r="A93" s="1151" t="s">
        <v>3646</v>
      </c>
      <c r="B93" s="1152"/>
      <c r="C93" s="1152"/>
      <c r="D93" s="1152"/>
      <c r="E93" s="1152"/>
      <c r="F93" s="1152"/>
      <c r="G93" s="1152"/>
      <c r="H93" s="1152"/>
      <c r="I93" s="1152"/>
      <c r="J93" s="1152"/>
      <c r="K93" s="1152"/>
      <c r="L93" s="1152"/>
      <c r="M93" s="1152"/>
      <c r="N93" s="1152"/>
      <c r="O93" s="1152"/>
      <c r="P93" s="1152"/>
      <c r="Q93" s="1152"/>
      <c r="R93" s="1152"/>
      <c r="S93" s="1152"/>
      <c r="T93" s="1152"/>
      <c r="U93" s="1152"/>
      <c r="V93" s="1152"/>
      <c r="W93" s="1152"/>
      <c r="X93" s="1152"/>
      <c r="Y93" s="1152"/>
      <c r="Z93" s="1152"/>
      <c r="AA93" s="1152"/>
      <c r="AB93" s="1152"/>
      <c r="AC93" s="1152"/>
      <c r="AD93" s="1152"/>
      <c r="AE93" s="1152"/>
      <c r="AF93" s="1152"/>
      <c r="AG93" s="1152"/>
      <c r="AH93" s="1152"/>
      <c r="AI93" s="1152"/>
      <c r="AJ93" s="1152"/>
      <c r="AK93" s="1152"/>
      <c r="AL93" s="1152"/>
      <c r="AM93" s="1152"/>
      <c r="AN93" s="1152"/>
      <c r="AO93" s="1152"/>
      <c r="AP93" s="1152"/>
      <c r="AQ93" s="1152"/>
      <c r="AR93" s="1152"/>
      <c r="AS93" s="1152"/>
      <c r="AT93" s="1152"/>
      <c r="AU93" s="1152"/>
      <c r="AV93" s="1152"/>
      <c r="AW93" s="1152"/>
      <c r="AX93" s="1152"/>
      <c r="AY93" s="1153"/>
    </row>
    <row r="94" spans="1:51" x14ac:dyDescent="0.35">
      <c r="A94" s="1148" t="s">
        <v>3647</v>
      </c>
      <c r="B94" s="1177"/>
      <c r="C94" s="1177"/>
      <c r="D94" s="1177"/>
      <c r="E94" s="1177"/>
      <c r="F94" s="1177"/>
      <c r="G94" s="1177"/>
      <c r="H94" s="1177"/>
      <c r="I94" s="1177"/>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8"/>
    </row>
    <row r="95" spans="1:51" x14ac:dyDescent="0.35">
      <c r="A95" s="1151" t="s">
        <v>3648</v>
      </c>
      <c r="B95" s="1152"/>
      <c r="C95" s="1152"/>
      <c r="D95" s="1152"/>
      <c r="E95" s="1152"/>
      <c r="F95" s="1152"/>
      <c r="G95" s="1152"/>
      <c r="H95" s="1152"/>
      <c r="I95" s="1152"/>
      <c r="J95" s="1152"/>
      <c r="K95" s="1152"/>
      <c r="L95" s="1152"/>
      <c r="M95" s="1152"/>
      <c r="N95" s="1152"/>
      <c r="O95" s="1152"/>
      <c r="P95" s="1152"/>
      <c r="Q95" s="1152"/>
      <c r="R95" s="1152"/>
      <c r="S95" s="1152"/>
      <c r="T95" s="1152"/>
      <c r="U95" s="1152"/>
      <c r="V95" s="1152"/>
      <c r="W95" s="1152"/>
      <c r="X95" s="1152"/>
      <c r="Y95" s="1152"/>
      <c r="Z95" s="1152"/>
      <c r="AA95" s="1152"/>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152"/>
      <c r="AX95" s="1152"/>
      <c r="AY95" s="1153"/>
    </row>
    <row r="96" spans="1:51" x14ac:dyDescent="0.35">
      <c r="A96" s="1148" t="s">
        <v>3649</v>
      </c>
      <c r="B96" s="1177"/>
      <c r="C96" s="1177"/>
      <c r="D96" s="1177"/>
      <c r="E96" s="1177"/>
      <c r="F96" s="1177"/>
      <c r="G96" s="1177"/>
      <c r="H96" s="1177"/>
      <c r="I96" s="1177"/>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8"/>
    </row>
    <row r="97" spans="1:51" x14ac:dyDescent="0.35">
      <c r="A97" s="1151" t="s">
        <v>3650</v>
      </c>
      <c r="B97" s="1152"/>
      <c r="C97" s="1152"/>
      <c r="D97" s="1152"/>
      <c r="E97" s="1152"/>
      <c r="F97" s="1152"/>
      <c r="G97" s="1152"/>
      <c r="H97" s="1152"/>
      <c r="I97" s="1152"/>
      <c r="J97" s="1152"/>
      <c r="K97" s="1152"/>
      <c r="L97" s="1152"/>
      <c r="M97" s="1152"/>
      <c r="N97" s="1152"/>
      <c r="O97" s="1152"/>
      <c r="P97" s="1152"/>
      <c r="Q97" s="1152"/>
      <c r="R97" s="1152"/>
      <c r="S97" s="1152"/>
      <c r="T97" s="1152"/>
      <c r="U97" s="1152"/>
      <c r="V97" s="1152"/>
      <c r="W97" s="1152"/>
      <c r="X97" s="1152"/>
      <c r="Y97" s="1152"/>
      <c r="Z97" s="1152"/>
      <c r="AA97" s="1152"/>
      <c r="AB97" s="1152"/>
      <c r="AC97" s="1152"/>
      <c r="AD97" s="1152"/>
      <c r="AE97" s="1152"/>
      <c r="AF97" s="1152"/>
      <c r="AG97" s="1152"/>
      <c r="AH97" s="1152"/>
      <c r="AI97" s="1152"/>
      <c r="AJ97" s="1152"/>
      <c r="AK97" s="1152"/>
      <c r="AL97" s="1152"/>
      <c r="AM97" s="1152"/>
      <c r="AN97" s="1152"/>
      <c r="AO97" s="1152"/>
      <c r="AP97" s="1152"/>
      <c r="AQ97" s="1152"/>
      <c r="AR97" s="1152"/>
      <c r="AS97" s="1152"/>
      <c r="AT97" s="1152"/>
      <c r="AU97" s="1152"/>
      <c r="AV97" s="1152"/>
      <c r="AW97" s="1152"/>
      <c r="AX97" s="1152"/>
      <c r="AY97" s="1153"/>
    </row>
    <row r="98" spans="1:51" x14ac:dyDescent="0.35">
      <c r="A98" s="1148" t="s">
        <v>3651</v>
      </c>
      <c r="B98" s="1177"/>
      <c r="C98" s="1177"/>
      <c r="D98" s="1177"/>
      <c r="E98" s="1177"/>
      <c r="F98" s="1177"/>
      <c r="G98" s="1177"/>
      <c r="H98" s="1177"/>
      <c r="I98" s="1177"/>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8"/>
    </row>
    <row r="99" spans="1:51" x14ac:dyDescent="0.35">
      <c r="A99" s="1151" t="s">
        <v>3652</v>
      </c>
      <c r="B99" s="1152"/>
      <c r="C99" s="1152"/>
      <c r="D99" s="1152"/>
      <c r="E99" s="1152"/>
      <c r="F99" s="1152"/>
      <c r="G99" s="1152"/>
      <c r="H99" s="1152"/>
      <c r="I99" s="1152"/>
      <c r="J99" s="1152"/>
      <c r="K99" s="1152"/>
      <c r="L99" s="1152"/>
      <c r="M99" s="1152"/>
      <c r="N99" s="1152"/>
      <c r="O99" s="1152"/>
      <c r="P99" s="1152"/>
      <c r="Q99" s="1152"/>
      <c r="R99" s="1152"/>
      <c r="S99" s="1152"/>
      <c r="T99" s="1152"/>
      <c r="U99" s="1152"/>
      <c r="V99" s="1152"/>
      <c r="W99" s="1152"/>
      <c r="X99" s="1152"/>
      <c r="Y99" s="1152"/>
      <c r="Z99" s="1152"/>
      <c r="AA99" s="1152"/>
      <c r="AB99" s="1152"/>
      <c r="AC99" s="1152"/>
      <c r="AD99" s="1152"/>
      <c r="AE99" s="1152"/>
      <c r="AF99" s="1152"/>
      <c r="AG99" s="1152"/>
      <c r="AH99" s="1152"/>
      <c r="AI99" s="1152"/>
      <c r="AJ99" s="1152"/>
      <c r="AK99" s="1152"/>
      <c r="AL99" s="1152"/>
      <c r="AM99" s="1152"/>
      <c r="AN99" s="1152"/>
      <c r="AO99" s="1152"/>
      <c r="AP99" s="1152"/>
      <c r="AQ99" s="1152"/>
      <c r="AR99" s="1152"/>
      <c r="AS99" s="1152"/>
      <c r="AT99" s="1152"/>
      <c r="AU99" s="1152"/>
      <c r="AV99" s="1152"/>
      <c r="AW99" s="1152"/>
      <c r="AX99" s="1152"/>
      <c r="AY99" s="1153"/>
    </row>
    <row r="100" spans="1:51" x14ac:dyDescent="0.35">
      <c r="A100" s="1148" t="s">
        <v>3653</v>
      </c>
      <c r="B100" s="1177"/>
      <c r="C100" s="1177"/>
      <c r="D100" s="1177"/>
      <c r="E100" s="1177"/>
      <c r="F100" s="1177"/>
      <c r="G100" s="1177"/>
      <c r="H100" s="1177"/>
      <c r="I100" s="1177"/>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8"/>
    </row>
    <row r="101" spans="1:51" x14ac:dyDescent="0.35">
      <c r="A101" s="1151" t="s">
        <v>3654</v>
      </c>
      <c r="B101" s="1152"/>
      <c r="C101" s="1152"/>
      <c r="D101" s="1152"/>
      <c r="E101" s="1152"/>
      <c r="F101" s="1152"/>
      <c r="G101" s="1152"/>
      <c r="H101" s="1152"/>
      <c r="I101" s="1152"/>
      <c r="J101" s="1152"/>
      <c r="K101" s="1152"/>
      <c r="L101" s="1152"/>
      <c r="M101" s="1152"/>
      <c r="N101" s="1152"/>
      <c r="O101" s="1152"/>
      <c r="P101" s="1152"/>
      <c r="Q101" s="1152"/>
      <c r="R101" s="1152"/>
      <c r="S101" s="1152"/>
      <c r="T101" s="1152"/>
      <c r="U101" s="1152"/>
      <c r="V101" s="1152"/>
      <c r="W101" s="1152"/>
      <c r="X101" s="1152"/>
      <c r="Y101" s="1152"/>
      <c r="Z101" s="1152"/>
      <c r="AA101" s="1152"/>
      <c r="AB101" s="1152"/>
      <c r="AC101" s="1152"/>
      <c r="AD101" s="1152"/>
      <c r="AE101" s="1152"/>
      <c r="AF101" s="1152"/>
      <c r="AG101" s="1152"/>
      <c r="AH101" s="1152"/>
      <c r="AI101" s="1152"/>
      <c r="AJ101" s="1152"/>
      <c r="AK101" s="1152"/>
      <c r="AL101" s="1152"/>
      <c r="AM101" s="1152"/>
      <c r="AN101" s="1152"/>
      <c r="AO101" s="1152"/>
      <c r="AP101" s="1152"/>
      <c r="AQ101" s="1152"/>
      <c r="AR101" s="1152"/>
      <c r="AS101" s="1152"/>
      <c r="AT101" s="1152"/>
      <c r="AU101" s="1152"/>
      <c r="AV101" s="1152"/>
      <c r="AW101" s="1152"/>
      <c r="AX101" s="1152"/>
      <c r="AY101" s="1153"/>
    </row>
    <row r="102" spans="1:51" x14ac:dyDescent="0.35">
      <c r="A102" s="1148" t="s">
        <v>3655</v>
      </c>
      <c r="B102" s="1177"/>
      <c r="C102" s="1177"/>
      <c r="D102" s="1177"/>
      <c r="E102" s="1177"/>
      <c r="F102" s="1177"/>
      <c r="G102" s="1177"/>
      <c r="H102" s="1177"/>
      <c r="I102" s="1177"/>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8"/>
    </row>
    <row r="103" spans="1:51" x14ac:dyDescent="0.35">
      <c r="A103" s="1151" t="s">
        <v>3656</v>
      </c>
      <c r="B103" s="1152"/>
      <c r="C103" s="1152"/>
      <c r="D103" s="1152"/>
      <c r="E103" s="1152"/>
      <c r="F103" s="1152"/>
      <c r="G103" s="1152"/>
      <c r="H103" s="1152"/>
      <c r="I103" s="1152"/>
      <c r="J103" s="1152"/>
      <c r="K103" s="1152"/>
      <c r="L103" s="1152"/>
      <c r="M103" s="1152"/>
      <c r="N103" s="1152"/>
      <c r="O103" s="1152"/>
      <c r="P103" s="1152"/>
      <c r="Q103" s="1152"/>
      <c r="R103" s="1152"/>
      <c r="S103" s="1152"/>
      <c r="T103" s="1152"/>
      <c r="U103" s="1152"/>
      <c r="V103" s="1152"/>
      <c r="W103" s="1152"/>
      <c r="X103" s="1152"/>
      <c r="Y103" s="1152"/>
      <c r="Z103" s="1152"/>
      <c r="AA103" s="1152"/>
      <c r="AB103" s="1152"/>
      <c r="AC103" s="1152"/>
      <c r="AD103" s="1152"/>
      <c r="AE103" s="1152"/>
      <c r="AF103" s="1152"/>
      <c r="AG103" s="1152"/>
      <c r="AH103" s="1152"/>
      <c r="AI103" s="1152"/>
      <c r="AJ103" s="1152"/>
      <c r="AK103" s="1152"/>
      <c r="AL103" s="1152"/>
      <c r="AM103" s="1152"/>
      <c r="AN103" s="1152"/>
      <c r="AO103" s="1152"/>
      <c r="AP103" s="1152"/>
      <c r="AQ103" s="1152"/>
      <c r="AR103" s="1152"/>
      <c r="AS103" s="1152"/>
      <c r="AT103" s="1152"/>
      <c r="AU103" s="1152"/>
      <c r="AV103" s="1152"/>
      <c r="AW103" s="1152"/>
      <c r="AX103" s="1152"/>
      <c r="AY103" s="1153"/>
    </row>
    <row r="104" spans="1:51" x14ac:dyDescent="0.35">
      <c r="A104" s="1148" t="s">
        <v>3657</v>
      </c>
      <c r="B104" s="1177"/>
      <c r="C104" s="1177"/>
      <c r="D104" s="1177"/>
      <c r="E104" s="1177"/>
      <c r="F104" s="1177"/>
      <c r="G104" s="1177"/>
      <c r="H104" s="1177"/>
      <c r="I104" s="1177"/>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8"/>
    </row>
    <row r="105" spans="1:51" x14ac:dyDescent="0.35">
      <c r="A105" s="1151" t="s">
        <v>3658</v>
      </c>
      <c r="B105" s="1152"/>
      <c r="C105" s="1152"/>
      <c r="D105" s="1152"/>
      <c r="E105" s="1152"/>
      <c r="F105" s="1152"/>
      <c r="G105" s="1152"/>
      <c r="H105" s="1152"/>
      <c r="I105" s="1152"/>
      <c r="J105" s="1152"/>
      <c r="K105" s="1152"/>
      <c r="L105" s="1152"/>
      <c r="M105" s="1152"/>
      <c r="N105" s="1152"/>
      <c r="O105" s="1152"/>
      <c r="P105" s="1152"/>
      <c r="Q105" s="1152"/>
      <c r="R105" s="1152"/>
      <c r="S105" s="1152"/>
      <c r="T105" s="1152"/>
      <c r="U105" s="1152"/>
      <c r="V105" s="1152"/>
      <c r="W105" s="1152"/>
      <c r="X105" s="1152"/>
      <c r="Y105" s="1152"/>
      <c r="Z105" s="1152"/>
      <c r="AA105" s="1152"/>
      <c r="AB105" s="1152"/>
      <c r="AC105" s="1152"/>
      <c r="AD105" s="1152"/>
      <c r="AE105" s="1152"/>
      <c r="AF105" s="1152"/>
      <c r="AG105" s="1152"/>
      <c r="AH105" s="1152"/>
      <c r="AI105" s="1152"/>
      <c r="AJ105" s="1152"/>
      <c r="AK105" s="1152"/>
      <c r="AL105" s="1152"/>
      <c r="AM105" s="1152"/>
      <c r="AN105" s="1152"/>
      <c r="AO105" s="1152"/>
      <c r="AP105" s="1152"/>
      <c r="AQ105" s="1152"/>
      <c r="AR105" s="1152"/>
      <c r="AS105" s="1152"/>
      <c r="AT105" s="1152"/>
      <c r="AU105" s="1152"/>
      <c r="AV105" s="1152"/>
      <c r="AW105" s="1152"/>
      <c r="AX105" s="1152"/>
      <c r="AY105" s="1153"/>
    </row>
    <row r="106" spans="1:51" x14ac:dyDescent="0.35">
      <c r="A106" s="1148" t="s">
        <v>3659</v>
      </c>
      <c r="B106" s="1177"/>
      <c r="C106" s="1177"/>
      <c r="D106" s="1177"/>
      <c r="E106" s="1177"/>
      <c r="F106" s="1177"/>
      <c r="G106" s="1177"/>
      <c r="H106" s="1177"/>
      <c r="I106" s="1177"/>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8"/>
    </row>
    <row r="107" spans="1:51" x14ac:dyDescent="0.35">
      <c r="A107" s="1179" t="s">
        <v>3660</v>
      </c>
      <c r="B107" s="1172"/>
      <c r="C107" s="1172"/>
      <c r="D107" s="1172"/>
      <c r="E107" s="1172"/>
      <c r="F107" s="1172"/>
      <c r="G107" s="1172"/>
      <c r="H107" s="1172"/>
      <c r="I107" s="1172"/>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3"/>
    </row>
    <row r="108" spans="1:51" ht="15" thickBot="1" x14ac:dyDescent="0.4">
      <c r="A108" s="1180" t="s">
        <v>3661</v>
      </c>
      <c r="B108" s="1181"/>
      <c r="C108" s="1181"/>
      <c r="D108" s="1181"/>
      <c r="E108" s="1181"/>
      <c r="F108" s="1181"/>
      <c r="G108" s="1181"/>
      <c r="H108" s="1181"/>
      <c r="I108" s="1181"/>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2"/>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186" t="str">
        <f>template_label_unit_of_measurement_converter</f>
        <v>UNIT OF MEASUREMENT CONVERTER</v>
      </c>
      <c r="B1" s="1187"/>
      <c r="C1" s="1188"/>
    </row>
    <row r="2" spans="1:7" s="10" customFormat="1" ht="15" thickTop="1" x14ac:dyDescent="0.35">
      <c r="A2" s="18"/>
      <c r="B2" s="18"/>
      <c r="C2" s="18"/>
    </row>
    <row r="3" spans="1:7" ht="15" thickBot="1" x14ac:dyDescent="0.4">
      <c r="A3" s="10"/>
      <c r="B3" s="10"/>
      <c r="C3" s="10"/>
      <c r="D3" s="10"/>
    </row>
    <row r="4" spans="1:7" ht="15" thickBot="1" x14ac:dyDescent="0.4">
      <c r="A4" s="1183" t="str">
        <f>template_label_unit_of_measurement_of_mass_converter</f>
        <v>Unit of measurement of Mass Converter</v>
      </c>
      <c r="B4" s="1184"/>
      <c r="C4" s="1184"/>
      <c r="D4" s="1184"/>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183" t="str">
        <f>template_label_unit_of_measurement_of_volume_converter</f>
        <v>Unit of measurement of Volume Converter</v>
      </c>
      <c r="B8" s="1184"/>
      <c r="C8" s="1184"/>
      <c r="D8" s="1185"/>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183" t="str">
        <f>template_label_unit_of_measurement_of_energy_consumption_per_hour</f>
        <v>Unit of measurement of Energy Consumption per Hour</v>
      </c>
      <c r="B12" s="1184"/>
      <c r="C12" s="1184"/>
      <c r="D12" s="1185"/>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183" t="str">
        <f>template_label_unit_of_measurement_of_density_converter</f>
        <v>Unit of measurement of Density Converter</v>
      </c>
      <c r="B16" s="1184"/>
      <c r="C16" s="1184"/>
      <c r="D16" s="1185"/>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183" t="str">
        <f>template_label_unit_of_measurement_of_ncv_converter</f>
        <v>Unit of measurement of NCV Converter</v>
      </c>
      <c r="B20" s="1184"/>
      <c r="C20" s="1184"/>
      <c r="D20" s="1185"/>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sheetProtection algorithmName="SHA-512" hashValue="RaF4eob9W2wdAfxOFz5I+t/4s7o9sdUFIIrMl3fXvvLLkkMsteNNvFLuUVjy5E7k2DBudwJXlCVBtfu37gbCgw==" saltValue="zf5Lgr1SaQzan9lnXq+0QQ=="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 - -</v>
      </c>
      <c r="C1" t="s">
        <v>4360</v>
      </c>
      <c r="D1" t="s">
        <v>3556</v>
      </c>
      <c r="E1" t="s">
        <v>3557</v>
      </c>
      <c r="F1" t="s">
        <v>3558</v>
      </c>
      <c r="G1" t="s">
        <v>3559</v>
      </c>
    </row>
    <row r="2" spans="1:7" ht="14" customHeight="1" x14ac:dyDescent="0.35">
      <c r="A2" t="s">
        <v>4374</v>
      </c>
      <c r="B2" t="str">
        <f>template_reporting_period_startdate</f>
        <v>-</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
      </c>
      <c r="E2" s="316" t="e">
        <f t="shared" ref="E2:E26" si="0">MID(D2,SEARCH("""lat"":""",D2)+7,SEARCH("""lon"":""",D2)-SEARCH("""lat"":""",D2)-9)</f>
        <v>#VALUE!</v>
      </c>
      <c r="F2" s="316" t="e">
        <f t="shared" ref="F2:F26" si="1">MID(D2, SEARCH("""lon"":""", D2) + 7, SEARCH("""class""", D2) - SEARCH("""lon"":""", D2) - 9)</f>
        <v>#VALUE!</v>
      </c>
      <c r="G2" t="e">
        <f t="shared" ref="G2:G26" si="2">E2 &amp; "," &amp; F2</f>
        <v>#VALUE!</v>
      </c>
    </row>
    <row r="3" spans="1:7" ht="15.65" customHeight="1" x14ac:dyDescent="0.35">
      <c r="A3" t="s">
        <v>3062</v>
      </c>
      <c r="B3" t="str">
        <f>template_reporting_period_enddate</f>
        <v>-</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2025-10-03T12:39:35Z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