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kangwei_liu\Documents\"/>
    </mc:Choice>
  </mc:AlternateContent>
  <xr:revisionPtr revIDLastSave="0" documentId="13_ncr:1_{47282406-4860-43AA-8B67-E3F3A929900E}" xr6:coauthVersionLast="43" xr6:coauthVersionMax="43" xr10:uidLastSave="{00000000-0000-0000-0000-000000000000}"/>
  <bookViews>
    <workbookView xWindow="-120" yWindow="-120" windowWidth="29040" windowHeight="15840" tabRatio="456" activeTab="3" xr2:uid="{05AAACF9-C555-44C3-9157-138E1CF9061B}"/>
  </bookViews>
  <sheets>
    <sheet name="滑点计算" sheetId="1" r:id="rId1"/>
    <sheet name="期货收益计算" sheetId="2" r:id="rId2"/>
    <sheet name="无偿损失计算" sheetId="4" r:id="rId3"/>
    <sheet name="无偿损失待计算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0" i="3" l="1"/>
  <c r="P11" i="3"/>
  <c r="P12" i="3"/>
  <c r="P13" i="3"/>
  <c r="P14" i="3"/>
  <c r="P15" i="3"/>
  <c r="P16" i="3"/>
  <c r="P9" i="3"/>
  <c r="C11" i="4"/>
  <c r="D11" i="4"/>
  <c r="E11" i="4"/>
  <c r="I11" i="4"/>
  <c r="J11" i="4"/>
  <c r="K11" i="4"/>
  <c r="L11" i="4"/>
  <c r="H11" i="4"/>
  <c r="G11" i="4"/>
  <c r="F11" i="4"/>
  <c r="N9" i="3"/>
  <c r="N10" i="3"/>
  <c r="N11" i="3"/>
  <c r="N12" i="3"/>
  <c r="N13" i="3"/>
  <c r="N14" i="3"/>
  <c r="N15" i="3"/>
  <c r="J15" i="3" s="1"/>
  <c r="H15" i="3" s="1"/>
  <c r="K15" i="3" s="1"/>
  <c r="N16" i="3"/>
  <c r="J16" i="3" s="1"/>
  <c r="H16" i="3" s="1"/>
  <c r="K16" i="3" s="1"/>
  <c r="N8" i="3"/>
  <c r="A10" i="3"/>
  <c r="A11" i="3"/>
  <c r="A12" i="3"/>
  <c r="A13" i="3"/>
  <c r="A14" i="3"/>
  <c r="A15" i="3"/>
  <c r="A16" i="3"/>
  <c r="A9" i="3"/>
  <c r="J9" i="3"/>
  <c r="H9" i="3" s="1"/>
  <c r="K9" i="3" s="1"/>
  <c r="J10" i="3"/>
  <c r="H10" i="3" s="1"/>
  <c r="K10" i="3" s="1"/>
  <c r="J11" i="3"/>
  <c r="H11" i="3" s="1"/>
  <c r="K11" i="3" s="1"/>
  <c r="J12" i="3"/>
  <c r="H12" i="3" s="1"/>
  <c r="K12" i="3" s="1"/>
  <c r="J13" i="3"/>
  <c r="H13" i="3" s="1"/>
  <c r="K13" i="3" s="1"/>
  <c r="J14" i="3"/>
  <c r="H14" i="3" s="1"/>
  <c r="H3" i="4"/>
  <c r="H8" i="4"/>
  <c r="H5" i="4"/>
  <c r="H4" i="4"/>
  <c r="H9" i="4" s="1"/>
  <c r="H10" i="4" s="1"/>
  <c r="K14" i="3" l="1"/>
  <c r="M14" i="3" s="1"/>
  <c r="I14" i="3"/>
  <c r="I13" i="3"/>
  <c r="B14" i="3"/>
  <c r="M12" i="3"/>
  <c r="I12" i="3"/>
  <c r="I9" i="3"/>
  <c r="B10" i="3"/>
  <c r="I10" i="3"/>
  <c r="B16" i="3"/>
  <c r="I16" i="3"/>
  <c r="O15" i="3"/>
  <c r="I15" i="3"/>
  <c r="B15" i="3"/>
  <c r="B11" i="3"/>
  <c r="I11" i="3"/>
  <c r="B12" i="3"/>
  <c r="B13" i="3"/>
  <c r="B9" i="3"/>
  <c r="M9" i="3"/>
  <c r="O9" i="3"/>
  <c r="C19" i="1"/>
  <c r="G19" i="1"/>
  <c r="G20" i="1"/>
  <c r="G21" i="1"/>
  <c r="G22" i="1"/>
  <c r="G23" i="1"/>
  <c r="G24" i="1"/>
  <c r="G25" i="1"/>
  <c r="G18" i="1"/>
  <c r="F19" i="1"/>
  <c r="F20" i="1"/>
  <c r="F21" i="1"/>
  <c r="F22" i="1"/>
  <c r="F23" i="1"/>
  <c r="F24" i="1"/>
  <c r="F25" i="1"/>
  <c r="F18" i="1"/>
  <c r="G4" i="1"/>
  <c r="G5" i="1"/>
  <c r="G6" i="1"/>
  <c r="G7" i="1"/>
  <c r="G8" i="1"/>
  <c r="G9" i="1"/>
  <c r="G10" i="1"/>
  <c r="G3" i="1"/>
  <c r="F7" i="1"/>
  <c r="F4" i="1"/>
  <c r="F5" i="1"/>
  <c r="F6" i="1"/>
  <c r="F8" i="1"/>
  <c r="F9" i="1"/>
  <c r="F10" i="1"/>
  <c r="F3" i="1"/>
  <c r="E22" i="1"/>
  <c r="E18" i="1"/>
  <c r="N19" i="1"/>
  <c r="N20" i="1"/>
  <c r="N21" i="1"/>
  <c r="N22" i="1"/>
  <c r="N23" i="1"/>
  <c r="N24" i="1"/>
  <c r="N25" i="1"/>
  <c r="M19" i="1"/>
  <c r="M20" i="1"/>
  <c r="M21" i="1"/>
  <c r="M22" i="1"/>
  <c r="M23" i="1"/>
  <c r="M24" i="1"/>
  <c r="M25" i="1"/>
  <c r="N18" i="1"/>
  <c r="M18" i="1"/>
  <c r="L19" i="1"/>
  <c r="L20" i="1"/>
  <c r="L21" i="1"/>
  <c r="L22" i="1"/>
  <c r="L23" i="1"/>
  <c r="L24" i="1"/>
  <c r="L25" i="1"/>
  <c r="L18" i="1"/>
  <c r="C22" i="1"/>
  <c r="C18" i="1"/>
  <c r="D19" i="1"/>
  <c r="D20" i="1"/>
  <c r="D21" i="1"/>
  <c r="D22" i="1"/>
  <c r="D23" i="1"/>
  <c r="D24" i="1"/>
  <c r="D25" i="1"/>
  <c r="D18" i="1"/>
  <c r="E19" i="1"/>
  <c r="E20" i="1"/>
  <c r="C20" i="1" s="1"/>
  <c r="E21" i="1"/>
  <c r="C21" i="1" s="1"/>
  <c r="E23" i="1"/>
  <c r="C23" i="1" s="1"/>
  <c r="E24" i="1"/>
  <c r="C24" i="1" s="1"/>
  <c r="E25" i="1"/>
  <c r="C25" i="1" s="1"/>
  <c r="B19" i="1"/>
  <c r="B20" i="1"/>
  <c r="B21" i="1"/>
  <c r="B22" i="1"/>
  <c r="B23" i="1"/>
  <c r="B24" i="1"/>
  <c r="B25" i="1"/>
  <c r="B18" i="1"/>
  <c r="A19" i="1"/>
  <c r="A20" i="1"/>
  <c r="A21" i="1"/>
  <c r="A22" i="1"/>
  <c r="A23" i="1"/>
  <c r="A24" i="1"/>
  <c r="A25" i="1"/>
  <c r="A18" i="1"/>
  <c r="J19" i="1"/>
  <c r="J20" i="1"/>
  <c r="J21" i="1"/>
  <c r="J22" i="1"/>
  <c r="J23" i="1"/>
  <c r="J24" i="1"/>
  <c r="J25" i="1"/>
  <c r="J18" i="1"/>
  <c r="E10" i="1"/>
  <c r="E6" i="1"/>
  <c r="E7" i="1"/>
  <c r="E8" i="1"/>
  <c r="E9" i="1"/>
  <c r="E5" i="1"/>
  <c r="E4" i="1"/>
  <c r="E3" i="1"/>
  <c r="D10" i="1"/>
  <c r="D4" i="1"/>
  <c r="D5" i="1"/>
  <c r="D6" i="1"/>
  <c r="D7" i="1"/>
  <c r="D8" i="1"/>
  <c r="D9" i="1"/>
  <c r="D3" i="1"/>
  <c r="F15" i="3" l="1"/>
  <c r="D15" i="3"/>
  <c r="C15" i="3"/>
  <c r="F9" i="3"/>
  <c r="D9" i="3"/>
  <c r="O12" i="3"/>
  <c r="D12" i="3" s="1"/>
  <c r="M15" i="3"/>
  <c r="O14" i="3"/>
  <c r="D14" i="3" s="1"/>
  <c r="O11" i="3"/>
  <c r="D11" i="3" s="1"/>
  <c r="M11" i="3"/>
  <c r="M13" i="3"/>
  <c r="O13" i="3"/>
  <c r="D13" i="3" s="1"/>
  <c r="O10" i="3"/>
  <c r="M10" i="3"/>
  <c r="O16" i="3"/>
  <c r="M16" i="3"/>
  <c r="C9" i="3"/>
  <c r="G15" i="3" l="1"/>
  <c r="E15" i="3"/>
  <c r="F16" i="3"/>
  <c r="D16" i="3"/>
  <c r="F10" i="3"/>
  <c r="D10" i="3"/>
  <c r="F12" i="3"/>
  <c r="C12" i="3"/>
  <c r="E12" i="3" s="1"/>
  <c r="F14" i="3"/>
  <c r="C14" i="3"/>
  <c r="G14" i="3" s="1"/>
  <c r="G9" i="3"/>
  <c r="F11" i="3"/>
  <c r="C11" i="3"/>
  <c r="C13" i="3"/>
  <c r="E13" i="3" s="1"/>
  <c r="F13" i="3"/>
  <c r="C16" i="3"/>
  <c r="C10" i="3"/>
  <c r="E9" i="3"/>
  <c r="G12" i="3" l="1"/>
  <c r="E14" i="3"/>
  <c r="G11" i="3"/>
  <c r="E11" i="3"/>
  <c r="G13" i="3"/>
  <c r="E10" i="3"/>
  <c r="G10" i="3"/>
  <c r="E16" i="3"/>
  <c r="G16" i="3"/>
</calcChain>
</file>

<file path=xl/sharedStrings.xml><?xml version="1.0" encoding="utf-8"?>
<sst xmlns="http://schemas.openxmlformats.org/spreadsheetml/2006/main" count="87" uniqueCount="69">
  <si>
    <t>购买ETH数量 （ΔY）</t>
  </si>
  <si>
    <t>单个ETH价格 (DAI)</t>
  </si>
  <si>
    <t>滑点</t>
  </si>
  <si>
    <t>购买时消耗的DAI （ΔX）</t>
  </si>
  <si>
    <t>DAI流动量 （x）</t>
  </si>
  <si>
    <t>ETH流动量 （y）</t>
  </si>
  <si>
    <t>常数 （K）</t>
  </si>
  <si>
    <t>x/y</t>
  </si>
  <si>
    <t>alpha （ΔX/x）</t>
  </si>
  <si>
    <t>beta （ΔY/y）</t>
  </si>
  <si>
    <t>理论消耗</t>
    <phoneticPr fontId="5" type="noConversion"/>
  </si>
  <si>
    <r>
      <rPr>
        <b/>
        <sz val="9.6"/>
        <color rgb="FF555555"/>
        <rFont val="等线"/>
        <family val="2"/>
        <charset val="134"/>
      </rPr>
      <t>理论消耗</t>
    </r>
    <phoneticPr fontId="5" type="noConversion"/>
  </si>
  <si>
    <t>200x100</t>
    <phoneticPr fontId="5" type="noConversion"/>
  </si>
  <si>
    <t>滑点差值</t>
    <phoneticPr fontId="5" type="noConversion"/>
  </si>
  <si>
    <t>实际消耗-理论消耗</t>
    <phoneticPr fontId="5" type="noConversion"/>
  </si>
  <si>
    <t>(实际消耗-理论消耗)/理论消耗</t>
    <phoneticPr fontId="5" type="noConversion"/>
  </si>
  <si>
    <t xml:space="preserve"> 控制输入为整数</t>
    <phoneticPr fontId="5" type="noConversion"/>
  </si>
  <si>
    <t>(实际产出-理论产出)/理论产出</t>
    <phoneticPr fontId="5" type="noConversion"/>
  </si>
  <si>
    <r>
      <t>x/y(</t>
    </r>
    <r>
      <rPr>
        <b/>
        <sz val="9.6"/>
        <color rgb="FF555555"/>
        <rFont val="宋体"/>
        <family val="2"/>
        <charset val="134"/>
      </rPr>
      <t>兑价</t>
    </r>
    <r>
      <rPr>
        <b/>
        <sz val="9.6"/>
        <color rgb="FF555555"/>
        <rFont val="Arial"/>
        <family val="2"/>
      </rPr>
      <t>)</t>
    </r>
    <phoneticPr fontId="5" type="noConversion"/>
  </si>
  <si>
    <r>
      <rPr>
        <b/>
        <sz val="9.6"/>
        <color rgb="FF555555"/>
        <rFont val="微软雅黑"/>
        <family val="2"/>
        <charset val="134"/>
      </rPr>
      <t>单个</t>
    </r>
    <r>
      <rPr>
        <b/>
        <sz val="9.6"/>
        <color rgb="FF555555"/>
        <rFont val="Arial"/>
        <family val="2"/>
      </rPr>
      <t>ETH</t>
    </r>
    <r>
      <rPr>
        <b/>
        <sz val="9.6"/>
        <color rgb="FF555555"/>
        <rFont val="微软雅黑"/>
        <family val="2"/>
        <charset val="134"/>
      </rPr>
      <t>价格</t>
    </r>
    <r>
      <rPr>
        <b/>
        <sz val="9.6"/>
        <color rgb="FF555555"/>
        <rFont val="Arial"/>
        <family val="2"/>
      </rPr>
      <t xml:space="preserve"> (DAI)</t>
    </r>
    <r>
      <rPr>
        <b/>
        <sz val="9.6"/>
        <color rgb="FF555555"/>
        <rFont val="宋体"/>
        <family val="2"/>
        <charset val="134"/>
      </rPr>
      <t>（交易时）</t>
    </r>
    <phoneticPr fontId="5" type="noConversion"/>
  </si>
  <si>
    <t>实际产出-理论产出)</t>
    <phoneticPr fontId="5" type="noConversion"/>
  </si>
  <si>
    <t>理论产出</t>
    <phoneticPr fontId="5" type="noConversion"/>
  </si>
  <si>
    <t>保证金</t>
    <phoneticPr fontId="5" type="noConversion"/>
  </si>
  <si>
    <t>杠杆</t>
    <phoneticPr fontId="5" type="noConversion"/>
  </si>
  <si>
    <t>t1</t>
    <phoneticPr fontId="5" type="noConversion"/>
  </si>
  <si>
    <t>t2</t>
    <phoneticPr fontId="5" type="noConversion"/>
  </si>
  <si>
    <t xml:space="preserve">收益 </t>
    <phoneticPr fontId="5" type="noConversion"/>
  </si>
  <si>
    <t>收益率</t>
    <phoneticPr fontId="5" type="noConversion"/>
  </si>
  <si>
    <t>x10</t>
    <phoneticPr fontId="5" type="noConversion"/>
  </si>
  <si>
    <t>怎么看</t>
    <phoneticPr fontId="5" type="noConversion"/>
  </si>
  <si>
    <t>多</t>
    <phoneticPr fontId="5" type="noConversion"/>
  </si>
  <si>
    <t>空</t>
    <phoneticPr fontId="5" type="noConversion"/>
  </si>
  <si>
    <t>x1</t>
    <phoneticPr fontId="5" type="noConversion"/>
  </si>
  <si>
    <t>A</t>
  </si>
  <si>
    <t>B</t>
  </si>
  <si>
    <t>C</t>
  </si>
  <si>
    <t>D</t>
  </si>
  <si>
    <t>O</t>
  </si>
  <si>
    <t>E</t>
  </si>
  <si>
    <t>F</t>
  </si>
  <si>
    <t>G</t>
  </si>
  <si>
    <t>H</t>
  </si>
  <si>
    <t>p1/p0</t>
  </si>
  <si>
    <t>ETH</t>
  </si>
  <si>
    <r>
      <t>e(ETH</t>
    </r>
    <r>
      <rPr>
        <sz val="9.6"/>
        <color rgb="FF555555"/>
        <rFont val="宋体"/>
        <family val="2"/>
        <charset val="134"/>
      </rPr>
      <t>数量</t>
    </r>
    <r>
      <rPr>
        <sz val="9.6"/>
        <color rgb="FF555555"/>
        <rFont val="Arial"/>
        <family val="2"/>
      </rPr>
      <t>)</t>
    </r>
    <phoneticPr fontId="5" type="noConversion"/>
  </si>
  <si>
    <t>DAI</t>
    <phoneticPr fontId="5" type="noConversion"/>
  </si>
  <si>
    <r>
      <t>t(DAI</t>
    </r>
    <r>
      <rPr>
        <sz val="9.6"/>
        <color rgb="FF555555"/>
        <rFont val="宋体"/>
        <family val="2"/>
        <charset val="134"/>
      </rPr>
      <t>数量</t>
    </r>
    <r>
      <rPr>
        <sz val="9.6"/>
        <color rgb="FF555555"/>
        <rFont val="Arial"/>
        <family val="2"/>
      </rPr>
      <t>)</t>
    </r>
    <phoneticPr fontId="5" type="noConversion"/>
  </si>
  <si>
    <t>k</t>
    <phoneticPr fontId="5" type="noConversion"/>
  </si>
  <si>
    <t>p(DAI/ETH)</t>
    <phoneticPr fontId="5" type="noConversion"/>
  </si>
  <si>
    <r>
      <t>v0(hold</t>
    </r>
    <r>
      <rPr>
        <sz val="9.6"/>
        <color rgb="FF555555"/>
        <rFont val="宋体"/>
        <family val="2"/>
        <charset val="134"/>
      </rPr>
      <t>时资金</t>
    </r>
    <r>
      <rPr>
        <sz val="9.6"/>
        <color rgb="FF555555"/>
        <rFont val="Arial"/>
        <family val="2"/>
      </rPr>
      <t>)</t>
    </r>
    <phoneticPr fontId="5" type="noConversion"/>
  </si>
  <si>
    <r>
      <t>DAI</t>
    </r>
    <r>
      <rPr>
        <sz val="9.6"/>
        <color rgb="FF555555"/>
        <rFont val="宋体"/>
        <family val="2"/>
        <charset val="134"/>
      </rPr>
      <t>结算</t>
    </r>
    <phoneticPr fontId="5" type="noConversion"/>
  </si>
  <si>
    <t>impermanent loss</t>
    <phoneticPr fontId="5" type="noConversion"/>
  </si>
  <si>
    <r>
      <t>v1(</t>
    </r>
    <r>
      <rPr>
        <sz val="9.6"/>
        <color rgb="FF555555"/>
        <rFont val="宋体"/>
        <family val="2"/>
        <charset val="134"/>
      </rPr>
      <t>放入流动池后的资金</t>
    </r>
    <r>
      <rPr>
        <sz val="9.6"/>
        <color rgb="FF555555"/>
        <rFont val="Arial"/>
        <family val="2"/>
      </rPr>
      <t>)</t>
    </r>
    <phoneticPr fontId="5" type="noConversion"/>
  </si>
  <si>
    <t>DAI结算</t>
    <phoneticPr fontId="5" type="noConversion"/>
  </si>
  <si>
    <t>impermanant loss的比率与当前价格变化的关系，O列表示资金刚放入流动池的情况，O-&gt;H表示价格上涨时impermanent loss的变化，A&lt;-O表示价格下跌时impermanent loss的变化。</t>
    <phoneticPr fontId="5" type="noConversion"/>
  </si>
  <si>
    <t>L(v1/v0)</t>
    <phoneticPr fontId="5" type="noConversion"/>
  </si>
  <si>
    <r>
      <t>ETH</t>
    </r>
    <r>
      <rPr>
        <sz val="9.6"/>
        <color rgb="FF555555"/>
        <rFont val="宋体"/>
        <family val="2"/>
        <charset val="134"/>
      </rPr>
      <t>前后价格比</t>
    </r>
    <phoneticPr fontId="5" type="noConversion"/>
  </si>
  <si>
    <r>
      <t>alpha</t>
    </r>
    <r>
      <rPr>
        <b/>
        <sz val="9.6"/>
        <color rgb="FF555555"/>
        <rFont val="宋体"/>
        <family val="2"/>
        <charset val="134"/>
      </rPr>
      <t>和</t>
    </r>
    <r>
      <rPr>
        <b/>
        <sz val="9.6"/>
        <color rgb="FF555555"/>
        <rFont val="Arial"/>
        <family val="2"/>
      </rPr>
      <t>beta</t>
    </r>
    <r>
      <rPr>
        <b/>
        <sz val="9.6"/>
        <color rgb="FF555555"/>
        <rFont val="宋体"/>
        <family val="2"/>
        <charset val="134"/>
      </rPr>
      <t>中</t>
    </r>
    <r>
      <rPr>
        <b/>
        <sz val="9.6"/>
        <color rgb="FF555555"/>
        <rFont val="Arial"/>
        <family val="2"/>
      </rPr>
      <t>x</t>
    </r>
    <r>
      <rPr>
        <b/>
        <sz val="9.6"/>
        <color rgb="FF555555"/>
        <rFont val="宋体"/>
        <family val="2"/>
        <charset val="134"/>
      </rPr>
      <t>，</t>
    </r>
    <r>
      <rPr>
        <b/>
        <sz val="9.6"/>
        <color rgb="FF555555"/>
        <rFont val="Arial"/>
        <family val="2"/>
      </rPr>
      <t>y</t>
    </r>
    <r>
      <rPr>
        <b/>
        <sz val="9.6"/>
        <color rgb="FF555555"/>
        <rFont val="宋体"/>
        <family val="2"/>
        <charset val="134"/>
      </rPr>
      <t>是之前的兑换前的流动量</t>
    </r>
    <phoneticPr fontId="5" type="noConversion"/>
  </si>
  <si>
    <r>
      <rPr>
        <b/>
        <sz val="9.6"/>
        <color rgb="FF555555"/>
        <rFont val="微软雅黑"/>
        <family val="2"/>
        <charset val="134"/>
      </rPr>
      <t>购买时消耗的</t>
    </r>
    <r>
      <rPr>
        <b/>
        <sz val="9.6"/>
        <color rgb="FF555555"/>
        <rFont val="Arial"/>
        <family val="2"/>
      </rPr>
      <t xml:space="preserve">DAI </t>
    </r>
    <r>
      <rPr>
        <b/>
        <sz val="9.6"/>
        <color rgb="FF555555"/>
        <rFont val="微软雅黑"/>
        <family val="2"/>
        <charset val="134"/>
      </rPr>
      <t>（</t>
    </r>
    <r>
      <rPr>
        <b/>
        <sz val="9.6"/>
        <color rgb="FF555555"/>
        <rFont val="Arial"/>
        <family val="2"/>
      </rPr>
      <t>ΔX</t>
    </r>
    <r>
      <rPr>
        <b/>
        <sz val="9.6"/>
        <color rgb="FF555555"/>
        <rFont val="微软雅黑"/>
        <family val="2"/>
        <charset val="134"/>
      </rPr>
      <t>）</t>
    </r>
    <phoneticPr fontId="5" type="noConversion"/>
  </si>
  <si>
    <r>
      <t>DAI</t>
    </r>
    <r>
      <rPr>
        <b/>
        <sz val="9.6"/>
        <color rgb="FF555555"/>
        <rFont val="微软雅黑"/>
        <family val="2"/>
        <charset val="134"/>
      </rPr>
      <t>流动量</t>
    </r>
    <r>
      <rPr>
        <b/>
        <sz val="9.6"/>
        <color rgb="FF555555"/>
        <rFont val="Arial"/>
        <family val="2"/>
      </rPr>
      <t xml:space="preserve"> </t>
    </r>
    <r>
      <rPr>
        <b/>
        <sz val="9.6"/>
        <color rgb="FF555555"/>
        <rFont val="微软雅黑"/>
        <family val="2"/>
        <charset val="134"/>
      </rPr>
      <t>（</t>
    </r>
    <r>
      <rPr>
        <b/>
        <sz val="9.6"/>
        <color rgb="FF555555"/>
        <rFont val="Arial"/>
        <family val="2"/>
      </rPr>
      <t>x</t>
    </r>
    <r>
      <rPr>
        <b/>
        <sz val="9.6"/>
        <color rgb="FF555555"/>
        <rFont val="微软雅黑"/>
        <family val="2"/>
        <charset val="134"/>
      </rPr>
      <t>）</t>
    </r>
    <phoneticPr fontId="5" type="noConversion"/>
  </si>
  <si>
    <r>
      <rPr>
        <b/>
        <sz val="9.6"/>
        <color rgb="FF555555"/>
        <rFont val="Arial"/>
        <family val="2"/>
      </rPr>
      <t>DAI</t>
    </r>
    <r>
      <rPr>
        <b/>
        <sz val="9.6"/>
        <color rgb="FF555555"/>
        <rFont val="宋体"/>
        <family val="2"/>
        <charset val="134"/>
      </rPr>
      <t>计价流动量</t>
    </r>
    <r>
      <rPr>
        <b/>
        <sz val="9.6"/>
        <color rgb="FF555555"/>
        <rFont val="Arial"/>
        <family val="2"/>
      </rPr>
      <t xml:space="preserve"> </t>
    </r>
    <r>
      <rPr>
        <b/>
        <sz val="9.6"/>
        <color rgb="FF555555"/>
        <rFont val="宋体"/>
        <family val="2"/>
        <charset val="134"/>
      </rPr>
      <t>（</t>
    </r>
    <r>
      <rPr>
        <b/>
        <sz val="9.6"/>
        <color rgb="FF555555"/>
        <rFont val="Arial"/>
        <family val="2"/>
      </rPr>
      <t>x2</t>
    </r>
    <r>
      <rPr>
        <b/>
        <sz val="9.6"/>
        <color rgb="FF555555"/>
        <rFont val="宋体"/>
        <family val="2"/>
        <charset val="134"/>
      </rPr>
      <t>）</t>
    </r>
    <phoneticPr fontId="5" type="noConversion"/>
  </si>
  <si>
    <r>
      <rPr>
        <b/>
        <sz val="9.6"/>
        <color rgb="FF555555"/>
        <rFont val="宋体"/>
        <family val="2"/>
        <charset val="134"/>
      </rPr>
      <t>购买时计价的</t>
    </r>
    <r>
      <rPr>
        <b/>
        <sz val="9.6"/>
        <color rgb="FF555555"/>
        <rFont val="Arial"/>
        <family val="2"/>
        <charset val="134"/>
      </rPr>
      <t xml:space="preserve">DAI </t>
    </r>
    <r>
      <rPr>
        <b/>
        <sz val="9.6"/>
        <color rgb="FF555555"/>
        <rFont val="宋体"/>
        <family val="2"/>
        <charset val="134"/>
      </rPr>
      <t>（</t>
    </r>
    <r>
      <rPr>
        <b/>
        <sz val="9.6"/>
        <color rgb="FF555555"/>
        <rFont val="Calibri"/>
        <family val="2"/>
        <charset val="161"/>
      </rPr>
      <t>Δ</t>
    </r>
    <r>
      <rPr>
        <b/>
        <sz val="9.6"/>
        <color rgb="FF555555"/>
        <rFont val="Arial"/>
        <family val="2"/>
        <charset val="134"/>
      </rPr>
      <t>X2</t>
    </r>
    <r>
      <rPr>
        <b/>
        <sz val="9.6"/>
        <color rgb="FF555555"/>
        <rFont val="宋体"/>
        <family val="2"/>
        <charset val="134"/>
      </rPr>
      <t>）</t>
    </r>
    <phoneticPr fontId="5" type="noConversion"/>
  </si>
  <si>
    <r>
      <rPr>
        <b/>
        <sz val="9.6"/>
        <color rgb="FF555555"/>
        <rFont val="宋体"/>
        <family val="2"/>
        <charset val="134"/>
      </rPr>
      <t>计算</t>
    </r>
    <r>
      <rPr>
        <b/>
        <sz val="9.6"/>
        <color rgb="FF555555"/>
        <rFont val="Arial"/>
        <family val="2"/>
      </rPr>
      <t>k</t>
    </r>
    <phoneticPr fontId="5" type="noConversion"/>
  </si>
  <si>
    <t>利差</t>
    <phoneticPr fontId="5" type="noConversion"/>
  </si>
  <si>
    <t>p1/p0</t>
    <phoneticPr fontId="5" type="noConversion"/>
  </si>
  <si>
    <t>总资产（DAI计价）原来v0</t>
    <phoneticPr fontId="5" type="noConversion"/>
  </si>
  <si>
    <t>总资产（DAI计价）v1</t>
    <phoneticPr fontId="5" type="noConversion"/>
  </si>
  <si>
    <t>v1/v0</t>
    <phoneticPr fontId="5" type="noConversion"/>
  </si>
  <si>
    <t>根据上面数据画出的函数图像，蓝色的曲线是不包含手续费的，黄色的图像包含手续费，红色的线条是我手动添加上去的为了方便说明。
先看蓝色曲线，当不计算手续费收益的情况下，无论币价上涨或下跌，流动性提供者100%会有损失。
再看黄色的曲线，由于黄色曲线是计算手续费收益的，所以只要币价在一个范围内波动，流动性提供者可以稳赚手续费收益。
PS:这里手续费10% 应该是 池中手续费占比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</si>
</sst>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43" formatCode="_ * #,##0.00_ ;_ * \-#,##0.00_ ;_ * &quot;-&quot;??_ ;_ @_ "/>
    <numFmt numFmtId="176" formatCode="_ * #,##0.0000_ ;_ * \-#,##0.0000_ ;_ * &quot;-&quot;????_ ;_ @_ "/>
    <numFmt numFmtId="177" formatCode="_ * #,##0_ ;_ * \-#,##0_ ;_ * &quot;-&quot;????_ ;_ @_ "/>
    <numFmt numFmtId="182" formatCode="0.00_);[Red]\(0.00\)"/>
  </numFmts>
  <fonts count="1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9.6"/>
      <color rgb="FF555555"/>
      <name val="Arial"/>
      <family val="2"/>
    </font>
    <font>
      <sz val="9.6"/>
      <color rgb="FF555555"/>
      <name val="Arial"/>
      <family val="2"/>
    </font>
    <font>
      <sz val="9"/>
      <name val="等线"/>
      <family val="2"/>
      <charset val="134"/>
      <scheme val="minor"/>
    </font>
    <font>
      <b/>
      <sz val="9.6"/>
      <color rgb="FF555555"/>
      <name val="等线"/>
      <family val="2"/>
      <charset val="134"/>
    </font>
    <font>
      <b/>
      <sz val="9.6"/>
      <color rgb="FF555555"/>
      <name val="宋体"/>
      <family val="2"/>
      <charset val="134"/>
    </font>
    <font>
      <sz val="8"/>
      <color theme="1"/>
      <name val="等线"/>
      <family val="2"/>
      <charset val="134"/>
      <scheme val="minor"/>
    </font>
    <font>
      <b/>
      <sz val="9.6"/>
      <color rgb="FF555555"/>
      <name val="微软雅黑"/>
      <family val="2"/>
      <charset val="134"/>
    </font>
    <font>
      <b/>
      <sz val="9.6"/>
      <color rgb="FF555555"/>
      <name val="Arial"/>
      <family val="2"/>
      <charset val="134"/>
    </font>
    <font>
      <sz val="12"/>
      <color rgb="FF4D4D4D"/>
      <name val="Arial"/>
      <family val="2"/>
    </font>
    <font>
      <sz val="9.6"/>
      <color rgb="FF555555"/>
      <name val="宋体"/>
      <family val="2"/>
      <charset val="134"/>
    </font>
    <font>
      <sz val="9"/>
      <color theme="1"/>
      <name val="等线"/>
      <family val="3"/>
      <charset val="134"/>
      <scheme val="minor"/>
    </font>
    <font>
      <b/>
      <sz val="9.6"/>
      <color rgb="FF555555"/>
      <name val="Calibri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4" fillId="3" borderId="1" xfId="0" applyFont="1" applyFill="1" applyBorder="1" applyAlignment="1">
      <alignment vertical="center" wrapText="1"/>
    </xf>
    <xf numFmtId="10" fontId="4" fillId="3" borderId="1" xfId="0" applyNumberFormat="1" applyFont="1" applyFill="1" applyBorder="1" applyAlignment="1">
      <alignment vertical="center" wrapText="1"/>
    </xf>
    <xf numFmtId="9" fontId="4" fillId="3" borderId="1" xfId="3" applyFont="1" applyFill="1" applyBorder="1" applyAlignment="1">
      <alignment vertical="center" wrapText="1"/>
    </xf>
    <xf numFmtId="43" fontId="7" fillId="3" borderId="1" xfId="1" applyFont="1" applyFill="1" applyBorder="1" applyAlignment="1">
      <alignment horizontal="center" vertical="center" wrapText="1"/>
    </xf>
    <xf numFmtId="43" fontId="4" fillId="3" borderId="1" xfId="1" applyFont="1" applyFill="1" applyBorder="1" applyAlignment="1">
      <alignment vertical="center" wrapText="1"/>
    </xf>
    <xf numFmtId="43" fontId="0" fillId="0" borderId="0" xfId="1" applyFont="1">
      <alignment vertical="center"/>
    </xf>
    <xf numFmtId="41" fontId="4" fillId="3" borderId="1" xfId="2" applyFont="1" applyFill="1" applyBorder="1" applyAlignment="1">
      <alignment vertical="center" wrapText="1"/>
    </xf>
    <xf numFmtId="0" fontId="8" fillId="0" borderId="0" xfId="0" applyFont="1">
      <alignment vertical="center"/>
    </xf>
    <xf numFmtId="43" fontId="2" fillId="2" borderId="1" xfId="4" applyNumberFormat="1" applyBorder="1" applyAlignment="1">
      <alignment horizontal="center" vertical="center" wrapText="1"/>
    </xf>
    <xf numFmtId="176" fontId="2" fillId="2" borderId="1" xfId="4" applyNumberFormat="1" applyBorder="1" applyAlignment="1">
      <alignment horizontal="center" vertical="center" wrapText="1"/>
    </xf>
    <xf numFmtId="176" fontId="4" fillId="3" borderId="1" xfId="1" applyNumberFormat="1" applyFont="1" applyFill="1" applyBorder="1" applyAlignment="1">
      <alignment vertical="center" wrapText="1"/>
    </xf>
    <xf numFmtId="176" fontId="0" fillId="0" borderId="0" xfId="1" applyNumberFormat="1" applyFont="1">
      <alignment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77" fontId="4" fillId="3" borderId="1" xfId="1" applyNumberFormat="1" applyFont="1" applyFill="1" applyBorder="1" applyAlignment="1">
      <alignment vertical="center" wrapText="1"/>
    </xf>
    <xf numFmtId="10" fontId="4" fillId="3" borderId="1" xfId="3" applyNumberFormat="1" applyFont="1" applyFill="1" applyBorder="1" applyAlignment="1">
      <alignment vertical="center" wrapText="1"/>
    </xf>
    <xf numFmtId="9" fontId="0" fillId="0" borderId="0" xfId="0" applyNumberFormat="1">
      <alignment vertical="center"/>
    </xf>
    <xf numFmtId="0" fontId="11" fillId="0" borderId="0" xfId="0" applyFont="1">
      <alignment vertical="center"/>
    </xf>
    <xf numFmtId="0" fontId="12" fillId="3" borderId="1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7" fillId="3" borderId="1" xfId="0" applyFont="1" applyFill="1" applyBorder="1" applyAlignment="1">
      <alignment horizontal="center" vertical="center" wrapText="1"/>
    </xf>
    <xf numFmtId="182" fontId="0" fillId="0" borderId="0" xfId="0" applyNumberFormat="1">
      <alignment vertical="center"/>
    </xf>
    <xf numFmtId="182" fontId="2" fillId="2" borderId="1" xfId="4" applyNumberFormat="1" applyBorder="1" applyAlignment="1">
      <alignment horizontal="center" vertical="center" wrapText="1"/>
    </xf>
    <xf numFmtId="182" fontId="4" fillId="3" borderId="1" xfId="1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11" fontId="4" fillId="4" borderId="1" xfId="0" applyNumberFormat="1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10" fontId="4" fillId="3" borderId="0" xfId="0" applyNumberFormat="1" applyFont="1" applyFill="1" applyBorder="1" applyAlignment="1">
      <alignment vertical="center" wrapText="1"/>
    </xf>
  </cellXfs>
  <cellStyles count="5">
    <cellStyle name="百分比" xfId="3" builtinId="5"/>
    <cellStyle name="常规" xfId="0" builtinId="0"/>
    <cellStyle name="千位分隔" xfId="1" builtinId="3"/>
    <cellStyle name="千位分隔[0]" xfId="2" builtinId="6"/>
    <cellStyle name="着色 4" xfId="4" builtin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345288</xdr:colOff>
      <xdr:row>7</xdr:row>
      <xdr:rowOff>70034</xdr:rowOff>
    </xdr:from>
    <xdr:to>
      <xdr:col>21</xdr:col>
      <xdr:colOff>373645</xdr:colOff>
      <xdr:row>23</xdr:row>
      <xdr:rowOff>161084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351B0FB-1960-4B1D-A91A-8BAED34E9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2016" y="1610843"/>
          <a:ext cx="5519239" cy="3578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CF3E5-7D34-4A51-979D-A892FCDB2E15}">
  <dimension ref="A1:Q25"/>
  <sheetViews>
    <sheetView zoomScale="130" zoomScaleNormal="130" workbookViewId="0">
      <selection activeCell="F14" sqref="F14"/>
    </sheetView>
  </sheetViews>
  <sheetFormatPr defaultRowHeight="14.25" x14ac:dyDescent="0.2"/>
  <cols>
    <col min="1" max="2" width="10.875" bestFit="1" customWidth="1"/>
    <col min="4" max="4" width="12.375" style="8" customWidth="1"/>
    <col min="5" max="5" width="13.375" style="14" customWidth="1"/>
    <col min="6" max="7" width="14.5" style="14" customWidth="1"/>
    <col min="8" max="8" width="11" bestFit="1" customWidth="1"/>
    <col min="9" max="9" width="11.5" bestFit="1" customWidth="1"/>
    <col min="10" max="10" width="9.875" bestFit="1" customWidth="1"/>
    <col min="13" max="14" width="10.875" bestFit="1" customWidth="1"/>
    <col min="16" max="16" width="12.625" customWidth="1"/>
  </cols>
  <sheetData>
    <row r="1" spans="1:17" ht="42.75" x14ac:dyDescent="0.2">
      <c r="A1" s="1" t="s">
        <v>0</v>
      </c>
      <c r="B1" s="16" t="s">
        <v>19</v>
      </c>
      <c r="C1" s="1" t="s">
        <v>2</v>
      </c>
      <c r="D1" s="11" t="s">
        <v>13</v>
      </c>
      <c r="E1" s="12" t="s">
        <v>15</v>
      </c>
      <c r="F1" s="12" t="s">
        <v>14</v>
      </c>
      <c r="G1" s="12" t="s">
        <v>10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18</v>
      </c>
      <c r="M1" s="1" t="s">
        <v>8</v>
      </c>
      <c r="N1" s="1" t="s">
        <v>9</v>
      </c>
      <c r="O1" s="2"/>
      <c r="P1" s="1" t="s">
        <v>11</v>
      </c>
      <c r="Q1" s="2"/>
    </row>
    <row r="2" spans="1:17" x14ac:dyDescent="0.2">
      <c r="A2" s="3"/>
      <c r="B2" s="3"/>
      <c r="C2" s="3"/>
      <c r="D2" s="7"/>
      <c r="E2" s="13"/>
      <c r="F2" s="13"/>
      <c r="G2" s="13"/>
      <c r="H2" s="3"/>
      <c r="I2" s="3">
        <v>100000</v>
      </c>
      <c r="J2" s="3">
        <v>1000</v>
      </c>
      <c r="K2" s="3">
        <v>100000000</v>
      </c>
      <c r="L2" s="3">
        <v>100</v>
      </c>
      <c r="M2" s="3"/>
      <c r="N2" s="3"/>
      <c r="O2" s="2"/>
      <c r="P2" s="2"/>
      <c r="Q2" s="2"/>
    </row>
    <row r="3" spans="1:17" x14ac:dyDescent="0.2">
      <c r="A3" s="3">
        <v>1</v>
      </c>
      <c r="B3" s="3">
        <v>100.10010010000001</v>
      </c>
      <c r="C3" s="4">
        <v>1E-3</v>
      </c>
      <c r="D3" s="7">
        <f t="shared" ref="D3:D10" si="0">H3-A3*100</f>
        <v>0.10010010000000591</v>
      </c>
      <c r="E3" s="13">
        <f>(H3-A3*100)/(A3*100)</f>
        <v>1.001001000000059E-3</v>
      </c>
      <c r="F3" s="13">
        <f t="shared" ref="F3:F10" si="1">(H3-A3*100)</f>
        <v>0.10010010000000591</v>
      </c>
      <c r="G3" s="17">
        <f>A3*100</f>
        <v>100</v>
      </c>
      <c r="H3" s="3">
        <v>100.10010010000001</v>
      </c>
      <c r="I3" s="3">
        <v>100100.1001</v>
      </c>
      <c r="J3" s="3">
        <v>999</v>
      </c>
      <c r="K3" s="3">
        <v>100000000</v>
      </c>
      <c r="L3" s="3">
        <v>100.2003004</v>
      </c>
      <c r="M3" s="3">
        <v>1.0010010000000001E-3</v>
      </c>
      <c r="N3" s="3">
        <v>1E-3</v>
      </c>
      <c r="O3" s="2"/>
      <c r="P3" s="2"/>
      <c r="Q3" s="2"/>
    </row>
    <row r="4" spans="1:17" x14ac:dyDescent="0.2">
      <c r="A4" s="3">
        <v>10</v>
      </c>
      <c r="B4" s="3">
        <v>101.01010100000001</v>
      </c>
      <c r="C4" s="4">
        <v>1.01E-2</v>
      </c>
      <c r="D4" s="7">
        <f t="shared" si="0"/>
        <v>10.101009999999974</v>
      </c>
      <c r="E4" s="13">
        <f>(H4-A4*100)/(A4*100)</f>
        <v>1.0101009999999975E-2</v>
      </c>
      <c r="F4" s="13">
        <f t="shared" si="1"/>
        <v>10.101009999999974</v>
      </c>
      <c r="G4" s="17">
        <f t="shared" ref="G4:G10" si="2">A4*100</f>
        <v>1000</v>
      </c>
      <c r="H4" s="3">
        <v>1010.10101</v>
      </c>
      <c r="I4" s="3">
        <v>101010.101</v>
      </c>
      <c r="J4" s="3">
        <v>990</v>
      </c>
      <c r="K4" s="3">
        <v>100000000</v>
      </c>
      <c r="L4" s="3">
        <v>102.0304051</v>
      </c>
      <c r="M4" s="3">
        <v>1.0101010000000001E-2</v>
      </c>
      <c r="N4" s="3">
        <v>0.01</v>
      </c>
      <c r="O4" s="2"/>
      <c r="P4" s="2"/>
      <c r="Q4" s="2"/>
    </row>
    <row r="5" spans="1:17" x14ac:dyDescent="0.2">
      <c r="A5" s="3">
        <v>50</v>
      </c>
      <c r="B5" s="3">
        <v>105.2631579</v>
      </c>
      <c r="C5" s="4">
        <v>5.2600000000000001E-2</v>
      </c>
      <c r="D5" s="7">
        <f t="shared" si="0"/>
        <v>263.15789500000028</v>
      </c>
      <c r="E5" s="13">
        <f>(H5-A5*100)/(A5*100)</f>
        <v>5.2631579000000053E-2</v>
      </c>
      <c r="F5" s="13">
        <f t="shared" si="1"/>
        <v>263.15789500000028</v>
      </c>
      <c r="G5" s="17">
        <f t="shared" si="2"/>
        <v>5000</v>
      </c>
      <c r="H5" s="3">
        <v>5263.1578950000003</v>
      </c>
      <c r="I5" s="3">
        <v>105263.15790000001</v>
      </c>
      <c r="J5" s="3">
        <v>950</v>
      </c>
      <c r="K5" s="3">
        <v>100000000</v>
      </c>
      <c r="L5" s="3">
        <v>110.8033241</v>
      </c>
      <c r="M5" s="3">
        <v>5.2631578999999998E-2</v>
      </c>
      <c r="N5" s="3">
        <v>0.05</v>
      </c>
      <c r="O5" s="2"/>
      <c r="P5" s="2"/>
      <c r="Q5" s="2"/>
    </row>
    <row r="6" spans="1:17" x14ac:dyDescent="0.2">
      <c r="A6" s="3">
        <v>100</v>
      </c>
      <c r="B6" s="3">
        <v>111.1111111</v>
      </c>
      <c r="C6" s="4">
        <v>0.1111</v>
      </c>
      <c r="D6" s="7">
        <f t="shared" si="0"/>
        <v>1111.1111099999998</v>
      </c>
      <c r="E6" s="13">
        <f t="shared" ref="E6:E9" si="3">(H6-A6*100)/(A6*100)</f>
        <v>0.11111111099999998</v>
      </c>
      <c r="F6" s="13">
        <f t="shared" si="1"/>
        <v>1111.1111099999998</v>
      </c>
      <c r="G6" s="17">
        <f t="shared" si="2"/>
        <v>10000</v>
      </c>
      <c r="H6" s="3">
        <v>11111.11111</v>
      </c>
      <c r="I6" s="3">
        <v>111111.11109999999</v>
      </c>
      <c r="J6" s="3">
        <v>900</v>
      </c>
      <c r="K6" s="3">
        <v>100000000</v>
      </c>
      <c r="L6" s="3">
        <v>123.45679010000001</v>
      </c>
      <c r="M6" s="3">
        <v>0.111111111</v>
      </c>
      <c r="N6" s="3">
        <v>0.1</v>
      </c>
      <c r="O6" s="2"/>
      <c r="P6" s="2"/>
      <c r="Q6" s="2"/>
    </row>
    <row r="7" spans="1:17" x14ac:dyDescent="0.2">
      <c r="A7" s="3">
        <v>200</v>
      </c>
      <c r="B7" s="3">
        <v>125</v>
      </c>
      <c r="C7" s="4">
        <v>0.25</v>
      </c>
      <c r="D7" s="7">
        <f t="shared" si="0"/>
        <v>5000</v>
      </c>
      <c r="E7" s="13">
        <f t="shared" si="3"/>
        <v>0.25</v>
      </c>
      <c r="F7" s="17">
        <f t="shared" si="1"/>
        <v>5000</v>
      </c>
      <c r="G7" s="17">
        <f t="shared" si="2"/>
        <v>20000</v>
      </c>
      <c r="H7" s="9">
        <v>25000</v>
      </c>
      <c r="I7" s="9">
        <v>125000</v>
      </c>
      <c r="J7" s="3">
        <v>800</v>
      </c>
      <c r="K7" s="3">
        <v>100000000</v>
      </c>
      <c r="L7" s="3">
        <v>156.25</v>
      </c>
      <c r="M7" s="3">
        <v>0.25</v>
      </c>
      <c r="N7" s="3">
        <v>0.2</v>
      </c>
      <c r="O7" s="2"/>
      <c r="P7" s="2" t="s">
        <v>12</v>
      </c>
      <c r="Q7" s="2"/>
    </row>
    <row r="8" spans="1:17" x14ac:dyDescent="0.2">
      <c r="A8" s="3">
        <v>500</v>
      </c>
      <c r="B8" s="3">
        <v>200</v>
      </c>
      <c r="C8" s="4">
        <v>1</v>
      </c>
      <c r="D8" s="7">
        <f t="shared" si="0"/>
        <v>50000</v>
      </c>
      <c r="E8" s="13">
        <f t="shared" si="3"/>
        <v>1</v>
      </c>
      <c r="F8" s="17">
        <f t="shared" si="1"/>
        <v>50000</v>
      </c>
      <c r="G8" s="17">
        <f t="shared" si="2"/>
        <v>50000</v>
      </c>
      <c r="H8" s="9">
        <v>100000</v>
      </c>
      <c r="I8" s="9">
        <v>200000</v>
      </c>
      <c r="J8" s="3">
        <v>500</v>
      </c>
      <c r="K8" s="3">
        <v>100000000</v>
      </c>
      <c r="L8" s="3">
        <v>400</v>
      </c>
      <c r="M8" s="3">
        <v>1</v>
      </c>
      <c r="N8" s="3">
        <v>0.5</v>
      </c>
      <c r="O8" s="2"/>
      <c r="P8" s="2"/>
      <c r="Q8" s="2"/>
    </row>
    <row r="9" spans="1:17" x14ac:dyDescent="0.2">
      <c r="A9" s="3">
        <v>800</v>
      </c>
      <c r="B9" s="3">
        <v>500</v>
      </c>
      <c r="C9" s="4">
        <v>4</v>
      </c>
      <c r="D9" s="7">
        <f t="shared" si="0"/>
        <v>320000</v>
      </c>
      <c r="E9" s="13">
        <f t="shared" si="3"/>
        <v>4</v>
      </c>
      <c r="F9" s="17">
        <f t="shared" si="1"/>
        <v>320000</v>
      </c>
      <c r="G9" s="17">
        <f t="shared" si="2"/>
        <v>80000</v>
      </c>
      <c r="H9" s="9">
        <v>400000</v>
      </c>
      <c r="I9" s="9">
        <v>500000</v>
      </c>
      <c r="J9" s="3">
        <v>200</v>
      </c>
      <c r="K9" s="3">
        <v>100000000</v>
      </c>
      <c r="L9" s="3">
        <v>2500</v>
      </c>
      <c r="M9" s="3">
        <v>4</v>
      </c>
      <c r="N9" s="3">
        <v>0.8</v>
      </c>
      <c r="O9" s="2"/>
      <c r="P9" s="2"/>
      <c r="Q9" s="2"/>
    </row>
    <row r="10" spans="1:17" x14ac:dyDescent="0.2">
      <c r="A10" s="3">
        <v>999</v>
      </c>
      <c r="B10" s="3">
        <v>100000</v>
      </c>
      <c r="C10" s="4">
        <v>999</v>
      </c>
      <c r="D10" s="7">
        <f t="shared" si="0"/>
        <v>99800100</v>
      </c>
      <c r="E10" s="13">
        <f>(H10-A10*100)/(A10*100)</f>
        <v>999</v>
      </c>
      <c r="F10" s="17">
        <f t="shared" si="1"/>
        <v>99800100</v>
      </c>
      <c r="G10" s="17">
        <f t="shared" si="2"/>
        <v>99900</v>
      </c>
      <c r="H10" s="9">
        <v>99900000</v>
      </c>
      <c r="I10" s="9">
        <v>100000000</v>
      </c>
      <c r="J10" s="3">
        <v>1</v>
      </c>
      <c r="K10" s="3">
        <v>100000000</v>
      </c>
      <c r="L10" s="3">
        <v>100000000</v>
      </c>
      <c r="M10" s="3">
        <v>999</v>
      </c>
      <c r="N10" s="3">
        <v>0.999</v>
      </c>
      <c r="O10" s="2"/>
      <c r="P10" s="2"/>
      <c r="Q10" s="2"/>
    </row>
    <row r="14" spans="1:17" x14ac:dyDescent="0.2">
      <c r="H14" s="10" t="s">
        <v>16</v>
      </c>
    </row>
    <row r="15" spans="1:17" ht="18" customHeight="1" x14ac:dyDescent="0.2"/>
    <row r="16" spans="1:17" ht="49.5" x14ac:dyDescent="0.2">
      <c r="A16" s="1" t="s">
        <v>0</v>
      </c>
      <c r="B16" s="1" t="s">
        <v>1</v>
      </c>
      <c r="C16" s="1" t="s">
        <v>2</v>
      </c>
      <c r="D16" s="6" t="s">
        <v>13</v>
      </c>
      <c r="E16" s="15" t="s">
        <v>17</v>
      </c>
      <c r="F16" s="15" t="s">
        <v>20</v>
      </c>
      <c r="G16" s="15" t="s">
        <v>21</v>
      </c>
      <c r="H16" s="1" t="s">
        <v>3</v>
      </c>
      <c r="I16" s="1" t="s">
        <v>4</v>
      </c>
      <c r="J16" s="1" t="s">
        <v>5</v>
      </c>
      <c r="K16" s="1" t="s">
        <v>6</v>
      </c>
      <c r="L16" s="1" t="s">
        <v>7</v>
      </c>
      <c r="M16" s="1" t="s">
        <v>8</v>
      </c>
      <c r="N16" s="1" t="s">
        <v>9</v>
      </c>
      <c r="O16" s="2"/>
      <c r="P16" s="1" t="s">
        <v>57</v>
      </c>
      <c r="Q16" s="2"/>
    </row>
    <row r="17" spans="1:17" x14ac:dyDescent="0.2">
      <c r="A17" s="3"/>
      <c r="B17" s="3"/>
      <c r="C17" s="5"/>
      <c r="D17" s="7"/>
      <c r="E17" s="13"/>
      <c r="F17" s="13"/>
      <c r="G17" s="13"/>
      <c r="H17" s="3"/>
      <c r="I17" s="3">
        <v>100000</v>
      </c>
      <c r="J17" s="3">
        <v>1000</v>
      </c>
      <c r="K17" s="3">
        <v>100000000</v>
      </c>
      <c r="L17" s="3">
        <v>100</v>
      </c>
      <c r="M17" s="3"/>
      <c r="N17" s="3"/>
      <c r="O17" s="2"/>
      <c r="P17" s="2"/>
      <c r="Q17" s="2"/>
    </row>
    <row r="18" spans="1:17" x14ac:dyDescent="0.2">
      <c r="A18" s="3">
        <f>1000-J18</f>
        <v>0.99900099900105488</v>
      </c>
      <c r="B18" s="3">
        <f>H18/A18</f>
        <v>100.0999999999944</v>
      </c>
      <c r="C18" s="18">
        <f>E18</f>
        <v>-9.9900099894512095E-4</v>
      </c>
      <c r="D18" s="7">
        <f>H18/100-A18</f>
        <v>9.9900099894512095E-4</v>
      </c>
      <c r="E18" s="13">
        <f t="shared" ref="E18:E25" si="4">(A18-H18/100)/(H18/100)</f>
        <v>-9.9900099894512095E-4</v>
      </c>
      <c r="F18" s="13">
        <f>A18-H18/100</f>
        <v>-9.9900099894512095E-4</v>
      </c>
      <c r="G18" s="17">
        <f>H18/100</f>
        <v>1</v>
      </c>
      <c r="H18" s="3">
        <v>100</v>
      </c>
      <c r="I18" s="3">
        <v>100100</v>
      </c>
      <c r="J18" s="3">
        <f>K18/I18</f>
        <v>999.00099900099895</v>
      </c>
      <c r="K18" s="3">
        <v>100000000</v>
      </c>
      <c r="L18" s="3">
        <f>I18/J18</f>
        <v>100.20010000000001</v>
      </c>
      <c r="M18" s="3">
        <f>H18/100000</f>
        <v>1E-3</v>
      </c>
      <c r="N18" s="3">
        <f>A18/1000</f>
        <v>9.9900099900105494E-4</v>
      </c>
      <c r="O18" s="2"/>
      <c r="P18" s="2"/>
      <c r="Q18" s="2"/>
    </row>
    <row r="19" spans="1:17" x14ac:dyDescent="0.2">
      <c r="A19" s="3">
        <f t="shared" ref="A19:A25" si="5">1000-J19</f>
        <v>9.9009900990098458</v>
      </c>
      <c r="B19" s="3">
        <f t="shared" ref="B19:B25" si="6">H19/A19</f>
        <v>101.00000000000057</v>
      </c>
      <c r="C19" s="18">
        <f>E19</f>
        <v>-9.9009900990154158E-3</v>
      </c>
      <c r="D19" s="7">
        <f t="shared" ref="D19:D25" si="7">H19/100-A19</f>
        <v>9.9009900990154165E-2</v>
      </c>
      <c r="E19" s="13">
        <f t="shared" si="4"/>
        <v>-9.9009900990154158E-3</v>
      </c>
      <c r="F19" s="13">
        <f t="shared" ref="F19:F25" si="8">A19-H19/100</f>
        <v>-9.9009900990154165E-2</v>
      </c>
      <c r="G19" s="17">
        <f t="shared" ref="G19:G25" si="9">H19/100</f>
        <v>10</v>
      </c>
      <c r="H19" s="3">
        <v>1000</v>
      </c>
      <c r="I19" s="3">
        <v>101000</v>
      </c>
      <c r="J19" s="3">
        <f t="shared" ref="J19:J25" si="10">K19/I19</f>
        <v>990.09900990099015</v>
      </c>
      <c r="K19" s="3">
        <v>100000000</v>
      </c>
      <c r="L19" s="3">
        <f t="shared" ref="L19:L25" si="11">I19/J19</f>
        <v>102.00999999999999</v>
      </c>
      <c r="M19" s="3">
        <f t="shared" ref="M19:M25" si="12">H19/100000</f>
        <v>0.01</v>
      </c>
      <c r="N19" s="3">
        <f t="shared" ref="N19:N25" si="13">A19/1000</f>
        <v>9.9009900990098456E-3</v>
      </c>
      <c r="O19" s="2"/>
      <c r="P19" s="2"/>
      <c r="Q19" s="2"/>
    </row>
    <row r="20" spans="1:17" x14ac:dyDescent="0.2">
      <c r="A20" s="3">
        <f t="shared" si="5"/>
        <v>47.619047619047592</v>
      </c>
      <c r="B20" s="3">
        <f t="shared" si="6"/>
        <v>105.00000000000006</v>
      </c>
      <c r="C20" s="18">
        <f t="shared" ref="C20:C25" si="14">E20</f>
        <v>-4.7619047619048158E-2</v>
      </c>
      <c r="D20" s="7">
        <f t="shared" si="7"/>
        <v>2.380952380952408</v>
      </c>
      <c r="E20" s="13">
        <f t="shared" si="4"/>
        <v>-4.7619047619048158E-2</v>
      </c>
      <c r="F20" s="13">
        <f t="shared" si="8"/>
        <v>-2.380952380952408</v>
      </c>
      <c r="G20" s="17">
        <f t="shared" si="9"/>
        <v>50</v>
      </c>
      <c r="H20" s="3">
        <v>5000</v>
      </c>
      <c r="I20" s="3">
        <v>105000</v>
      </c>
      <c r="J20" s="3">
        <f t="shared" si="10"/>
        <v>952.38095238095241</v>
      </c>
      <c r="K20" s="3">
        <v>100000000</v>
      </c>
      <c r="L20" s="3">
        <f t="shared" si="11"/>
        <v>110.25</v>
      </c>
      <c r="M20" s="3">
        <f t="shared" si="12"/>
        <v>0.05</v>
      </c>
      <c r="N20" s="3">
        <f t="shared" si="13"/>
        <v>4.7619047619047589E-2</v>
      </c>
      <c r="O20" s="2"/>
      <c r="P20" s="2"/>
      <c r="Q20" s="2"/>
    </row>
    <row r="21" spans="1:17" x14ac:dyDescent="0.2">
      <c r="A21" s="3">
        <f t="shared" si="5"/>
        <v>90.909090909090878</v>
      </c>
      <c r="B21" s="3">
        <f t="shared" si="6"/>
        <v>110.00000000000004</v>
      </c>
      <c r="C21" s="18">
        <f t="shared" si="14"/>
        <v>-9.0909090909091217E-2</v>
      </c>
      <c r="D21" s="7">
        <f t="shared" si="7"/>
        <v>9.0909090909091219</v>
      </c>
      <c r="E21" s="13">
        <f t="shared" si="4"/>
        <v>-9.0909090909091217E-2</v>
      </c>
      <c r="F21" s="13">
        <f t="shared" si="8"/>
        <v>-9.0909090909091219</v>
      </c>
      <c r="G21" s="17">
        <f t="shared" si="9"/>
        <v>100</v>
      </c>
      <c r="H21" s="3">
        <v>10000</v>
      </c>
      <c r="I21" s="3">
        <v>110000</v>
      </c>
      <c r="J21" s="3">
        <f t="shared" si="10"/>
        <v>909.09090909090912</v>
      </c>
      <c r="K21" s="3">
        <v>100000000</v>
      </c>
      <c r="L21" s="3">
        <f t="shared" si="11"/>
        <v>121</v>
      </c>
      <c r="M21" s="3">
        <f t="shared" si="12"/>
        <v>0.1</v>
      </c>
      <c r="N21" s="3">
        <f t="shared" si="13"/>
        <v>9.0909090909090884E-2</v>
      </c>
      <c r="O21" s="2"/>
      <c r="P21" s="2"/>
      <c r="Q21" s="2"/>
    </row>
    <row r="22" spans="1:17" x14ac:dyDescent="0.2">
      <c r="A22" s="3">
        <f t="shared" si="5"/>
        <v>200</v>
      </c>
      <c r="B22" s="3">
        <f t="shared" si="6"/>
        <v>125</v>
      </c>
      <c r="C22" s="18">
        <f t="shared" si="14"/>
        <v>-0.2</v>
      </c>
      <c r="D22" s="7">
        <f t="shared" si="7"/>
        <v>50</v>
      </c>
      <c r="E22" s="13">
        <f t="shared" si="4"/>
        <v>-0.2</v>
      </c>
      <c r="F22" s="17">
        <f t="shared" si="8"/>
        <v>-50</v>
      </c>
      <c r="G22" s="17">
        <f t="shared" si="9"/>
        <v>250</v>
      </c>
      <c r="H22" s="3">
        <v>25000</v>
      </c>
      <c r="I22" s="3">
        <v>125000</v>
      </c>
      <c r="J22" s="3">
        <f t="shared" si="10"/>
        <v>800</v>
      </c>
      <c r="K22" s="3">
        <v>100000000</v>
      </c>
      <c r="L22" s="3">
        <f t="shared" si="11"/>
        <v>156.25</v>
      </c>
      <c r="M22" s="3">
        <f t="shared" si="12"/>
        <v>0.25</v>
      </c>
      <c r="N22" s="3">
        <f t="shared" si="13"/>
        <v>0.2</v>
      </c>
      <c r="O22" s="2"/>
      <c r="P22" s="2"/>
      <c r="Q22" s="2"/>
    </row>
    <row r="23" spans="1:17" x14ac:dyDescent="0.2">
      <c r="A23" s="3">
        <f t="shared" si="5"/>
        <v>500</v>
      </c>
      <c r="B23" s="3">
        <f t="shared" si="6"/>
        <v>200</v>
      </c>
      <c r="C23" s="18">
        <f t="shared" si="14"/>
        <v>-0.5</v>
      </c>
      <c r="D23" s="7">
        <f t="shared" si="7"/>
        <v>500</v>
      </c>
      <c r="E23" s="13">
        <f t="shared" si="4"/>
        <v>-0.5</v>
      </c>
      <c r="F23" s="17">
        <f t="shared" si="8"/>
        <v>-500</v>
      </c>
      <c r="G23" s="17">
        <f t="shared" si="9"/>
        <v>1000</v>
      </c>
      <c r="H23" s="3">
        <v>100000</v>
      </c>
      <c r="I23" s="3">
        <v>200000</v>
      </c>
      <c r="J23" s="3">
        <f t="shared" si="10"/>
        <v>500</v>
      </c>
      <c r="K23" s="3">
        <v>100000000</v>
      </c>
      <c r="L23" s="3">
        <f t="shared" si="11"/>
        <v>400</v>
      </c>
      <c r="M23" s="3">
        <f t="shared" si="12"/>
        <v>1</v>
      </c>
      <c r="N23" s="3">
        <f t="shared" si="13"/>
        <v>0.5</v>
      </c>
      <c r="O23" s="2"/>
      <c r="P23" s="2"/>
      <c r="Q23" s="2"/>
    </row>
    <row r="24" spans="1:17" x14ac:dyDescent="0.2">
      <c r="A24" s="3">
        <f t="shared" si="5"/>
        <v>800</v>
      </c>
      <c r="B24" s="3">
        <f t="shared" si="6"/>
        <v>500</v>
      </c>
      <c r="C24" s="18">
        <f t="shared" si="14"/>
        <v>-0.8</v>
      </c>
      <c r="D24" s="7">
        <f t="shared" si="7"/>
        <v>3200</v>
      </c>
      <c r="E24" s="13">
        <f t="shared" si="4"/>
        <v>-0.8</v>
      </c>
      <c r="F24" s="17">
        <f t="shared" si="8"/>
        <v>-3200</v>
      </c>
      <c r="G24" s="17">
        <f t="shared" si="9"/>
        <v>4000</v>
      </c>
      <c r="H24" s="3">
        <v>400000</v>
      </c>
      <c r="I24" s="3">
        <v>500000</v>
      </c>
      <c r="J24" s="3">
        <f t="shared" si="10"/>
        <v>200</v>
      </c>
      <c r="K24" s="3">
        <v>100000000</v>
      </c>
      <c r="L24" s="3">
        <f t="shared" si="11"/>
        <v>2500</v>
      </c>
      <c r="M24" s="3">
        <f t="shared" si="12"/>
        <v>4</v>
      </c>
      <c r="N24" s="3">
        <f t="shared" si="13"/>
        <v>0.8</v>
      </c>
      <c r="O24" s="2"/>
      <c r="P24" s="2"/>
      <c r="Q24" s="2"/>
    </row>
    <row r="25" spans="1:17" x14ac:dyDescent="0.2">
      <c r="A25" s="3">
        <f t="shared" si="5"/>
        <v>999</v>
      </c>
      <c r="B25" s="3">
        <f t="shared" si="6"/>
        <v>100000</v>
      </c>
      <c r="C25" s="18">
        <f t="shared" si="14"/>
        <v>-0.999</v>
      </c>
      <c r="D25" s="7">
        <f t="shared" si="7"/>
        <v>998001</v>
      </c>
      <c r="E25" s="13">
        <f t="shared" si="4"/>
        <v>-0.999</v>
      </c>
      <c r="F25" s="17">
        <f t="shared" si="8"/>
        <v>-998001</v>
      </c>
      <c r="G25" s="17">
        <f t="shared" si="9"/>
        <v>999000</v>
      </c>
      <c r="H25" s="3">
        <v>99900000</v>
      </c>
      <c r="I25" s="3">
        <v>100000000</v>
      </c>
      <c r="J25" s="3">
        <f t="shared" si="10"/>
        <v>1</v>
      </c>
      <c r="K25" s="3">
        <v>100000000</v>
      </c>
      <c r="L25" s="3">
        <f t="shared" si="11"/>
        <v>100000000</v>
      </c>
      <c r="M25" s="3">
        <f t="shared" si="12"/>
        <v>999</v>
      </c>
      <c r="N25" s="3">
        <f t="shared" si="13"/>
        <v>0.999</v>
      </c>
      <c r="O25" s="2"/>
      <c r="P25" s="2"/>
      <c r="Q25" s="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018BB-9ACC-434B-94E7-2812DA578A23}">
  <dimension ref="A1:G10"/>
  <sheetViews>
    <sheetView zoomScale="127" zoomScaleNormal="85" workbookViewId="0">
      <selection activeCell="I22" sqref="I22"/>
    </sheetView>
  </sheetViews>
  <sheetFormatPr defaultRowHeight="14.25" x14ac:dyDescent="0.2"/>
  <sheetData>
    <row r="1" spans="1:7" x14ac:dyDescent="0.2">
      <c r="A1" t="s">
        <v>22</v>
      </c>
      <c r="B1" t="s">
        <v>23</v>
      </c>
      <c r="C1" t="s">
        <v>29</v>
      </c>
      <c r="D1" t="s">
        <v>24</v>
      </c>
      <c r="E1" t="s">
        <v>25</v>
      </c>
      <c r="F1" t="s">
        <v>26</v>
      </c>
      <c r="G1" t="s">
        <v>27</v>
      </c>
    </row>
    <row r="2" spans="1:7" x14ac:dyDescent="0.2">
      <c r="A2">
        <v>100</v>
      </c>
      <c r="B2" t="s">
        <v>28</v>
      </c>
      <c r="C2" t="s">
        <v>30</v>
      </c>
      <c r="D2">
        <v>1000</v>
      </c>
      <c r="E2">
        <v>1100</v>
      </c>
      <c r="F2">
        <v>100</v>
      </c>
      <c r="G2" s="19">
        <v>1</v>
      </c>
    </row>
    <row r="3" spans="1:7" x14ac:dyDescent="0.2">
      <c r="D3">
        <v>1000</v>
      </c>
      <c r="E3">
        <v>900</v>
      </c>
      <c r="F3">
        <v>-100</v>
      </c>
      <c r="G3" s="19">
        <v>-1</v>
      </c>
    </row>
    <row r="4" spans="1:7" x14ac:dyDescent="0.2">
      <c r="C4" t="s">
        <v>31</v>
      </c>
      <c r="D4">
        <v>1000</v>
      </c>
      <c r="E4">
        <v>1100</v>
      </c>
      <c r="F4">
        <v>-100</v>
      </c>
      <c r="G4" s="19">
        <v>-1</v>
      </c>
    </row>
    <row r="5" spans="1:7" x14ac:dyDescent="0.2">
      <c r="D5">
        <v>1000</v>
      </c>
      <c r="E5">
        <v>900</v>
      </c>
      <c r="F5">
        <v>100</v>
      </c>
      <c r="G5" s="19">
        <v>1</v>
      </c>
    </row>
    <row r="7" spans="1:7" x14ac:dyDescent="0.2">
      <c r="A7">
        <v>1000</v>
      </c>
      <c r="B7" t="s">
        <v>32</v>
      </c>
      <c r="C7" t="s">
        <v>30</v>
      </c>
      <c r="D7">
        <v>1000</v>
      </c>
      <c r="E7">
        <v>1100</v>
      </c>
      <c r="F7">
        <v>100</v>
      </c>
      <c r="G7" s="19">
        <v>0.1</v>
      </c>
    </row>
    <row r="8" spans="1:7" x14ac:dyDescent="0.2">
      <c r="D8">
        <v>1000</v>
      </c>
      <c r="E8">
        <v>900</v>
      </c>
      <c r="F8">
        <v>-100</v>
      </c>
      <c r="G8" s="19">
        <v>-0.1</v>
      </c>
    </row>
    <row r="9" spans="1:7" x14ac:dyDescent="0.2">
      <c r="C9" t="s">
        <v>31</v>
      </c>
      <c r="D9">
        <v>1000</v>
      </c>
      <c r="E9">
        <v>1100</v>
      </c>
      <c r="F9">
        <v>-100</v>
      </c>
      <c r="G9" s="19">
        <v>-0.1</v>
      </c>
    </row>
    <row r="10" spans="1:7" x14ac:dyDescent="0.2">
      <c r="D10">
        <v>1000</v>
      </c>
      <c r="E10">
        <v>900</v>
      </c>
      <c r="F10">
        <v>100</v>
      </c>
      <c r="G10" s="19">
        <v>0.1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DAE4A-5906-4718-9918-5A702D8FDDAE}">
  <dimension ref="A1:L18"/>
  <sheetViews>
    <sheetView zoomScale="136" workbookViewId="0">
      <selection activeCell="A13" sqref="A13:L18"/>
    </sheetView>
  </sheetViews>
  <sheetFormatPr defaultRowHeight="14.25" x14ac:dyDescent="0.2"/>
  <cols>
    <col min="1" max="1" width="8.25" customWidth="1"/>
    <col min="8" max="8" width="10.875" bestFit="1" customWidth="1"/>
    <col min="12" max="12" width="9" customWidth="1"/>
  </cols>
  <sheetData>
    <row r="1" spans="1:12" ht="24.75" customHeight="1" x14ac:dyDescent="0.2">
      <c r="A1" s="22" t="s">
        <v>54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x14ac:dyDescent="0.2">
      <c r="A2" s="1"/>
      <c r="B2" s="2"/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/>
      <c r="I2" s="1" t="s">
        <v>38</v>
      </c>
      <c r="J2" s="1" t="s">
        <v>39</v>
      </c>
      <c r="K2" s="1" t="s">
        <v>40</v>
      </c>
      <c r="L2" s="1" t="s">
        <v>41</v>
      </c>
    </row>
    <row r="3" spans="1:12" ht="24.75" x14ac:dyDescent="0.2">
      <c r="A3" s="3" t="s">
        <v>56</v>
      </c>
      <c r="B3" s="3" t="s">
        <v>42</v>
      </c>
      <c r="C3" s="4">
        <v>0</v>
      </c>
      <c r="D3" s="4">
        <v>0.25</v>
      </c>
      <c r="E3" s="4">
        <v>0.503</v>
      </c>
      <c r="F3" s="4">
        <v>0.75609999999999999</v>
      </c>
      <c r="G3" s="4">
        <v>1</v>
      </c>
      <c r="H3" s="4">
        <f>H7/100</f>
        <v>1.2</v>
      </c>
      <c r="I3" s="4">
        <v>1.5625</v>
      </c>
      <c r="J3" s="4">
        <v>2.0407999999999999</v>
      </c>
      <c r="K3" s="4">
        <v>4</v>
      </c>
      <c r="L3" s="4">
        <v>4.9382999999999999</v>
      </c>
    </row>
    <row r="4" spans="1:12" x14ac:dyDescent="0.2">
      <c r="A4" s="3" t="s">
        <v>43</v>
      </c>
      <c r="B4" s="3" t="s">
        <v>44</v>
      </c>
      <c r="C4" s="3">
        <v>3162278</v>
      </c>
      <c r="D4" s="3">
        <v>200</v>
      </c>
      <c r="E4" s="3">
        <v>141</v>
      </c>
      <c r="F4" s="3">
        <v>115</v>
      </c>
      <c r="G4" s="3">
        <v>100</v>
      </c>
      <c r="H4" s="3">
        <f>SQRT(H6/H7)</f>
        <v>91.287092917527687</v>
      </c>
      <c r="I4" s="3">
        <v>80</v>
      </c>
      <c r="J4" s="3">
        <v>70</v>
      </c>
      <c r="K4" s="3">
        <v>50</v>
      </c>
      <c r="L4" s="3">
        <v>45</v>
      </c>
    </row>
    <row r="5" spans="1:12" x14ac:dyDescent="0.2">
      <c r="A5" s="3" t="s">
        <v>45</v>
      </c>
      <c r="B5" s="3" t="s">
        <v>46</v>
      </c>
      <c r="C5" s="3">
        <v>0.31622773199999998</v>
      </c>
      <c r="D5" s="3">
        <v>5000</v>
      </c>
      <c r="E5" s="3">
        <v>7092.198582</v>
      </c>
      <c r="F5" s="3">
        <v>8695.6521740000007</v>
      </c>
      <c r="G5" s="3">
        <v>10000</v>
      </c>
      <c r="H5" s="3">
        <f>SQRT(H6*H7)</f>
        <v>10954.451150103323</v>
      </c>
      <c r="I5" s="3">
        <v>12500</v>
      </c>
      <c r="J5" s="3">
        <v>14285.71429</v>
      </c>
      <c r="K5" s="3">
        <v>20000</v>
      </c>
      <c r="L5" s="3">
        <v>22222.22222</v>
      </c>
    </row>
    <row r="6" spans="1:12" x14ac:dyDescent="0.2">
      <c r="A6" s="3"/>
      <c r="B6" s="3" t="s">
        <v>47</v>
      </c>
      <c r="C6" s="3">
        <v>1000000</v>
      </c>
      <c r="D6" s="3">
        <v>1000000</v>
      </c>
      <c r="E6" s="3">
        <v>1000000</v>
      </c>
      <c r="F6" s="3">
        <v>1000000</v>
      </c>
      <c r="G6" s="3">
        <v>1000000</v>
      </c>
      <c r="H6" s="3">
        <v>1000000</v>
      </c>
      <c r="I6" s="3">
        <v>1000000</v>
      </c>
      <c r="J6" s="3">
        <v>1000000</v>
      </c>
      <c r="K6" s="3">
        <v>1000000</v>
      </c>
      <c r="L6" s="3">
        <v>1000000</v>
      </c>
    </row>
    <row r="7" spans="1:12" x14ac:dyDescent="0.2">
      <c r="A7" s="3"/>
      <c r="B7" s="29" t="s">
        <v>48</v>
      </c>
      <c r="C7" s="30">
        <v>9.9999999999999995E-8</v>
      </c>
      <c r="D7" s="29">
        <v>25</v>
      </c>
      <c r="E7" s="29">
        <v>50.299280719999999</v>
      </c>
      <c r="F7" s="29">
        <v>75.61436673</v>
      </c>
      <c r="G7" s="29">
        <v>100</v>
      </c>
      <c r="H7" s="29">
        <v>120</v>
      </c>
      <c r="I7" s="29">
        <v>156.25</v>
      </c>
      <c r="J7" s="29">
        <v>204.0816327</v>
      </c>
      <c r="K7" s="29">
        <v>400</v>
      </c>
      <c r="L7" s="29">
        <v>493.82716049999999</v>
      </c>
    </row>
    <row r="8" spans="1:12" ht="25.5" x14ac:dyDescent="0.2">
      <c r="A8" s="3" t="s">
        <v>50</v>
      </c>
      <c r="B8" s="3" t="s">
        <v>49</v>
      </c>
      <c r="C8" s="3">
        <v>10000.00001</v>
      </c>
      <c r="D8" s="3">
        <v>12500</v>
      </c>
      <c r="E8" s="3">
        <v>15029.92807</v>
      </c>
      <c r="F8" s="3">
        <v>17561.436669999999</v>
      </c>
      <c r="G8" s="3">
        <v>20000</v>
      </c>
      <c r="H8" s="3">
        <f>100*H7+10000</f>
        <v>22000</v>
      </c>
      <c r="I8" s="3">
        <v>25625</v>
      </c>
      <c r="J8" s="3">
        <v>30408.163270000001</v>
      </c>
      <c r="K8" s="3">
        <v>50000</v>
      </c>
      <c r="L8" s="3">
        <v>59382.716050000003</v>
      </c>
    </row>
    <row r="9" spans="1:12" ht="37.5" x14ac:dyDescent="0.2">
      <c r="A9" s="21" t="s">
        <v>53</v>
      </c>
      <c r="B9" s="3" t="s">
        <v>52</v>
      </c>
      <c r="C9" s="3">
        <v>1</v>
      </c>
      <c r="D9" s="3">
        <v>10000</v>
      </c>
      <c r="E9" s="3">
        <v>14184</v>
      </c>
      <c r="F9" s="3">
        <v>17391</v>
      </c>
      <c r="G9" s="3">
        <v>20000</v>
      </c>
      <c r="H9" s="3">
        <f>H4*H7+H5</f>
        <v>21908.902300206646</v>
      </c>
      <c r="I9" s="3">
        <v>25000</v>
      </c>
      <c r="J9" s="3">
        <v>28571</v>
      </c>
      <c r="K9" s="3">
        <v>40000</v>
      </c>
      <c r="L9" s="3">
        <v>44444</v>
      </c>
    </row>
    <row r="10" spans="1:12" ht="25.5" x14ac:dyDescent="0.2">
      <c r="A10" s="3" t="s">
        <v>51</v>
      </c>
      <c r="B10" s="3" t="s">
        <v>55</v>
      </c>
      <c r="C10" s="4">
        <v>1E-4</v>
      </c>
      <c r="D10" s="4">
        <v>0.8</v>
      </c>
      <c r="E10" s="4">
        <v>0.94369999999999998</v>
      </c>
      <c r="F10" s="4">
        <v>0.99029999999999996</v>
      </c>
      <c r="G10" s="4">
        <v>1</v>
      </c>
      <c r="H10" s="4">
        <f>H9/H8</f>
        <v>0.99585919546393842</v>
      </c>
      <c r="I10" s="4">
        <v>0.97560000000000002</v>
      </c>
      <c r="J10" s="4">
        <v>0.93959999999999999</v>
      </c>
      <c r="K10" s="4">
        <v>0.8</v>
      </c>
      <c r="L10" s="4">
        <v>0.74839999999999995</v>
      </c>
    </row>
    <row r="11" spans="1:12" x14ac:dyDescent="0.2">
      <c r="A11" s="31"/>
      <c r="B11" s="31"/>
      <c r="C11" s="32">
        <f t="shared" ref="C11:E11" si="0">C9*1.1/C8</f>
        <v>1.0999999989000001E-4</v>
      </c>
      <c r="D11" s="32">
        <f t="shared" si="0"/>
        <v>0.88</v>
      </c>
      <c r="E11" s="32">
        <f t="shared" si="0"/>
        <v>1.0380888003810653</v>
      </c>
      <c r="F11" s="32">
        <f>F9*1.1/F8</f>
        <v>1.0893243166534166</v>
      </c>
      <c r="G11" s="32">
        <f>G9*1.1/G8</f>
        <v>1.1000000000000001</v>
      </c>
      <c r="H11" s="32">
        <f>H9*1.1/H8</f>
        <v>1.0954451150103324</v>
      </c>
      <c r="I11" s="32">
        <f t="shared" ref="I11:L11" si="1">I9*1.1/I8</f>
        <v>1.0731707317073171</v>
      </c>
      <c r="J11" s="32">
        <f t="shared" si="1"/>
        <v>1.0335415434646211</v>
      </c>
      <c r="K11" s="32">
        <f t="shared" si="1"/>
        <v>0.88</v>
      </c>
      <c r="L11" s="32">
        <f t="shared" si="1"/>
        <v>0.82327659042803247</v>
      </c>
    </row>
    <row r="13" spans="1:12" x14ac:dyDescent="0.2">
      <c r="A13" s="23" t="s">
        <v>68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</row>
    <row r="14" spans="1:12" x14ac:dyDescent="0.2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</row>
    <row r="15" spans="1:12" x14ac:dyDescent="0.2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spans="1:12" x14ac:dyDescent="0.2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</row>
    <row r="17" spans="1:12" x14ac:dyDescent="0.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spans="1:12" x14ac:dyDescent="0.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</sheetData>
  <mergeCells count="2">
    <mergeCell ref="A1:L1"/>
    <mergeCell ref="A13:L18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FCC8-BAB7-40EE-AD0B-D20B49F368AF}">
  <dimension ref="A1:U16"/>
  <sheetViews>
    <sheetView tabSelected="1" zoomScale="115" zoomScaleNormal="100" workbookViewId="0">
      <selection activeCell="E27" sqref="E27"/>
    </sheetView>
  </sheetViews>
  <sheetFormatPr defaultRowHeight="14.25" x14ac:dyDescent="0.2"/>
  <cols>
    <col min="1" max="1" width="21.25" customWidth="1"/>
    <col min="2" max="2" width="7.5" customWidth="1"/>
    <col min="3" max="3" width="11.375" bestFit="1" customWidth="1"/>
    <col min="4" max="4" width="16" style="26" customWidth="1"/>
    <col min="5" max="5" width="19.375" customWidth="1"/>
    <col min="6" max="6" width="13.5" customWidth="1"/>
    <col min="7" max="7" width="10.125" customWidth="1"/>
    <col min="8" max="10" width="10.875" customWidth="1"/>
    <col min="11" max="11" width="12.125" customWidth="1"/>
    <col min="12" max="13" width="9.125" customWidth="1"/>
    <col min="14" max="14" width="11.125" bestFit="1" customWidth="1"/>
    <col min="15" max="15" width="11.375" bestFit="1" customWidth="1"/>
    <col min="16" max="16" width="10.875" bestFit="1" customWidth="1"/>
    <col min="17" max="17" width="9.375" bestFit="1" customWidth="1"/>
    <col min="18" max="18" width="9.125" bestFit="1" customWidth="1"/>
  </cols>
  <sheetData>
    <row r="1" spans="1:21" ht="15" x14ac:dyDescent="0.2">
      <c r="B1" s="20"/>
    </row>
    <row r="7" spans="1:21" ht="69.75" x14ac:dyDescent="0.2">
      <c r="A7" s="1" t="s">
        <v>0</v>
      </c>
      <c r="B7" s="16" t="s">
        <v>19</v>
      </c>
      <c r="C7" s="25" t="s">
        <v>66</v>
      </c>
      <c r="D7" s="27" t="s">
        <v>65</v>
      </c>
      <c r="E7" s="12" t="s">
        <v>63</v>
      </c>
      <c r="F7" s="12" t="s">
        <v>64</v>
      </c>
      <c r="G7" s="12" t="s">
        <v>67</v>
      </c>
      <c r="H7" s="16" t="s">
        <v>58</v>
      </c>
      <c r="I7" s="16" t="s">
        <v>61</v>
      </c>
      <c r="J7" s="16" t="s">
        <v>60</v>
      </c>
      <c r="K7" s="1" t="s">
        <v>59</v>
      </c>
      <c r="L7" s="1" t="s">
        <v>5</v>
      </c>
      <c r="M7" s="16" t="s">
        <v>62</v>
      </c>
      <c r="N7" s="1" t="s">
        <v>6</v>
      </c>
      <c r="O7" s="1" t="s">
        <v>18</v>
      </c>
      <c r="P7" s="1"/>
      <c r="Q7" s="1"/>
      <c r="R7" s="1"/>
      <c r="S7" s="1" t="s">
        <v>9</v>
      </c>
      <c r="T7" s="2"/>
      <c r="U7" s="1" t="s">
        <v>57</v>
      </c>
    </row>
    <row r="8" spans="1:21" x14ac:dyDescent="0.2">
      <c r="A8" s="3"/>
      <c r="B8" s="3"/>
      <c r="C8" s="3"/>
      <c r="D8" s="28"/>
      <c r="E8" s="13"/>
      <c r="F8" s="13"/>
      <c r="G8" s="13"/>
      <c r="H8" s="3"/>
      <c r="I8" s="3"/>
      <c r="J8" s="3"/>
      <c r="K8" s="3">
        <v>10000</v>
      </c>
      <c r="L8" s="3">
        <v>100</v>
      </c>
      <c r="M8" s="3"/>
      <c r="N8" s="3">
        <f>$K$8*$L$8</f>
        <v>1000000</v>
      </c>
      <c r="O8" s="3">
        <v>100</v>
      </c>
      <c r="P8" s="3"/>
      <c r="Q8" s="3"/>
      <c r="R8" s="3"/>
      <c r="S8" s="3"/>
      <c r="T8" s="2"/>
      <c r="U8" s="2"/>
    </row>
    <row r="9" spans="1:21" x14ac:dyDescent="0.2">
      <c r="A9" s="3">
        <f>$L$8-L9</f>
        <v>1</v>
      </c>
      <c r="B9" s="3">
        <f>H9/A9</f>
        <v>112.23344556677856</v>
      </c>
      <c r="C9" s="3">
        <f>O9*L9+K9</f>
        <v>20224.466891133558</v>
      </c>
      <c r="D9" s="28">
        <f>O9*$L$8+$K$8</f>
        <v>20214.377217744222</v>
      </c>
      <c r="E9" s="13">
        <f>C9-D9</f>
        <v>10.089673389335076</v>
      </c>
      <c r="F9" s="18">
        <f>O9/100</f>
        <v>1.0214377217744222</v>
      </c>
      <c r="G9" s="18">
        <f>C9/D9</f>
        <v>1.0004991335266307</v>
      </c>
      <c r="H9" s="3">
        <f>(J9-$K$8)/0.9</f>
        <v>112.23344556677856</v>
      </c>
      <c r="I9" s="3">
        <f>H9*0.9</f>
        <v>101.0101010101007</v>
      </c>
      <c r="J9" s="3">
        <f>N9/L9</f>
        <v>10101.010101010101</v>
      </c>
      <c r="K9" s="3">
        <f>$K$8+H9</f>
        <v>10112.233445566779</v>
      </c>
      <c r="L9" s="3">
        <v>99</v>
      </c>
      <c r="M9" s="3">
        <f>K9*L9</f>
        <v>1001111.1111111111</v>
      </c>
      <c r="N9" s="3">
        <f t="shared" ref="N9:N16" si="0">$K$8*$L$8</f>
        <v>1000000</v>
      </c>
      <c r="O9" s="3">
        <f>K9/L9</f>
        <v>102.14377217744222</v>
      </c>
      <c r="P9" s="18">
        <f>1-J9/K9</f>
        <v>1.1098779134295356E-3</v>
      </c>
      <c r="Q9" s="3"/>
      <c r="R9" s="3"/>
      <c r="S9" s="3"/>
      <c r="T9" s="2"/>
      <c r="U9" s="2"/>
    </row>
    <row r="10" spans="1:21" x14ac:dyDescent="0.2">
      <c r="A10" s="3">
        <f t="shared" ref="A10:A16" si="1">$L$8-L10</f>
        <v>10</v>
      </c>
      <c r="B10" s="3">
        <f t="shared" ref="B10:B16" si="2">H10/A10</f>
        <v>123.45679012345681</v>
      </c>
      <c r="C10" s="3">
        <f t="shared" ref="C10:C16" si="3">O10*L10+K10</f>
        <v>22469.135802469136</v>
      </c>
      <c r="D10" s="28">
        <f t="shared" ref="D10:D16" si="4">O10*$L$8+$K$8</f>
        <v>22482.853223593964</v>
      </c>
      <c r="E10" s="13">
        <f t="shared" ref="E10:E16" si="5">C10-D10</f>
        <v>-13.717421124827524</v>
      </c>
      <c r="F10" s="18">
        <f t="shared" ref="F10:F16" si="6">O10/100</f>
        <v>1.2482853223593964</v>
      </c>
      <c r="G10" s="18">
        <f t="shared" ref="G10:G16" si="7">C10/D10</f>
        <v>0.99938987187309336</v>
      </c>
      <c r="H10" s="3">
        <f t="shared" ref="H10:H16" si="8">(J10-$K$8)/0.9</f>
        <v>1234.5679012345681</v>
      </c>
      <c r="I10" s="3">
        <f t="shared" ref="I10:I16" si="9">H10*0.9</f>
        <v>1111.1111111111113</v>
      </c>
      <c r="J10" s="3">
        <f t="shared" ref="J10:J16" si="10">N10/L10</f>
        <v>11111.111111111111</v>
      </c>
      <c r="K10" s="3">
        <f t="shared" ref="K10:K16" si="11">$K$8+H10</f>
        <v>11234.567901234568</v>
      </c>
      <c r="L10" s="3">
        <v>90</v>
      </c>
      <c r="M10" s="3">
        <f t="shared" ref="M10:M16" si="12">K10*L10</f>
        <v>1011111.1111111111</v>
      </c>
      <c r="N10" s="3">
        <f t="shared" si="0"/>
        <v>1000000</v>
      </c>
      <c r="O10" s="3">
        <f t="shared" ref="O10:O16" si="13">K10/L10</f>
        <v>124.82853223593965</v>
      </c>
      <c r="P10" s="18">
        <f t="shared" ref="P10:P16" si="14">1-J10/K10</f>
        <v>1.098901098901095E-2</v>
      </c>
      <c r="Q10" s="3"/>
      <c r="R10" s="3"/>
      <c r="S10" s="3"/>
      <c r="T10" s="2"/>
      <c r="U10" s="2"/>
    </row>
    <row r="11" spans="1:21" x14ac:dyDescent="0.2">
      <c r="A11" s="3">
        <f t="shared" si="1"/>
        <v>20</v>
      </c>
      <c r="B11" s="3">
        <f t="shared" si="2"/>
        <v>138.88888888888889</v>
      </c>
      <c r="C11" s="3">
        <f t="shared" si="3"/>
        <v>25555.555555555555</v>
      </c>
      <c r="D11" s="28">
        <f t="shared" si="4"/>
        <v>25972.222222222223</v>
      </c>
      <c r="E11" s="13">
        <f t="shared" si="5"/>
        <v>-416.66666666666788</v>
      </c>
      <c r="F11" s="18">
        <f t="shared" si="6"/>
        <v>1.5972222222222223</v>
      </c>
      <c r="G11" s="18">
        <f t="shared" si="7"/>
        <v>0.98395721925133683</v>
      </c>
      <c r="H11" s="3">
        <f t="shared" si="8"/>
        <v>2777.7777777777778</v>
      </c>
      <c r="I11" s="3">
        <f t="shared" si="9"/>
        <v>2500</v>
      </c>
      <c r="J11" s="3">
        <f t="shared" si="10"/>
        <v>12500</v>
      </c>
      <c r="K11" s="3">
        <f t="shared" si="11"/>
        <v>12777.777777777777</v>
      </c>
      <c r="L11" s="3">
        <v>80</v>
      </c>
      <c r="M11" s="3">
        <f t="shared" si="12"/>
        <v>1022222.2222222222</v>
      </c>
      <c r="N11" s="3">
        <f t="shared" si="0"/>
        <v>1000000</v>
      </c>
      <c r="O11" s="3">
        <f t="shared" si="13"/>
        <v>159.72222222222223</v>
      </c>
      <c r="P11" s="18">
        <f t="shared" si="14"/>
        <v>2.1739130434782594E-2</v>
      </c>
      <c r="Q11" s="3"/>
      <c r="R11" s="3"/>
      <c r="S11" s="3"/>
      <c r="T11" s="2"/>
      <c r="U11" s="2"/>
    </row>
    <row r="12" spans="1:21" x14ac:dyDescent="0.2">
      <c r="A12" s="3">
        <f t="shared" si="1"/>
        <v>30</v>
      </c>
      <c r="B12" s="3">
        <f t="shared" si="2"/>
        <v>158.73015873015873</v>
      </c>
      <c r="C12" s="3">
        <f t="shared" si="3"/>
        <v>29523.809523809527</v>
      </c>
      <c r="D12" s="28">
        <f t="shared" si="4"/>
        <v>31088.435374149663</v>
      </c>
      <c r="E12" s="13">
        <f t="shared" si="5"/>
        <v>-1564.6258503401368</v>
      </c>
      <c r="F12" s="18">
        <f t="shared" si="6"/>
        <v>2.1088435374149661</v>
      </c>
      <c r="G12" s="18">
        <f t="shared" si="7"/>
        <v>0.94967177242888401</v>
      </c>
      <c r="H12" s="3">
        <f t="shared" si="8"/>
        <v>4761.9047619047624</v>
      </c>
      <c r="I12" s="3">
        <f t="shared" si="9"/>
        <v>4285.7142857142862</v>
      </c>
      <c r="J12" s="3">
        <f t="shared" si="10"/>
        <v>14285.714285714286</v>
      </c>
      <c r="K12" s="3">
        <f t="shared" si="11"/>
        <v>14761.904761904763</v>
      </c>
      <c r="L12" s="3">
        <v>70</v>
      </c>
      <c r="M12" s="3">
        <f t="shared" si="12"/>
        <v>1033333.3333333335</v>
      </c>
      <c r="N12" s="3">
        <f t="shared" si="0"/>
        <v>1000000</v>
      </c>
      <c r="O12" s="3">
        <f t="shared" si="13"/>
        <v>210.88435374149662</v>
      </c>
      <c r="P12" s="18">
        <f t="shared" si="14"/>
        <v>3.2258064516129115E-2</v>
      </c>
      <c r="Q12" s="3"/>
      <c r="R12" s="3"/>
      <c r="S12" s="3"/>
      <c r="T12" s="2"/>
      <c r="U12" s="2"/>
    </row>
    <row r="13" spans="1:21" x14ac:dyDescent="0.2">
      <c r="A13" s="3">
        <f t="shared" si="1"/>
        <v>50</v>
      </c>
      <c r="B13" s="3">
        <f t="shared" si="2"/>
        <v>222.22222222222223</v>
      </c>
      <c r="C13" s="3">
        <f t="shared" si="3"/>
        <v>42222.222222222219</v>
      </c>
      <c r="D13" s="28">
        <f t="shared" si="4"/>
        <v>52222.222222222219</v>
      </c>
      <c r="E13" s="13">
        <f t="shared" si="5"/>
        <v>-10000</v>
      </c>
      <c r="F13" s="18">
        <f t="shared" si="6"/>
        <v>4.2222222222222214</v>
      </c>
      <c r="G13" s="18">
        <f t="shared" si="7"/>
        <v>0.80851063829787229</v>
      </c>
      <c r="H13" s="3">
        <f t="shared" si="8"/>
        <v>11111.111111111111</v>
      </c>
      <c r="I13" s="3">
        <f t="shared" si="9"/>
        <v>10000</v>
      </c>
      <c r="J13" s="3">
        <f t="shared" si="10"/>
        <v>20000</v>
      </c>
      <c r="K13" s="3">
        <f t="shared" si="11"/>
        <v>21111.111111111109</v>
      </c>
      <c r="L13" s="3">
        <v>50</v>
      </c>
      <c r="M13" s="3">
        <f t="shared" si="12"/>
        <v>1055555.5555555555</v>
      </c>
      <c r="N13" s="3">
        <f t="shared" si="0"/>
        <v>1000000</v>
      </c>
      <c r="O13" s="3">
        <f t="shared" si="13"/>
        <v>422.22222222222217</v>
      </c>
      <c r="P13" s="18">
        <f t="shared" si="14"/>
        <v>5.2631578947368363E-2</v>
      </c>
      <c r="Q13" s="3"/>
      <c r="R13" s="3"/>
      <c r="S13" s="3"/>
      <c r="T13" s="2"/>
      <c r="U13" s="2"/>
    </row>
    <row r="14" spans="1:21" x14ac:dyDescent="0.2">
      <c r="A14" s="3">
        <f t="shared" si="1"/>
        <v>55</v>
      </c>
      <c r="B14" s="3">
        <f t="shared" si="2"/>
        <v>246.9135802469136</v>
      </c>
      <c r="C14" s="3">
        <f t="shared" si="3"/>
        <v>47160.493827160491</v>
      </c>
      <c r="D14" s="28">
        <f t="shared" si="4"/>
        <v>62400.548696844984</v>
      </c>
      <c r="E14" s="13">
        <f t="shared" si="5"/>
        <v>-15240.054869684493</v>
      </c>
      <c r="F14" s="18">
        <f t="shared" si="6"/>
        <v>5.2400548696844984</v>
      </c>
      <c r="G14" s="18">
        <f t="shared" si="7"/>
        <v>0.75577049901077165</v>
      </c>
      <c r="H14" s="3">
        <f t="shared" si="8"/>
        <v>13580.246913580248</v>
      </c>
      <c r="I14" s="3">
        <f t="shared" si="9"/>
        <v>12222.222222222223</v>
      </c>
      <c r="J14" s="3">
        <f t="shared" si="10"/>
        <v>22222.222222222223</v>
      </c>
      <c r="K14" s="3">
        <f t="shared" si="11"/>
        <v>23580.246913580246</v>
      </c>
      <c r="L14" s="3">
        <v>45</v>
      </c>
      <c r="M14" s="3">
        <f t="shared" si="12"/>
        <v>1061111.111111111</v>
      </c>
      <c r="N14" s="3">
        <f t="shared" si="0"/>
        <v>1000000</v>
      </c>
      <c r="O14" s="3">
        <f t="shared" si="13"/>
        <v>524.00548696844987</v>
      </c>
      <c r="P14" s="18">
        <f t="shared" si="14"/>
        <v>5.7591623036649109E-2</v>
      </c>
      <c r="Q14" s="3"/>
      <c r="R14" s="3"/>
      <c r="S14" s="3"/>
      <c r="T14" s="2"/>
      <c r="U14" s="2"/>
    </row>
    <row r="15" spans="1:21" x14ac:dyDescent="0.2">
      <c r="A15" s="3">
        <f t="shared" si="1"/>
        <v>80</v>
      </c>
      <c r="B15" s="3">
        <f t="shared" si="2"/>
        <v>555.55555555555554</v>
      </c>
      <c r="C15" s="3">
        <f t="shared" si="3"/>
        <v>108888.88888888889</v>
      </c>
      <c r="D15" s="28">
        <f t="shared" si="4"/>
        <v>282222.22222222219</v>
      </c>
      <c r="E15" s="13">
        <f t="shared" si="5"/>
        <v>-173333.33333333331</v>
      </c>
      <c r="F15" s="18">
        <f t="shared" si="6"/>
        <v>27.222222222222221</v>
      </c>
      <c r="G15" s="18">
        <f t="shared" si="7"/>
        <v>0.38582677165354334</v>
      </c>
      <c r="H15" s="3">
        <f t="shared" si="8"/>
        <v>44444.444444444445</v>
      </c>
      <c r="I15" s="3">
        <f t="shared" si="9"/>
        <v>40000</v>
      </c>
      <c r="J15" s="3">
        <f t="shared" si="10"/>
        <v>50000</v>
      </c>
      <c r="K15" s="3">
        <f t="shared" si="11"/>
        <v>54444.444444444445</v>
      </c>
      <c r="L15" s="3">
        <v>20</v>
      </c>
      <c r="M15" s="3">
        <f t="shared" si="12"/>
        <v>1088888.888888889</v>
      </c>
      <c r="N15" s="3">
        <f t="shared" si="0"/>
        <v>1000000</v>
      </c>
      <c r="O15" s="3">
        <f t="shared" si="13"/>
        <v>2722.2222222222222</v>
      </c>
      <c r="P15" s="18">
        <f t="shared" si="14"/>
        <v>8.1632653061224469E-2</v>
      </c>
      <c r="Q15" s="3"/>
      <c r="R15" s="3"/>
      <c r="S15" s="3"/>
      <c r="T15" s="2"/>
      <c r="U15" s="2"/>
    </row>
    <row r="16" spans="1:21" x14ac:dyDescent="0.2">
      <c r="A16" s="3">
        <f t="shared" si="1"/>
        <v>99</v>
      </c>
      <c r="B16" s="3">
        <f t="shared" si="2"/>
        <v>11111.111111111111</v>
      </c>
      <c r="C16" s="3">
        <f t="shared" si="3"/>
        <v>2220000</v>
      </c>
      <c r="D16" s="28">
        <f t="shared" si="4"/>
        <v>111010000</v>
      </c>
      <c r="E16" s="13">
        <f t="shared" si="5"/>
        <v>-108790000</v>
      </c>
      <c r="F16" s="18">
        <f t="shared" si="6"/>
        <v>11100</v>
      </c>
      <c r="G16" s="18">
        <f t="shared" si="7"/>
        <v>1.9998198360508063E-2</v>
      </c>
      <c r="H16" s="3">
        <f t="shared" si="8"/>
        <v>1100000</v>
      </c>
      <c r="I16" s="3">
        <f t="shared" si="9"/>
        <v>990000</v>
      </c>
      <c r="J16" s="3">
        <f t="shared" si="10"/>
        <v>1000000</v>
      </c>
      <c r="K16" s="3">
        <f t="shared" si="11"/>
        <v>1110000</v>
      </c>
      <c r="L16" s="3">
        <v>1</v>
      </c>
      <c r="M16" s="3">
        <f t="shared" si="12"/>
        <v>1110000</v>
      </c>
      <c r="N16" s="3">
        <f t="shared" si="0"/>
        <v>1000000</v>
      </c>
      <c r="O16" s="3">
        <f t="shared" si="13"/>
        <v>1110000</v>
      </c>
      <c r="P16" s="18">
        <f t="shared" si="14"/>
        <v>9.9099099099099086E-2</v>
      </c>
      <c r="Q16" s="3"/>
      <c r="R16" s="3"/>
      <c r="S16" s="3"/>
      <c r="T16" s="2"/>
      <c r="U16" s="2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滑点计算</vt:lpstr>
      <vt:lpstr>期货收益计算</vt:lpstr>
      <vt:lpstr>无偿损失计算</vt:lpstr>
      <vt:lpstr>无偿损失待计算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kangwei_liu</dc:creator>
  <cp:lastModifiedBy>kangwei_liu</cp:lastModifiedBy>
  <dcterms:created xsi:type="dcterms:W3CDTF">2022-08-17T03:23:53Z</dcterms:created>
  <dcterms:modified xsi:type="dcterms:W3CDTF">2022-08-19T19:24:46Z</dcterms:modified>
</cp:coreProperties>
</file>